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book.xml" ContentType="application/vnd.openxmlformats-officedocument.spreadsheetml.sheet.main+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6"/>
  </bookViews>
  <sheets>
    <sheet name="Introduction" sheetId="1" state="visible" r:id="rId3"/>
    <sheet name="Model" sheetId="2" state="visible" r:id="rId4"/>
    <sheet name="Usage" sheetId="3" state="visible" r:id="rId5"/>
    <sheet name="Results" sheetId="4" state="visible" r:id="rId6"/>
    <sheet name="L1 UC" sheetId="5" state="visible" r:id="rId7"/>
    <sheet name="L2 UC" sheetId="6" state="visible" r:id="rId8"/>
    <sheet name="L3 UC" sheetId="7" state="visible" r:id="rId9"/>
    <sheet name="Drivers" sheetId="8" state="visible" r:id="rId10"/>
    <sheet name="References" sheetId="9" state="visible" r:id="rId11"/>
    <sheet name="Mitre Techniques" sheetId="10" state="visible" r:id="rId12"/>
    <sheet name="ATTACK and Kill Chain mapping" sheetId="11" state="visible" r:id="rId13"/>
  </sheets>
  <definedNames>
    <definedName function="false" hidden="true" localSheetId="10" name="_xlnm._FilterDatabase" vbProcedure="false">'ATTACK and Kill Chain mapping'!$A$1:$D$19</definedName>
    <definedName function="false" hidden="true" localSheetId="5" name="_xlnm._FilterDatabase" vbProcedure="false">'L2 UC'!$A$1:$P$200</definedName>
    <definedName function="false" hidden="true" localSheetId="6" name="_xlnm._FilterDatabase" vbProcedure="false">'L3 UC'!$B$1:$V$500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<sst xmlns="http://schemas.openxmlformats.org/spreadsheetml/2006/main" count="2526" uniqueCount="1757">
  <si>
    <t xml:space="preserve">MaGMa UCF Tool</t>
  </si>
  <si>
    <t xml:space="preserve">Version</t>
  </si>
  <si>
    <t xml:space="preserve">1.0</t>
  </si>
  <si>
    <t xml:space="preserve">Date</t>
  </si>
  <si>
    <t xml:space="preserve">15.11.2017</t>
  </si>
  <si>
    <t xml:space="preserve">https://www.betaalvereniging.nl/veiligheid/publiek-private-samenwerking/</t>
  </si>
  <si>
    <t xml:space="preserve">MaGMa UCF Tool - Model</t>
  </si>
  <si>
    <t xml:space="preserve">The model used in the MaGMA UCF tool is based on the MaGMA model presented in the document. As described in the document, MaGMa consists of 3 layers. These layers are the business layer, the threat layer and the implementation layer. Each of these layers corresponds to different parts of the MaGMa UCF tool. The business layer is implemented as a single tab 'Drivers' in which business drivers and compliance drivers can be entered. The Threat layer corresponds to the 'L1' and 'L2' tabs. The operational layer can be found in the 'L3' tabs and in the 'References' tab. The 'References' can be used to outline detection technology and log sources.</t>
  </si>
  <si>
    <t xml:space="preserve">MaGMa UCF Tool - Usage</t>
  </si>
  <si>
    <t xml:space="preserve">Introduction</t>
  </si>
  <si>
    <t xml:space="preserve">Usage of the MaGMa UCF tool is fairly straightforward. The L1 use cases have been predefined, as well as a number of L2 use cases. Use cases can be added at each level and should be connected by consistent use of identifiers (see section on identifiers). The L3 use cases provide the most detail. For these use cases, additional metrics should be set to indicate how well the use case is able to detect that particular threat. See the section on 'metrics' for more information. The UCF tool comes with 12 L1 use cases, 62 L2 use cases and 169 L3 use cases. The L3 use cases are based on the MITRE ATT&amp;CK matrix for enterprise. (© 2017 The MITRE Corporation. This work is reproduced and distributed with the permission of The MITRE Corporation.)
For additional guidance, please see the MaGMa framework document. This work is licensed under a Creative Commons License. For the full license description, see: https://creativecommons.org/licenses/by/3.0/
</t>
  </si>
  <si>
    <t xml:space="preserve">Identifiers</t>
  </si>
  <si>
    <t xml:space="preserve">Identifiers are used throughout the tool for L1, L2 and L3 use cases. It is of vital importance to use consistent identifiers, so that the tool is able to connect each layer of the use case to a higher level. This connection is used for calculation of overall results, and average scoring. L1 use cases must have a 2-character identifier, L2 use cases must have an additional 3-character identifier, separated using a hyphen.</t>
  </si>
  <si>
    <t xml:space="preserve">An example: the second L1 use case is 'Delivery'. Its identifier is 'DE'. The corresponding L2 use cases are 'Web based malware delivery', 'Email based malware delivery' and 'Physical malware delivery'. Each of these L2 use cases starts out with the L1 prefix 'DE' and have a additional 3 character identifier. Web based malware delivery has the identifier 'DE-WEB'. This allows the tool to connect L2 to L1. The L3 use cases are identified by adding a sequence number 'DE-WEB-01' and 'DE-WEB-02'.</t>
  </si>
  <si>
    <t xml:space="preserve">Metrics</t>
  </si>
  <si>
    <t xml:space="preserve">There are 3 metrics used in the MaGMa UCF tool. Each of these metrics is entered in the L3 layer of the use cases as a percentage between 0 and 100. The granularity is something your organization should determine for yourself. The L2 and L1 layers calculate averages of these L3 metrics. The following metrics are used:</t>
  </si>
  <si>
    <t xml:space="preserve">Effectiveness</t>
  </si>
  <si>
    <t xml:space="preserve">This metric is used to determine the effectiveness of the L3 detection mechanism. For example, a proxy inspecting traffic is much less effective if it is not able to inspect HTTPS traffic.</t>
  </si>
  <si>
    <t xml:space="preserve">Implementation</t>
  </si>
  <si>
    <t xml:space="preserve">This metric is used to determine the level in which the L3 detection mechanism is implemented. For example, the implementation level of an IDS is much lower if the ruleset is incomplete or has not been tuned.</t>
  </si>
  <si>
    <t xml:space="preserve">Coverage</t>
  </si>
  <si>
    <t xml:space="preserve">This metric is used to determine the level in which the L3 detection mechanism covers the use case. For example, a use case focused on firewall events has less coverage if not all traffic is routed through the connected firewall.</t>
  </si>
  <si>
    <t xml:space="preserve">Weight</t>
  </si>
  <si>
    <t xml:space="preserve">This metric is a calculated overall score of effectiveness, implementation and coverage.</t>
  </si>
  <si>
    <t xml:space="preserve">Potential</t>
  </si>
  <si>
    <t xml:space="preserve">This metric is a calculated value that indicates how much improvement can be gained by investing in coverage and implementation.</t>
  </si>
  <si>
    <t xml:space="preserve">Adding use cases</t>
  </si>
  <si>
    <t xml:space="preserve">Adding use cases to the framework can be done at 3 levels: L1, L2 and L3.</t>
  </si>
  <si>
    <t xml:space="preserve">L1</t>
  </si>
  <si>
    <t xml:space="preserve">L1 use cases can be added in the 'L1' tab. First, unhide the table headers in that tab. Then simply insert a new use case by copying an existing use case row. This way, all formulas and conditional formatting are automatically retained and updated. Make sure you provide the use case with a unique 2 character identifier.</t>
  </si>
  <si>
    <t xml:space="preserve">L2</t>
  </si>
  <si>
    <t xml:space="preserve">L2 use cases are added to the 'L2' tab. To add a new use case, simply copy the current last row and insert it below that row. This will automatically update all formulas. Now, update the fields: identifier, use case name, description, actors and both business and compliance drivers. The columns 'A' and 'B', as well as the columns 'G' to 'L' should be automatically updated to reflect the new use case, do not manually overwrite the information in these columns. Note that no information may be available for those columns as L3 use cases will not be in place yet. Make sure you provide the use case with a unique identifier consisting of the L1 use case identifier, followed by a hyphen and a 3-character L2 identifier. The field will be marked with a red color if there is an overlapping identifier or description.</t>
  </si>
  <si>
    <t xml:space="preserve">L3</t>
  </si>
  <si>
    <t xml:space="preserve">L3 use cases are added to the 'L3' tab. Like L1 and L2, add a use case by copying an existing row and placing it at the bottom. Columns 'A' to 'E' should be automatically updated once the correct identifier has been entered, do not manually overwrite the information in these columns. Make sure you provide the use case with a unique identifier consisting of the L2 identifier, followed by a hyphen and a number. Again, the field will be marked with a red color if there is an overlapping identifier or description.</t>
  </si>
  <si>
    <t xml:space="preserve">Example of use cases and metrics</t>
  </si>
  <si>
    <t xml:space="preserve">The following is an example of use cases and metrics, based on data exfiltration by malware, detected by proxy logs and routers.</t>
  </si>
  <si>
    <t xml:space="preserve">Overall Results</t>
  </si>
  <si>
    <t xml:space="preserve">Detection Average</t>
  </si>
  <si>
    <t xml:space="preserve">Detection Gap</t>
  </si>
  <si>
    <t xml:space="preserve">Average Effectiveness</t>
  </si>
  <si>
    <t xml:space="preserve">Average 
Implementation</t>
  </si>
  <si>
    <t xml:space="preserve">Average 
Scope</t>
  </si>
  <si>
    <t xml:space="preserve">Average Weight</t>
  </si>
  <si>
    <t xml:space="preserve">Average Growth Potential</t>
  </si>
  <si>
    <t xml:space="preserve">Business Drivers</t>
  </si>
  <si>
    <t xml:space="preserve">Compliance Drivers</t>
  </si>
  <si>
    <t xml:space="preserve">L1 Count</t>
  </si>
  <si>
    <t xml:space="preserve">L2 Count</t>
  </si>
  <si>
    <t xml:space="preserve">L3 Count</t>
  </si>
  <si>
    <t xml:space="preserve">Detection Technologies</t>
  </si>
  <si>
    <t xml:space="preserve">Log/Data Source types</t>
  </si>
  <si>
    <t xml:space="preserve">Strategic Overview</t>
  </si>
  <si>
    <t xml:space="preserve">Threat category</t>
  </si>
  <si>
    <t xml:space="preserve">L1 Use Case Identifier</t>
  </si>
  <si>
    <t xml:space="preserve">Use Case Name</t>
  </si>
  <si>
    <t xml:space="preserve">Purpose</t>
  </si>
  <si>
    <t xml:space="preserve">Stakeholders</t>
  </si>
  <si>
    <t xml:space="preserve">#L2 UC related</t>
  </si>
  <si>
    <t xml:space="preserve">#L3 UC related</t>
  </si>
  <si>
    <t xml:space="preserve">Cumulative
IN
weight</t>
  </si>
  <si>
    <t xml:space="preserve">Cumulative THROUGH weight</t>
  </si>
  <si>
    <t xml:space="preserve">OUT 
weight</t>
  </si>
  <si>
    <t xml:space="preserve">RISK SCORE</t>
  </si>
  <si>
    <t xml:space="preserve">Description</t>
  </si>
  <si>
    <t xml:space="preserve">Unified Kill Chain Cumulative Risk (IN - THROUGH)</t>
  </si>
  <si>
    <t xml:space="preserve">IN</t>
  </si>
  <si>
    <t xml:space="preserve">Cumulative IN risk</t>
  </si>
  <si>
    <t xml:space="preserve">Cumulative risk of IN stages and techniques, serving as a risk amplifier for the business risks</t>
  </si>
  <si>
    <t xml:space="preserve">THR</t>
  </si>
  <si>
    <t xml:space="preserve">Cumulative THROUGH risk</t>
  </si>
  <si>
    <t xml:space="preserve">Cumulative risk of THROUGH stages and techniques, serving as a risk amplifier for the business risks</t>
  </si>
  <si>
    <t xml:space="preserve">Business risks (Unified Kill Chain OUT)</t>
  </si>
  <si>
    <t xml:space="preserve">FIN</t>
  </si>
  <si>
    <t xml:space="preserve">Financial Loss</t>
  </si>
  <si>
    <t xml:space="preserve">Any tampering of critical business systems which causes or further enables theft of virtual or physical assets via existing or current channels.</t>
  </si>
  <si>
    <t xml:space="preserve">DOS</t>
  </si>
  <si>
    <t xml:space="preserve">Denial of Service</t>
  </si>
  <si>
    <t xml:space="preserve">Any Denial of Service attack, optionally distributed with the goal of causing outages.
IN: reconnaissance &amp; scanning
THROUGH: not applicable
OUT: DDoS attack impact</t>
  </si>
  <si>
    <t xml:space="preserve">ESP</t>
  </si>
  <si>
    <t xml:space="preserve">Espionage / Data Theft</t>
  </si>
  <si>
    <t xml:space="preserve">Corporate espionage aimed at stealing proprietary intellectual property
IN: intial compromise and foothold
THROUGH: lateral movement, privilege elevation, identifying intellectual property, collection &amp; staging
OUT: exfiltration</t>
  </si>
  <si>
    <t xml:space="preserve">CEO</t>
  </si>
  <si>
    <t xml:space="preserve">CEO Fraud</t>
  </si>
  <si>
    <t xml:space="preserve">Attempts by criminals to impersonate the organization's CEO or other board-level executive and to have the victim transfer large amounts of money. 
IN: intial compromise and foothold
THROUGH: lateral movement, privilege elevation, identifying C-level mailboxes, obtaining credentials and/or compromising email server
OUT: sending email</t>
  </si>
  <si>
    <t xml:space="preserve">EXT</t>
  </si>
  <si>
    <t xml:space="preserve">Extortion / Ransomware</t>
  </si>
  <si>
    <t xml:space="preserve">SAB</t>
  </si>
  <si>
    <t xml:space="preserve">Sabotage / Destruction</t>
  </si>
  <si>
    <t xml:space="preserve">Any action to destroy/damage organizational and personal asset, information or reputation with the goal of causing financial damage or service outages e.g.: social media data posting, doxing, etc.</t>
  </si>
  <si>
    <t xml:space="preserve">INS</t>
  </si>
  <si>
    <t xml:space="preserve">Insider Threat</t>
  </si>
  <si>
    <t xml:space="preserve">POL</t>
  </si>
  <si>
    <t xml:space="preserve">Policy Violations</t>
  </si>
  <si>
    <t xml:space="preserve">Illegal sites, service account usage, presence of vulnerabilities, Unauthorized process launched, etc..</t>
  </si>
  <si>
    <t xml:space="preserve">Overall Performance</t>
  </si>
  <si>
    <t xml:space="preserve">SOC Score</t>
  </si>
  <si>
    <t xml:space="preserve">SOC Detection Average</t>
  </si>
  <si>
    <t xml:space="preserve">SOC Detection Gap (growth potential)</t>
  </si>
  <si>
    <t xml:space="preserve"> </t>
  </si>
  <si>
    <t xml:space="preserve">Graphs</t>
  </si>
  <si>
    <t xml:space="preserve">Effectiveness, implementation and coverage per L1 use case</t>
  </si>
  <si>
    <t xml:space="preserve">Weight and potential per L1 use case</t>
  </si>
  <si>
    <t xml:space="preserve">Number of use cases per L1 use case</t>
  </si>
  <si>
    <t xml:space="preserve">L1 Use Case Name</t>
  </si>
  <si>
    <t xml:space="preserve">L2 Use Case Identifier</t>
  </si>
  <si>
    <t xml:space="preserve">Use Case Description</t>
  </si>
  <si>
    <t xml:space="preserve">Actors</t>
  </si>
  <si>
    <t xml:space="preserve">Avg Effectiveness</t>
  </si>
  <si>
    <t xml:space="preserve">Avg Implementation</t>
  </si>
  <si>
    <t xml:space="preserve">Avg Coverage</t>
  </si>
  <si>
    <t xml:space="preserve">Avg Weight</t>
  </si>
  <si>
    <t xml:space="preserve">Avg Potential</t>
  </si>
  <si>
    <t xml:space="preserve">Internal Policy</t>
  </si>
  <si>
    <t xml:space="preserve">External regulator #1</t>
  </si>
  <si>
    <t xml:space="preserve">External regulator #2</t>
  </si>
  <si>
    <t xml:space="preserve">IN-REC</t>
  </si>
  <si>
    <t xml:space="preserve">Reconnaissance</t>
  </si>
  <si>
    <t xml:space="preserve">IN-RES</t>
  </si>
  <si>
    <t xml:space="preserve">Resource development</t>
  </si>
  <si>
    <t xml:space="preserve">IN-DEL</t>
  </si>
  <si>
    <t xml:space="preserve">Delivery</t>
  </si>
  <si>
    <t xml:space="preserve">IN-SOC</t>
  </si>
  <si>
    <t xml:space="preserve">Social Engineering</t>
  </si>
  <si>
    <t xml:space="preserve">IN-EXP</t>
  </si>
  <si>
    <t xml:space="preserve">Exploitation</t>
  </si>
  <si>
    <t xml:space="preserve">IN-PER</t>
  </si>
  <si>
    <t xml:space="preserve">Persistence</t>
  </si>
  <si>
    <t xml:space="preserve">IN-DEF</t>
  </si>
  <si>
    <t xml:space="preserve">Defense Evasion</t>
  </si>
  <si>
    <t xml:space="preserve">IN-CNC</t>
  </si>
  <si>
    <t xml:space="preserve">Command &amp; Control</t>
  </si>
  <si>
    <t xml:space="preserve">IN-PHY</t>
  </si>
  <si>
    <t xml:space="preserve">Physical compromise</t>
  </si>
  <si>
    <t xml:space="preserve">THR-PIV</t>
  </si>
  <si>
    <t xml:space="preserve">Pivoting</t>
  </si>
  <si>
    <t xml:space="preserve">Tunneling traffic through a controlled system to other systems that are not directly accessible</t>
  </si>
  <si>
    <t xml:space="preserve">THR-DIS</t>
  </si>
  <si>
    <t xml:space="preserve">Discovery</t>
  </si>
  <si>
    <t xml:space="preserve">Techniques that allow an attacker to gain knowledge about a system and its network environment.</t>
  </si>
  <si>
    <t xml:space="preserve">THR-PRI</t>
  </si>
  <si>
    <t xml:space="preserve">Privilege Escalation</t>
  </si>
  <si>
    <t xml:space="preserve">The result of techniques that provide an attacker with higher permissions on a system or network.</t>
  </si>
  <si>
    <t xml:space="preserve">THR-EXE</t>
  </si>
  <si>
    <t xml:space="preserve">Execution</t>
  </si>
  <si>
    <t xml:space="preserve">Techniques that result in execution of attacker-controlled code on a local or remote system</t>
  </si>
  <si>
    <t xml:space="preserve">THR-CRE</t>
  </si>
  <si>
    <t xml:space="preserve">Credential Access</t>
  </si>
  <si>
    <t xml:space="preserve">Techniques resulting in the access of, or control over, system, service or domain credentials.</t>
  </si>
  <si>
    <t xml:space="preserve">THR-LAT</t>
  </si>
  <si>
    <t xml:space="preserve">Lateral Movement</t>
  </si>
  <si>
    <t xml:space="preserve">Techniques that enable an adversary to horizontally access and control other remote systems.</t>
  </si>
  <si>
    <t xml:space="preserve">EXT-EXT</t>
  </si>
  <si>
    <t xml:space="preserve">Extortion attempts</t>
  </si>
  <si>
    <t xml:space="preserve">Any attempts by attackers to gain financial compensation from the organization by not taking action. Such action may include DDoS attacks or sensitive information disclosure</t>
  </si>
  <si>
    <t xml:space="preserve">CEO-BEC</t>
  </si>
  <si>
    <t xml:space="preserve">Business Email Compromise</t>
  </si>
  <si>
    <t xml:space="preserve">Compromise of the email server for purposes of fraud</t>
  </si>
  <si>
    <t xml:space="preserve">CEO-SPF</t>
  </si>
  <si>
    <t xml:space="preserve">CEO spoofing attack</t>
  </si>
  <si>
    <t xml:space="preserve">Spoofing mail from high-level executives for purposes of fraud</t>
  </si>
  <si>
    <t xml:space="preserve">DOS-VOL</t>
  </si>
  <si>
    <t xml:space="preserve">Volume DDoS</t>
  </si>
  <si>
    <t xml:space="preserve">DDoS attack conducted by directing high volumes of (spoofed) traffic to out organization’s network</t>
  </si>
  <si>
    <t xml:space="preserve">DOS-PRO</t>
  </si>
  <si>
    <t xml:space="preserve">Protocol (D)Dos</t>
  </si>
  <si>
    <t xml:space="preserve">DDoS attack using protocol anomalies. Some network equipment or firewalls cannot effectively deal with some types of protocol attacks. Most commonly, this results in resource exhaustion</t>
  </si>
  <si>
    <t xml:space="preserve">DOS-APP</t>
  </si>
  <si>
    <t xml:space="preserve">Application (D)DoS</t>
  </si>
  <si>
    <t xml:space="preserve">(D)Dos attack conducted by mimicking high volumes of legitimate traffic to our web application servers</t>
  </si>
  <si>
    <t xml:space="preserve">ESP-END</t>
  </si>
  <si>
    <t xml:space="preserve">Espionage from endpoint</t>
  </si>
  <si>
    <t xml:space="preserve">ESP-SRV</t>
  </si>
  <si>
    <t xml:space="preserve">Espionage from servers / storage</t>
  </si>
  <si>
    <t xml:space="preserve">ESP-TRA</t>
  </si>
  <si>
    <t xml:space="preserve">Espionage from data in transit</t>
  </si>
  <si>
    <t xml:space="preserve">ESP-COL</t>
  </si>
  <si>
    <t xml:space="preserve">Collection</t>
  </si>
  <si>
    <t xml:space="preserve">Collection of information from various sources for espionage purposes</t>
  </si>
  <si>
    <t xml:space="preserve">ESP-EXF</t>
  </si>
  <si>
    <t xml:space="preserve">Exfiltration in espionage attack</t>
  </si>
  <si>
    <t xml:space="preserve">Exfiltration of collected information through various channels for espionsage purposes</t>
  </si>
  <si>
    <t xml:space="preserve">SAB-ICS</t>
  </si>
  <si>
    <t xml:space="preserve">ICS sabotage</t>
  </si>
  <si>
    <t xml:space="preserve">Sabotage or destruction of a system through means of computer. This can be done as part of a cover-up strategy or simply to disrupt business. </t>
  </si>
  <si>
    <t xml:space="preserve">SAB-ITA</t>
  </si>
  <si>
    <t xml:space="preserve">IT Asset sabotage</t>
  </si>
  <si>
    <t xml:space="preserve">Sabotage or an IT asset</t>
  </si>
  <si>
    <t xml:space="preserve">SAB-PHS</t>
  </si>
  <si>
    <t xml:space="preserve">Physical sabotage</t>
  </si>
  <si>
    <t xml:space="preserve">Physical sabotage of an asset. This is physical damage directly from the attacker, or physical damage as a result of industrial sabotage. In case of ICS, sabotage can lead to physical destruction and thus have safety impact as well.</t>
  </si>
  <si>
    <t xml:space="preserve">SAB-WEB</t>
  </si>
  <si>
    <t xml:space="preserve">Defacement</t>
  </si>
  <si>
    <t xml:space="preserve">Defacement of (most likely) organizational websites. Usually conducted by hacktivist actors</t>
  </si>
  <si>
    <t xml:space="preserve">POL-ICS</t>
  </si>
  <si>
    <t xml:space="preserve">Illegal content streaming or usage of disallowed web service</t>
  </si>
  <si>
    <t xml:space="preserve">This could be copyrighted material, but also includes other illegal categories</t>
  </si>
  <si>
    <t xml:space="preserve">POL-COM</t>
  </si>
  <si>
    <t xml:space="preserve">Insecure communication protocol</t>
  </si>
  <si>
    <t xml:space="preserve">Usage of protocols that are outdated and unsecure. Examples of such protocols are FTP and telnet</t>
  </si>
  <si>
    <t xml:space="preserve">POL-VUL</t>
  </si>
  <si>
    <t xml:space="preserve">Vulnerable system or service</t>
  </si>
  <si>
    <t xml:space="preserve">Any vulnerable systems or applications / services that leave the system vulnerable for compromise</t>
  </si>
  <si>
    <t xml:space="preserve">POL-PRC</t>
  </si>
  <si>
    <t xml:space="preserve">Unauthorized process launched</t>
  </si>
  <si>
    <t xml:space="preserve">Launch of an unauthorized process. Examples of such processes are psexec, powershell and the command prompt. Also covers unauthorized processes running as a service</t>
  </si>
  <si>
    <t xml:space="preserve">POL-APP</t>
  </si>
  <si>
    <t xml:space="preserve">Illegal or aberrant application found on host</t>
  </si>
  <si>
    <t xml:space="preserve">Any application present on hosts that are not allowed by policy or are quite simply illegal. Examples of such applications are hacking tools and pirated software</t>
  </si>
  <si>
    <t xml:space="preserve">POL-RES</t>
  </si>
  <si>
    <t xml:space="preserve">Resource abuse</t>
  </si>
  <si>
    <t xml:space="preserve">This use case is reserved for situations where systems are being abused, for example for bitcoin mining</t>
  </si>
  <si>
    <t xml:space="preserve">POL-ACC</t>
  </si>
  <si>
    <t xml:space="preserve">Unauthorized use of high-privileged account</t>
  </si>
  <si>
    <t xml:space="preserve">Any unauthorized use of accounts with high privileges, such as root accounts on Linux / UNIX and administrator accounts on Windows</t>
  </si>
  <si>
    <t xml:space="preserve">POL-POL</t>
  </si>
  <si>
    <t xml:space="preserve">Unauthorized modification of technical policy</t>
  </si>
  <si>
    <t xml:space="preserve">Unauthorized modification of configuration settings. This can be a compliance issue, where the configuration may result in a hardening baseline deviation. It can also be part of malicious activity</t>
  </si>
  <si>
    <t xml:space="preserve"># L3 use cases per L2</t>
  </si>
  <si>
    <t xml:space="preserve">L2 Use Case Name</t>
  </si>
  <si>
    <t xml:space="preserve">Rule Identifier</t>
  </si>
  <si>
    <t xml:space="preserve">Technical Use Case Name</t>
  </si>
  <si>
    <t xml:space="preserve">ATT&amp;CK techniques</t>
  </si>
  <si>
    <t xml:space="preserve">MITRE ATTACK TACTIC</t>
  </si>
  <si>
    <t xml:space="preserve">Unified Kill Chain step</t>
  </si>
  <si>
    <t xml:space="preserve">Suggested L2 UC</t>
  </si>
  <si>
    <t xml:space="preserve">L2 override (optional)</t>
  </si>
  <si>
    <t xml:space="preserve">Effectiveness %</t>
  </si>
  <si>
    <t xml:space="preserve">Implementation %</t>
  </si>
  <si>
    <t xml:space="preserve">Visibility %</t>
  </si>
  <si>
    <t xml:space="preserve">Weight
(eff*impl*cvrge)</t>
  </si>
  <si>
    <t xml:space="preserve">Potential
(100%-weight)</t>
  </si>
  <si>
    <t xml:space="preserve">Log source type</t>
  </si>
  <si>
    <t xml:space="preserve">Detection Technology</t>
  </si>
  <si>
    <t xml:space="preserve">Scope</t>
  </si>
  <si>
    <t xml:space="preserve">comments</t>
  </si>
  <si>
    <t xml:space="preserve">[ADD NAME HERE]</t>
  </si>
  <si>
    <t xml:space="preserve">[ADD DESCRIPTION HERE]</t>
  </si>
  <si>
    <t xml:space="preserve">[ADD TECHNIQUE HERE (e.g. T1059) TO AUTO-FILL L2 AND L1 SUGGESTIONS]</t>
  </si>
  <si>
    <t xml:space="preserve">List high-level business drivers that are input into SOC use cases</t>
  </si>
  <si>
    <t xml:space="preserve">High Level Business Requirements</t>
  </si>
  <si>
    <t xml:space="preserve">ID</t>
  </si>
  <si>
    <t xml:space="preserve">BD-01</t>
  </si>
  <si>
    <t xml:space="preserve">Direct Financial Loss</t>
  </si>
  <si>
    <t xml:space="preserve">Prevent Loss due to Financial theft
Prevent Loss due to Theft of IP
Prevent Loss due to Fraud
Prevent Loss due to Sabotage</t>
  </si>
  <si>
    <t xml:space="preserve">BD-02</t>
  </si>
  <si>
    <t xml:space="preserve">Reputational Damage</t>
  </si>
  <si>
    <t xml:space="preserve">Prevent Reputational damage due to loss of information (customer information, etc.)
Prevent Reputational damage due to (Perceived) lack of information security</t>
  </si>
  <si>
    <t xml:space="preserve">BD-03</t>
  </si>
  <si>
    <t xml:space="preserve">Legal and Regulatory Obligations</t>
  </si>
  <si>
    <t xml:space="preserve">Avoid missed business opportunities due to regulator limitations 
Prevent penalties due to missed regulator requirements</t>
  </si>
  <si>
    <t xml:space="preserve">BD-04</t>
  </si>
  <si>
    <t xml:space="preserve">Enable Business</t>
  </si>
  <si>
    <t xml:space="preserve">Assist and enable business to use new channels and methods in order to be competative
Reduce risk by implementing Security Monitoring and Response</t>
  </si>
  <si>
    <t xml:space="preserve">BD-05</t>
  </si>
  <si>
    <t xml:space="preserve">Business Continuity</t>
  </si>
  <si>
    <t xml:space="preserve">Early detection of threats to provide business continuity
Prevent business against data loss (deletion)
Prevent outages of critical business services</t>
  </si>
  <si>
    <t xml:space="preserve">BD-06</t>
  </si>
  <si>
    <t xml:space="preserve">Strategic and Commercial interests</t>
  </si>
  <si>
    <t xml:space="preserve">Damage to strategic and commercial interests, e.g. misleading management information, inefficient operation, disadavantage in negotiations etc. </t>
  </si>
  <si>
    <t xml:space="preserve">List compliance drivers from internal policies and external regulators. Use the ID of the policy rule itself as a reference</t>
  </si>
  <si>
    <t xml:space="preserve">Compliance Requirements</t>
  </si>
  <si>
    <t xml:space="preserve">Compliance Driver</t>
  </si>
  <si>
    <t xml:space="preserve">REF</t>
  </si>
  <si>
    <t xml:space="preserve">Internal Security Policy</t>
  </si>
  <si>
    <t xml:space="preserve">External Regulator #1</t>
  </si>
  <si>
    <t xml:space="preserve">External Regulator #2</t>
  </si>
  <si>
    <t xml:space="preserve">Threat Actors (CSAN 2017)</t>
  </si>
  <si>
    <t xml:space="preserve">Actor</t>
  </si>
  <si>
    <t xml:space="preserve">Professional Criminals</t>
  </si>
  <si>
    <t xml:space="preserve">Actors that perform malicious activity to make money. These criminals have revenue models, ranging from selling malware to DDoS extortion threat and stealing money using banking malware.</t>
  </si>
  <si>
    <t xml:space="preserve">State Actors</t>
  </si>
  <si>
    <t xml:space="preserve">Actors that perform malicious activity on behalf of their country. Such activities are usually espionage, but may also include disruption of critical infrastructure of another country. These actors have a lot of capabilities and the resources and perseverance to carry out long and covert operations.</t>
  </si>
  <si>
    <t xml:space="preserve">Terrorists</t>
  </si>
  <si>
    <t xml:space="preserve">Actors that perform malicious activity to support terrorist organizations in their cause. Their activities will usually focus on disruption through DDoS attacks and defacement. Generally speaking, these actors do not have a lot of capabilities.</t>
  </si>
  <si>
    <t xml:space="preserve">Hacktivists, Cyber vandals and Script Kiddies</t>
  </si>
  <si>
    <t xml:space="preserve">Hacktivist actors have similar activities as terrorist actors, but a different motive.  Capabilities depend on the hacktivist group and composition. Cyber vandals and script kiddies usually carry out the activities for personal recognition. Their capabilities vary, but resources are limited.</t>
  </si>
  <si>
    <t xml:space="preserve">Internal Actors</t>
  </si>
  <si>
    <t xml:space="preserve">Actors that perform their activities from within the organization. This may include unintentional behavior, but can also originate from a grudge against the employer.</t>
  </si>
  <si>
    <t xml:space="preserve">Private Organizations</t>
  </si>
  <si>
    <t xml:space="preserve">Actors from other organizations. The CSAN differentiates 3 motives: attacking confidentiality for financial gain, improve their competitive position or to use (personal) data collected without consent.</t>
  </si>
  <si>
    <t xml:space="preserve">Multiple Actors</t>
  </si>
  <si>
    <t xml:space="preserve">Multiple primary actors may carry out this malicious activity</t>
  </si>
  <si>
    <t xml:space="preserve">Technology</t>
  </si>
  <si>
    <t xml:space="preserve">SIEM</t>
  </si>
  <si>
    <t xml:space="preserve">Security Information and Event Management system. Such systems are usually key to SOC detection capabilities</t>
  </si>
  <si>
    <t xml:space="preserve">Big data analytics</t>
  </si>
  <si>
    <t xml:space="preserve">A big data platform to gather information from the network that can be used for anomaly detection and hunting capabilities</t>
  </si>
  <si>
    <t xml:space="preserve">NIDS/NIPS</t>
  </si>
  <si>
    <t xml:space="preserve">Network Intrusion Detection (or Prevention) System. Network-based protection or detection mechanism that identifies attacks on the network.</t>
  </si>
  <si>
    <t xml:space="preserve">HIPS</t>
  </si>
  <si>
    <t xml:space="preserve">Host Intrusion Detection (or Prevention) System. Host-based protection or detection mechanism that identifies attacks against the host.</t>
  </si>
  <si>
    <t xml:space="preserve">Anti-malware</t>
  </si>
  <si>
    <t xml:space="preserve">Host-based protection mechanism that protects against malware threats.</t>
  </si>
  <si>
    <t xml:space="preserve">Network anomaly detection</t>
  </si>
  <si>
    <t xml:space="preserve">Detection technology that uses network information (for example: flows) to detect aberrant behavior</t>
  </si>
  <si>
    <t xml:space="preserve">Email protection</t>
  </si>
  <si>
    <t xml:space="preserve">Systems protecting from email-based threats, mostly malicious attachments</t>
  </si>
  <si>
    <t xml:space="preserve">…</t>
  </si>
  <si>
    <t xml:space="preserve">Log Sources</t>
  </si>
  <si>
    <t xml:space="preserve">Log source</t>
  </si>
  <si>
    <t xml:space="preserve">Firewall</t>
  </si>
  <si>
    <t xml:space="preserve">Logging from firewall devices. Usually, these are network firewalls. Host-based firewalls may also provide logging. Such logging contains connections made by possible attackers and can be used to identify network-based attacks, such as session attacks and scanning</t>
  </si>
  <si>
    <t xml:space="preserve">Network traffic</t>
  </si>
  <si>
    <t xml:space="preserve">Actual network traffic. This can be netflow data, or actual traffic. Can be analyzed for network based anomalies</t>
  </si>
  <si>
    <t xml:space="preserve">OS logging</t>
  </si>
  <si>
    <t xml:space="preserve">Logging from Operating Systems. This can include both server and client OS logging. Should include at least system and security events that may carry indicators of attacks against these systems.</t>
  </si>
  <si>
    <t xml:space="preserve">Application log</t>
  </si>
  <si>
    <t xml:space="preserve">Logging from applications. Such logging is usually very specific and diverse. May be used in big data systems for analytics purposes and anomaly detection.</t>
  </si>
  <si>
    <t xml:space="preserve">Web application logging</t>
  </si>
  <si>
    <t xml:space="preserve">Logging from web applications. Since many attacks against websites are conducted at the application level, this logging may carry evidence of such attacks.</t>
  </si>
  <si>
    <t xml:space="preserve">Database log</t>
  </si>
  <si>
    <t xml:space="preserve">Logging from databases. May include both security logging as well as database change logging</t>
  </si>
  <si>
    <t xml:space="preserve">Proxy log</t>
  </si>
  <si>
    <t xml:space="preserve">Logging from network proxy systems, that are used to connect users to the internet</t>
  </si>
  <si>
    <t xml:space="preserve">All users</t>
  </si>
  <si>
    <t xml:space="preserve">All users within the enterprise</t>
  </si>
  <si>
    <t xml:space="preserve">VIPs</t>
  </si>
  <si>
    <t xml:space="preserve">A selection of important users in the enterprise. Such users may include C-level executives, but also key personnel with access to sensitive systems and crown jewels</t>
  </si>
  <si>
    <t xml:space="preserve">Administrators</t>
  </si>
  <si>
    <t xml:space="preserve">Only administrative users with high privileges</t>
  </si>
  <si>
    <t xml:space="preserve">All assets</t>
  </si>
  <si>
    <t xml:space="preserve">All assets within the enterprise</t>
  </si>
  <si>
    <t xml:space="preserve">Business critical assets</t>
  </si>
  <si>
    <t xml:space="preserve">A selection of systems which are deemed critical to the enterprise</t>
  </si>
  <si>
    <t xml:space="preserve">All applications</t>
  </si>
  <si>
    <t xml:space="preserve">All applications within the enterprise</t>
  </si>
  <si>
    <t xml:space="preserve">Business critical applications</t>
  </si>
  <si>
    <t xml:space="preserve">A selection of applications which are deemed critical to the enterprise (i.e. a high confidentiality, integrity and availability classification). These applications should reside on business critical assets</t>
  </si>
  <si>
    <t xml:space="preserve">All databases</t>
  </si>
  <si>
    <t xml:space="preserve">All databases within the enterprise</t>
  </si>
  <si>
    <t xml:space="preserve">Business critical databases</t>
  </si>
  <si>
    <t xml:space="preserve">A selection of databases which are deemed critical to the enterprise. These databases should reside on business critical assets</t>
  </si>
  <si>
    <t xml:space="preserve">All networks</t>
  </si>
  <si>
    <t xml:space="preserve">All networks within the enterprise</t>
  </si>
  <si>
    <t xml:space="preserve">Public network</t>
  </si>
  <si>
    <t xml:space="preserve">Networks within the enterprise that can be accessed and used publically</t>
  </si>
  <si>
    <t xml:space="preserve">Restricted networks</t>
  </si>
  <si>
    <t xml:space="preserve">A selection of networks within the enterprise that are restricted due to the sensitive nature of assets residing in that network</t>
  </si>
  <si>
    <t xml:space="preserve">Datacenter networks</t>
  </si>
  <si>
    <t xml:space="preserve">The network within the datacenter. Usually, this network</t>
  </si>
  <si>
    <t xml:space="preserve">Wireless networks</t>
  </si>
  <si>
    <t xml:space="preserve">Any wireless networks within the network, with the exception of public networks</t>
  </si>
  <si>
    <t xml:space="preserve">Office networks</t>
  </si>
  <si>
    <t xml:space="preserve">All networks that are used for office purposes, including printer networks</t>
  </si>
  <si>
    <t xml:space="preserve">Office location</t>
  </si>
  <si>
    <t xml:space="preserve">All physical office locations, with the exception of the main office</t>
  </si>
  <si>
    <t xml:space="preserve">Datacenter location</t>
  </si>
  <si>
    <t xml:space="preserve">The physical location of a datacenter</t>
  </si>
  <si>
    <t xml:space="preserve">Main office location</t>
  </si>
  <si>
    <t xml:space="preserve">The physical location of the main office</t>
  </si>
  <si>
    <t xml:space="preserve">Name</t>
  </si>
  <si>
    <t xml:space="preserve">Tactics (Unified Kill Chain order)</t>
  </si>
  <si>
    <t xml:space="preserve">MITRE ATT&amp;CK Enterprise v17.1, from PRISMA (frontend/public/tactics_and_techniques_by_domain.json)</t>
  </si>
  <si>
    <t xml:space="preserve">T1001</t>
  </si>
  <si>
    <t xml:space="preserve">Data Obfuscation</t>
  </si>
  <si>
    <t xml:space="preserve">Command and Control</t>
  </si>
  <si>
    <t xml:space="preserve">T1001.001</t>
  </si>
  <si>
    <t xml:space="preserve">Data Obfuscation: Junk Data</t>
  </si>
  <si>
    <t xml:space="preserve">T1001.002</t>
  </si>
  <si>
    <t xml:space="preserve">Data Obfuscation: Steganography</t>
  </si>
  <si>
    <t xml:space="preserve">T1001.003</t>
  </si>
  <si>
    <t xml:space="preserve">Data Obfuscation: Protocol or Service Impersonation</t>
  </si>
  <si>
    <t xml:space="preserve">T1003</t>
  </si>
  <si>
    <t xml:space="preserve">OS Credential Dumping</t>
  </si>
  <si>
    <t xml:space="preserve">T1003.001</t>
  </si>
  <si>
    <t xml:space="preserve">OS Credential Dumping: LSASS Memory</t>
  </si>
  <si>
    <t xml:space="preserve">T1003.002</t>
  </si>
  <si>
    <t xml:space="preserve">OS Credential Dumping: Security Account Manager</t>
  </si>
  <si>
    <t xml:space="preserve">T1003.003</t>
  </si>
  <si>
    <t xml:space="preserve">OS Credential Dumping: NTDS</t>
  </si>
  <si>
    <t xml:space="preserve">T1003.004</t>
  </si>
  <si>
    <t xml:space="preserve">OS Credential Dumping: LSA Secrets</t>
  </si>
  <si>
    <t xml:space="preserve">T1003.005</t>
  </si>
  <si>
    <t xml:space="preserve">OS Credential Dumping: Cached Domain Credentials</t>
  </si>
  <si>
    <t xml:space="preserve">T1003.006</t>
  </si>
  <si>
    <t xml:space="preserve">OS Credential Dumping: DCSync</t>
  </si>
  <si>
    <t xml:space="preserve">T1003.007</t>
  </si>
  <si>
    <t xml:space="preserve">OS Credential Dumping: Proc Filesystem</t>
  </si>
  <si>
    <t xml:space="preserve">T1003.008</t>
  </si>
  <si>
    <t xml:space="preserve">OS Credential Dumping: /etc/passwd and /etc/shadow</t>
  </si>
  <si>
    <t xml:space="preserve">T1005</t>
  </si>
  <si>
    <t xml:space="preserve">Data from Local System</t>
  </si>
  <si>
    <t xml:space="preserve">T1006</t>
  </si>
  <si>
    <t xml:space="preserve">Direct Volume Access</t>
  </si>
  <si>
    <t xml:space="preserve">T1007</t>
  </si>
  <si>
    <t xml:space="preserve">System Service Discovery</t>
  </si>
  <si>
    <t xml:space="preserve">T1008</t>
  </si>
  <si>
    <t xml:space="preserve">Fallback Channels</t>
  </si>
  <si>
    <t xml:space="preserve">T1010</t>
  </si>
  <si>
    <t xml:space="preserve">Application Window Discovery</t>
  </si>
  <si>
    <t xml:space="preserve">T1011</t>
  </si>
  <si>
    <t xml:space="preserve">Exfiltration Over Other Network Medium</t>
  </si>
  <si>
    <t xml:space="preserve">Exfiltration</t>
  </si>
  <si>
    <t xml:space="preserve">T1011.001</t>
  </si>
  <si>
    <t xml:space="preserve">Exfiltration Over Other Network Medium: Exfiltration Over Bluetooth</t>
  </si>
  <si>
    <t xml:space="preserve">T1012</t>
  </si>
  <si>
    <t xml:space="preserve">Query Registry</t>
  </si>
  <si>
    <t xml:space="preserve">T1014</t>
  </si>
  <si>
    <t xml:space="preserve">Rootkit</t>
  </si>
  <si>
    <t xml:space="preserve">T1016</t>
  </si>
  <si>
    <t xml:space="preserve">System Network Configuration Discovery</t>
  </si>
  <si>
    <t xml:space="preserve">T1016.001</t>
  </si>
  <si>
    <t xml:space="preserve">System Network Configuration Discovery: Internet Connection Discovery</t>
  </si>
  <si>
    <t xml:space="preserve">T1016.002</t>
  </si>
  <si>
    <t xml:space="preserve">System Network Configuration Discovery: Wi-Fi Discovery</t>
  </si>
  <si>
    <t xml:space="preserve">T1018</t>
  </si>
  <si>
    <t xml:space="preserve">Remote System Discovery</t>
  </si>
  <si>
    <t xml:space="preserve">T1020</t>
  </si>
  <si>
    <t xml:space="preserve">Automated Exfiltration</t>
  </si>
  <si>
    <t xml:space="preserve">T1020.001</t>
  </si>
  <si>
    <t xml:space="preserve">Automated Exfiltration: Traffic Duplication</t>
  </si>
  <si>
    <t xml:space="preserve">T1021</t>
  </si>
  <si>
    <t xml:space="preserve">Remote Services</t>
  </si>
  <si>
    <t xml:space="preserve">T1021.001</t>
  </si>
  <si>
    <t xml:space="preserve">Remote Services: Remote Desktop Protocol</t>
  </si>
  <si>
    <t xml:space="preserve">T1021.002</t>
  </si>
  <si>
    <t xml:space="preserve">Remote Services: SMB/Windows Admin Shares</t>
  </si>
  <si>
    <t xml:space="preserve">T1021.003</t>
  </si>
  <si>
    <t xml:space="preserve">Remote Services: Distributed Component Object Model</t>
  </si>
  <si>
    <t xml:space="preserve">T1021.004</t>
  </si>
  <si>
    <t xml:space="preserve">Remote Services: SSH</t>
  </si>
  <si>
    <t xml:space="preserve">T1021.005</t>
  </si>
  <si>
    <t xml:space="preserve">Remote Services: VNC</t>
  </si>
  <si>
    <t xml:space="preserve">T1021.006</t>
  </si>
  <si>
    <t xml:space="preserve">Remote Services: Windows Remote Management</t>
  </si>
  <si>
    <t xml:space="preserve">T1021.007</t>
  </si>
  <si>
    <t xml:space="preserve">Remote Services: Cloud Services</t>
  </si>
  <si>
    <t xml:space="preserve">T1021.008</t>
  </si>
  <si>
    <t xml:space="preserve">Remote Services: Direct Cloud VM Connections</t>
  </si>
  <si>
    <t xml:space="preserve">T1025</t>
  </si>
  <si>
    <t xml:space="preserve">Data from Removable Media</t>
  </si>
  <si>
    <t xml:space="preserve">T1027</t>
  </si>
  <si>
    <t xml:space="preserve">Obfuscated Files or Information</t>
  </si>
  <si>
    <t xml:space="preserve">T1027.001</t>
  </si>
  <si>
    <t xml:space="preserve">Obfuscated Files or Information: Binary Padding</t>
  </si>
  <si>
    <t xml:space="preserve">T1027.002</t>
  </si>
  <si>
    <t xml:space="preserve">Obfuscated Files or Information: Software Packing</t>
  </si>
  <si>
    <t xml:space="preserve">T1027.003</t>
  </si>
  <si>
    <t xml:space="preserve">Obfuscated Files or Information: Steganography</t>
  </si>
  <si>
    <t xml:space="preserve">T1027.004</t>
  </si>
  <si>
    <t xml:space="preserve">Obfuscated Files or Information: Compile After Delivery</t>
  </si>
  <si>
    <t xml:space="preserve">T1027.005</t>
  </si>
  <si>
    <t xml:space="preserve">Obfuscated Files or Information: Indicator Removal from Tools</t>
  </si>
  <si>
    <t xml:space="preserve">T1027.006</t>
  </si>
  <si>
    <t xml:space="preserve">Obfuscated Files or Information: HTML Smuggling</t>
  </si>
  <si>
    <t xml:space="preserve">T1027.007</t>
  </si>
  <si>
    <t xml:space="preserve">Obfuscated Files or Information: Dynamic API Resolution</t>
  </si>
  <si>
    <t xml:space="preserve">T1027.008</t>
  </si>
  <si>
    <t xml:space="preserve">Obfuscated Files or Information: Stripped Payloads</t>
  </si>
  <si>
    <t xml:space="preserve">T1027.009</t>
  </si>
  <si>
    <t xml:space="preserve">Obfuscated Files or Information: Embedded Payloads</t>
  </si>
  <si>
    <t xml:space="preserve">T1027.010</t>
  </si>
  <si>
    <t xml:space="preserve">Obfuscated Files or Information: Command Obfuscation</t>
  </si>
  <si>
    <t xml:space="preserve">T1027.011</t>
  </si>
  <si>
    <t xml:space="preserve">Obfuscated Files or Information: Fileless Storage</t>
  </si>
  <si>
    <t xml:space="preserve">T1027.012</t>
  </si>
  <si>
    <t xml:space="preserve">Obfuscated Files or Information: LNK Icon Smuggling</t>
  </si>
  <si>
    <t xml:space="preserve">T1027.013</t>
  </si>
  <si>
    <t xml:space="preserve">Obfuscated Files or Information: Encrypted/Encoded File</t>
  </si>
  <si>
    <t xml:space="preserve">T1027.014</t>
  </si>
  <si>
    <t xml:space="preserve">Obfuscated Files or Information: Polymorphic Code</t>
  </si>
  <si>
    <t xml:space="preserve">T1027.015</t>
  </si>
  <si>
    <t xml:space="preserve">Obfuscated Files or Information: Compression</t>
  </si>
  <si>
    <t xml:space="preserve">T1027.016</t>
  </si>
  <si>
    <t xml:space="preserve">Obfuscated Files or Information: Junk Code Insertion</t>
  </si>
  <si>
    <t xml:space="preserve">T1027.017</t>
  </si>
  <si>
    <t xml:space="preserve">Obfuscated Files or Information: SVG Smuggling</t>
  </si>
  <si>
    <t xml:space="preserve">T1029</t>
  </si>
  <si>
    <t xml:space="preserve">Scheduled Transfer</t>
  </si>
  <si>
    <t xml:space="preserve">T1030</t>
  </si>
  <si>
    <t xml:space="preserve">Data Transfer Size Limits</t>
  </si>
  <si>
    <t xml:space="preserve">T1033</t>
  </si>
  <si>
    <t xml:space="preserve">System Owner/User Discovery</t>
  </si>
  <si>
    <t xml:space="preserve">T1036</t>
  </si>
  <si>
    <t xml:space="preserve">Masquerading</t>
  </si>
  <si>
    <t xml:space="preserve">T1036.001</t>
  </si>
  <si>
    <t xml:space="preserve">Masquerading: Invalid Code Signature</t>
  </si>
  <si>
    <t xml:space="preserve">T1036.002</t>
  </si>
  <si>
    <t xml:space="preserve">Masquerading: Right-to-Left Override</t>
  </si>
  <si>
    <t xml:space="preserve">T1036.003</t>
  </si>
  <si>
    <t xml:space="preserve">Masquerading: Rename Legitimate Utilities</t>
  </si>
  <si>
    <t xml:space="preserve">T1036.004</t>
  </si>
  <si>
    <t xml:space="preserve">Masquerading: Masquerade Task or Service</t>
  </si>
  <si>
    <t xml:space="preserve">T1036.005</t>
  </si>
  <si>
    <t xml:space="preserve">Masquerading: Match Legitimate Resource Name or Location</t>
  </si>
  <si>
    <t xml:space="preserve">T1036.006</t>
  </si>
  <si>
    <t xml:space="preserve">Masquerading: Space after Filename</t>
  </si>
  <si>
    <t xml:space="preserve">T1036.007</t>
  </si>
  <si>
    <t xml:space="preserve">Masquerading: Double File Extension</t>
  </si>
  <si>
    <t xml:space="preserve">T1036.008</t>
  </si>
  <si>
    <t xml:space="preserve">Masquerading: Masquerade File Type</t>
  </si>
  <si>
    <t xml:space="preserve">T1036.009</t>
  </si>
  <si>
    <t xml:space="preserve">Masquerading: Break Process Trees</t>
  </si>
  <si>
    <t xml:space="preserve">T1036.010</t>
  </si>
  <si>
    <t xml:space="preserve">Masquerading: Masquerade Account Name</t>
  </si>
  <si>
    <t xml:space="preserve">T1036.011</t>
  </si>
  <si>
    <t xml:space="preserve">Masquerading: Overwrite Process Arguments</t>
  </si>
  <si>
    <t xml:space="preserve">T1037</t>
  </si>
  <si>
    <t xml:space="preserve">Boot or Logon Initialization Scripts</t>
  </si>
  <si>
    <t xml:space="preserve">Persistence, Privilege Escalation</t>
  </si>
  <si>
    <t xml:space="preserve">T1037.001</t>
  </si>
  <si>
    <t xml:space="preserve">Boot or Logon Initialization Scripts: Logon Script (Windows)</t>
  </si>
  <si>
    <t xml:space="preserve">T1037.002</t>
  </si>
  <si>
    <t xml:space="preserve">Boot or Logon Initialization Scripts: Login Hook</t>
  </si>
  <si>
    <t xml:space="preserve">T1037.003</t>
  </si>
  <si>
    <t xml:space="preserve">Boot or Logon Initialization Scripts: Network Logon Script</t>
  </si>
  <si>
    <t xml:space="preserve">T1037.004</t>
  </si>
  <si>
    <t xml:space="preserve">Boot or Logon Initialization Scripts: RC Scripts</t>
  </si>
  <si>
    <t xml:space="preserve">T1037.005</t>
  </si>
  <si>
    <t xml:space="preserve">Boot or Logon Initialization Scripts: Startup Items</t>
  </si>
  <si>
    <t xml:space="preserve">T1039</t>
  </si>
  <si>
    <t xml:space="preserve">Data from Network Shared Drive</t>
  </si>
  <si>
    <t xml:space="preserve">T1040</t>
  </si>
  <si>
    <t xml:space="preserve">Network Sniffing</t>
  </si>
  <si>
    <t xml:space="preserve">Discovery, Credential Access</t>
  </si>
  <si>
    <t xml:space="preserve">T1041</t>
  </si>
  <si>
    <t xml:space="preserve">Exfiltration Over C2 Channel</t>
  </si>
  <si>
    <t xml:space="preserve">T1046</t>
  </si>
  <si>
    <t xml:space="preserve">Network Service Discovery</t>
  </si>
  <si>
    <t xml:space="preserve">T1047</t>
  </si>
  <si>
    <t xml:space="preserve">Windows Management Instrumentation</t>
  </si>
  <si>
    <t xml:space="preserve">T1048</t>
  </si>
  <si>
    <t xml:space="preserve">Exfiltration Over Alternative Protocol</t>
  </si>
  <si>
    <t xml:space="preserve">T1048.001</t>
  </si>
  <si>
    <t xml:space="preserve">Exfiltration Over Alternative Protocol: Exfiltration Over Symmetric Encrypted Non-C2 Protocol</t>
  </si>
  <si>
    <t xml:space="preserve">T1048.002</t>
  </si>
  <si>
    <t xml:space="preserve">Exfiltration Over Alternative Protocol: Exfiltration Over Asymmetric Encrypted Non-C2 Protocol</t>
  </si>
  <si>
    <t xml:space="preserve">T1048.003</t>
  </si>
  <si>
    <t xml:space="preserve">Exfiltration Over Alternative Protocol: Exfiltration Over Unencrypted Non-C2 Protocol</t>
  </si>
  <si>
    <t xml:space="preserve">T1049</t>
  </si>
  <si>
    <t xml:space="preserve">System Network Connections Discovery</t>
  </si>
  <si>
    <t xml:space="preserve">T1052</t>
  </si>
  <si>
    <t xml:space="preserve">Exfiltration Over Physical Medium</t>
  </si>
  <si>
    <t xml:space="preserve">T1052.001</t>
  </si>
  <si>
    <t xml:space="preserve">Exfiltration Over Physical Medium: Exfiltration over USB</t>
  </si>
  <si>
    <t xml:space="preserve">T1053</t>
  </si>
  <si>
    <t xml:space="preserve">Scheduled Task/Job</t>
  </si>
  <si>
    <t xml:space="preserve">Persistence, Privilege Escalation, Execution</t>
  </si>
  <si>
    <t xml:space="preserve">T1053.002</t>
  </si>
  <si>
    <t xml:space="preserve">Scheduled Task/Job: At</t>
  </si>
  <si>
    <t xml:space="preserve">T1053.003</t>
  </si>
  <si>
    <t xml:space="preserve">Scheduled Task/Job: Cron</t>
  </si>
  <si>
    <t xml:space="preserve">T1053.005</t>
  </si>
  <si>
    <t xml:space="preserve">Scheduled Task/Job: Scheduled Task</t>
  </si>
  <si>
    <t xml:space="preserve">T1053.006</t>
  </si>
  <si>
    <t xml:space="preserve">Scheduled Task/Job: Systemd Timers</t>
  </si>
  <si>
    <t xml:space="preserve">T1053.007</t>
  </si>
  <si>
    <t xml:space="preserve">Scheduled Task/Job: Container Orchestration Job</t>
  </si>
  <si>
    <t xml:space="preserve">T1055</t>
  </si>
  <si>
    <t xml:space="preserve">Process Injection</t>
  </si>
  <si>
    <t xml:space="preserve">Defense Evasion, Privilege Escalation</t>
  </si>
  <si>
    <t xml:space="preserve">T1055.001</t>
  </si>
  <si>
    <t xml:space="preserve">Process Injection: Dynamic-link Library Injection</t>
  </si>
  <si>
    <t xml:space="preserve">T1055.002</t>
  </si>
  <si>
    <t xml:space="preserve">Process Injection: Portable Executable Injection</t>
  </si>
  <si>
    <t xml:space="preserve">T1055.003</t>
  </si>
  <si>
    <t xml:space="preserve">Process Injection: Thread Execution Hijacking</t>
  </si>
  <si>
    <t xml:space="preserve">T1055.004</t>
  </si>
  <si>
    <t xml:space="preserve">Process Injection: Asynchronous Procedure Call</t>
  </si>
  <si>
    <t xml:space="preserve">T1055.005</t>
  </si>
  <si>
    <t xml:space="preserve">Process Injection: Thread Local Storage</t>
  </si>
  <si>
    <t xml:space="preserve">T1055.008</t>
  </si>
  <si>
    <t xml:space="preserve">Process Injection: Ptrace System Calls</t>
  </si>
  <si>
    <t xml:space="preserve">T1055.009</t>
  </si>
  <si>
    <t xml:space="preserve">Process Injection: Proc Memory</t>
  </si>
  <si>
    <t xml:space="preserve">T1055.011</t>
  </si>
  <si>
    <t xml:space="preserve">Process Injection: Extra Window Memory Injection</t>
  </si>
  <si>
    <t xml:space="preserve">T1055.012</t>
  </si>
  <si>
    <t xml:space="preserve">Process Injection: Process Hollowing</t>
  </si>
  <si>
    <t xml:space="preserve">T1055.013</t>
  </si>
  <si>
    <t xml:space="preserve">Process Injection: Process Doppelgänging</t>
  </si>
  <si>
    <t xml:space="preserve">T1055.014</t>
  </si>
  <si>
    <t xml:space="preserve">Process Injection: VDSO Hijacking</t>
  </si>
  <si>
    <t xml:space="preserve">T1055.015</t>
  </si>
  <si>
    <t xml:space="preserve">Process Injection: ListPlanting</t>
  </si>
  <si>
    <t xml:space="preserve">T1056</t>
  </si>
  <si>
    <t xml:space="preserve">Input Capture</t>
  </si>
  <si>
    <t xml:space="preserve">Credential Access, Collection</t>
  </si>
  <si>
    <t xml:space="preserve">T1056.001</t>
  </si>
  <si>
    <t xml:space="preserve">Input Capture: Keylogging</t>
  </si>
  <si>
    <t xml:space="preserve">T1056.002</t>
  </si>
  <si>
    <t xml:space="preserve">Input Capture: GUI Input Capture</t>
  </si>
  <si>
    <t xml:space="preserve">T1056.003</t>
  </si>
  <si>
    <t xml:space="preserve">Input Capture: Web Portal Capture</t>
  </si>
  <si>
    <t xml:space="preserve">T1056.004</t>
  </si>
  <si>
    <t xml:space="preserve">Input Capture: Credential API Hooking</t>
  </si>
  <si>
    <t xml:space="preserve">T1057</t>
  </si>
  <si>
    <t xml:space="preserve">Process Discovery</t>
  </si>
  <si>
    <t xml:space="preserve">T1059</t>
  </si>
  <si>
    <t xml:space="preserve">Command and Scripting Interpreter</t>
  </si>
  <si>
    <t xml:space="preserve">T1059.001</t>
  </si>
  <si>
    <t xml:space="preserve">Command and Scripting Interpreter: PowerShell</t>
  </si>
  <si>
    <t xml:space="preserve">T1059.002</t>
  </si>
  <si>
    <t xml:space="preserve">Command and Scripting Interpreter: AppleScript</t>
  </si>
  <si>
    <t xml:space="preserve">T1059.003</t>
  </si>
  <si>
    <t xml:space="preserve">Command and Scripting Interpreter: Windows Command Shell</t>
  </si>
  <si>
    <t xml:space="preserve">T1059.004</t>
  </si>
  <si>
    <t xml:space="preserve">Command and Scripting Interpreter: Unix Shell</t>
  </si>
  <si>
    <t xml:space="preserve">T1059.005</t>
  </si>
  <si>
    <t xml:space="preserve">Command and Scripting Interpreter: Visual Basic</t>
  </si>
  <si>
    <t xml:space="preserve">T1059.006</t>
  </si>
  <si>
    <t xml:space="preserve">Command and Scripting Interpreter: Python</t>
  </si>
  <si>
    <t xml:space="preserve">T1059.007</t>
  </si>
  <si>
    <t xml:space="preserve">Command and Scripting Interpreter: JavaScript</t>
  </si>
  <si>
    <t xml:space="preserve">T1059.008</t>
  </si>
  <si>
    <t xml:space="preserve">Command and Scripting Interpreter: Network Device CLI</t>
  </si>
  <si>
    <t xml:space="preserve">T1059.009</t>
  </si>
  <si>
    <t xml:space="preserve">Command and Scripting Interpreter: Cloud API</t>
  </si>
  <si>
    <t xml:space="preserve">T1059.010</t>
  </si>
  <si>
    <t xml:space="preserve">Command and Scripting Interpreter: AutoHotKey &amp; AutoIT</t>
  </si>
  <si>
    <t xml:space="preserve">T1059.011</t>
  </si>
  <si>
    <t xml:space="preserve">Command and Scripting Interpreter: Lua</t>
  </si>
  <si>
    <t xml:space="preserve">T1059.012</t>
  </si>
  <si>
    <t xml:space="preserve">Command and Scripting Interpreter: Hypervisor CLI</t>
  </si>
  <si>
    <t xml:space="preserve">T1068</t>
  </si>
  <si>
    <t xml:space="preserve">Exploitation for Privilege Escalation</t>
  </si>
  <si>
    <t xml:space="preserve">T1069</t>
  </si>
  <si>
    <t xml:space="preserve">Permission Groups Discovery</t>
  </si>
  <si>
    <t xml:space="preserve">T1069.001</t>
  </si>
  <si>
    <t xml:space="preserve">Permission Groups Discovery: Local Groups</t>
  </si>
  <si>
    <t xml:space="preserve">T1069.002</t>
  </si>
  <si>
    <t xml:space="preserve">Permission Groups Discovery: Domain Groups</t>
  </si>
  <si>
    <t xml:space="preserve">T1069.003</t>
  </si>
  <si>
    <t xml:space="preserve">Permission Groups Discovery: Cloud Groups</t>
  </si>
  <si>
    <t xml:space="preserve">T1070</t>
  </si>
  <si>
    <t xml:space="preserve">Indicator Removal</t>
  </si>
  <si>
    <t xml:space="preserve">T1070.001</t>
  </si>
  <si>
    <t xml:space="preserve">Indicator Removal: Clear Windows Event Logs</t>
  </si>
  <si>
    <t xml:space="preserve">T1070.002</t>
  </si>
  <si>
    <t xml:space="preserve">Indicator Removal: Clear Linux or Mac System Logs</t>
  </si>
  <si>
    <t xml:space="preserve">T1070.003</t>
  </si>
  <si>
    <t xml:space="preserve">Indicator Removal: Clear Command History</t>
  </si>
  <si>
    <t xml:space="preserve">T1070.004</t>
  </si>
  <si>
    <t xml:space="preserve">Indicator Removal: File Deletion</t>
  </si>
  <si>
    <t xml:space="preserve">T1070.005</t>
  </si>
  <si>
    <t xml:space="preserve">Indicator Removal: Network Share Connection Removal</t>
  </si>
  <si>
    <t xml:space="preserve">T1070.006</t>
  </si>
  <si>
    <t xml:space="preserve">Indicator Removal: Timestomp</t>
  </si>
  <si>
    <t xml:space="preserve">T1070.007</t>
  </si>
  <si>
    <t xml:space="preserve">Indicator Removal: Clear Network Connection History and Configurations</t>
  </si>
  <si>
    <t xml:space="preserve">T1070.008</t>
  </si>
  <si>
    <t xml:space="preserve">Indicator Removal: Clear Mailbox Data</t>
  </si>
  <si>
    <t xml:space="preserve">T1070.009</t>
  </si>
  <si>
    <t xml:space="preserve">Indicator Removal: Clear Persistence</t>
  </si>
  <si>
    <t xml:space="preserve">T1070.010</t>
  </si>
  <si>
    <t xml:space="preserve">Indicator Removal: Relocate Malware</t>
  </si>
  <si>
    <t xml:space="preserve">T1071</t>
  </si>
  <si>
    <t xml:space="preserve">Application Layer Protocol</t>
  </si>
  <si>
    <t xml:space="preserve">T1071.001</t>
  </si>
  <si>
    <t xml:space="preserve">Application Layer Protocol: Web Protocols</t>
  </si>
  <si>
    <t xml:space="preserve">T1071.002</t>
  </si>
  <si>
    <t xml:space="preserve">Application Layer Protocol: File Transfer Protocols</t>
  </si>
  <si>
    <t xml:space="preserve">T1071.003</t>
  </si>
  <si>
    <t xml:space="preserve">Application Layer Protocol: Mail Protocols</t>
  </si>
  <si>
    <t xml:space="preserve">T1071.004</t>
  </si>
  <si>
    <t xml:space="preserve">Application Layer Protocol: DNS</t>
  </si>
  <si>
    <t xml:space="preserve">T1071.005</t>
  </si>
  <si>
    <t xml:space="preserve">Application Layer Protocol: Publish/Subscribe Protocols</t>
  </si>
  <si>
    <t xml:space="preserve">T1072</t>
  </si>
  <si>
    <t xml:space="preserve">Software Deployment Tools</t>
  </si>
  <si>
    <t xml:space="preserve">Execution, Lateral Movement</t>
  </si>
  <si>
    <t xml:space="preserve">T1074</t>
  </si>
  <si>
    <t xml:space="preserve">Data Staged</t>
  </si>
  <si>
    <t xml:space="preserve">T1074.001</t>
  </si>
  <si>
    <t xml:space="preserve">Data Staged: Local Data Staging</t>
  </si>
  <si>
    <t xml:space="preserve">T1074.002</t>
  </si>
  <si>
    <t xml:space="preserve">Data Staged: Remote Data Staging</t>
  </si>
  <si>
    <t xml:space="preserve">T1078</t>
  </si>
  <si>
    <t xml:space="preserve">Valid Accounts</t>
  </si>
  <si>
    <t xml:space="preserve">Initial Access, Persistence, Defense Evasion, Privilege Escalation</t>
  </si>
  <si>
    <t xml:space="preserve">T1078.001</t>
  </si>
  <si>
    <t xml:space="preserve">Valid Accounts: Default Accounts</t>
  </si>
  <si>
    <t xml:space="preserve">T1078.002</t>
  </si>
  <si>
    <t xml:space="preserve">Valid Accounts: Domain Accounts</t>
  </si>
  <si>
    <t xml:space="preserve">T1078.003</t>
  </si>
  <si>
    <t xml:space="preserve">Valid Accounts: Local Accounts</t>
  </si>
  <si>
    <t xml:space="preserve">T1078.004</t>
  </si>
  <si>
    <t xml:space="preserve">Valid Accounts: Cloud Accounts</t>
  </si>
  <si>
    <t xml:space="preserve">T1080</t>
  </si>
  <si>
    <t xml:space="preserve">Taint Shared Content</t>
  </si>
  <si>
    <t xml:space="preserve">T1082</t>
  </si>
  <si>
    <t xml:space="preserve">System Information Discovery</t>
  </si>
  <si>
    <t xml:space="preserve">T1083</t>
  </si>
  <si>
    <t xml:space="preserve">File and Directory Discovery</t>
  </si>
  <si>
    <t xml:space="preserve">T1087</t>
  </si>
  <si>
    <t xml:space="preserve">Account Discovery</t>
  </si>
  <si>
    <t xml:space="preserve">T1087.001</t>
  </si>
  <si>
    <t xml:space="preserve">Account Discovery: Local Account</t>
  </si>
  <si>
    <t xml:space="preserve">T1087.002</t>
  </si>
  <si>
    <t xml:space="preserve">Account Discovery: Domain Account</t>
  </si>
  <si>
    <t xml:space="preserve">T1087.003</t>
  </si>
  <si>
    <t xml:space="preserve">Account Discovery: Email Account</t>
  </si>
  <si>
    <t xml:space="preserve">T1087.004</t>
  </si>
  <si>
    <t xml:space="preserve">Account Discovery: Cloud Account</t>
  </si>
  <si>
    <t xml:space="preserve">T1090</t>
  </si>
  <si>
    <t xml:space="preserve">Proxy</t>
  </si>
  <si>
    <t xml:space="preserve">T1090.001</t>
  </si>
  <si>
    <t xml:space="preserve">Proxy: Internal Proxy</t>
  </si>
  <si>
    <t xml:space="preserve">T1090.002</t>
  </si>
  <si>
    <t xml:space="preserve">Proxy: External Proxy</t>
  </si>
  <si>
    <t xml:space="preserve">T1090.003</t>
  </si>
  <si>
    <t xml:space="preserve">Proxy: Multi-hop Proxy</t>
  </si>
  <si>
    <t xml:space="preserve">T1090.004</t>
  </si>
  <si>
    <t xml:space="preserve">Proxy: Domain Fronting</t>
  </si>
  <si>
    <t xml:space="preserve">T1091</t>
  </si>
  <si>
    <t xml:space="preserve">Replication Through Removable Media</t>
  </si>
  <si>
    <t xml:space="preserve">Initial Access, Lateral Movement</t>
  </si>
  <si>
    <t xml:space="preserve">T1092</t>
  </si>
  <si>
    <t xml:space="preserve">Communication Through Removable Media</t>
  </si>
  <si>
    <t xml:space="preserve">T1095</t>
  </si>
  <si>
    <t xml:space="preserve">Non-Application Layer Protocol</t>
  </si>
  <si>
    <t xml:space="preserve">T1098</t>
  </si>
  <si>
    <t xml:space="preserve">Account Manipulation</t>
  </si>
  <si>
    <t xml:space="preserve">T1098.001</t>
  </si>
  <si>
    <t xml:space="preserve">Account Manipulation: Additional Cloud Credentials</t>
  </si>
  <si>
    <t xml:space="preserve">T1098.002</t>
  </si>
  <si>
    <t xml:space="preserve">Account Manipulation: Additional Email Delegate Permissions</t>
  </si>
  <si>
    <t xml:space="preserve">T1098.003</t>
  </si>
  <si>
    <t xml:space="preserve">Account Manipulation: Additional Cloud Roles</t>
  </si>
  <si>
    <t xml:space="preserve">T1098.004</t>
  </si>
  <si>
    <t xml:space="preserve">Account Manipulation: SSH Authorized Keys</t>
  </si>
  <si>
    <t xml:space="preserve">T1098.005</t>
  </si>
  <si>
    <t xml:space="preserve">Account Manipulation: Device Registration</t>
  </si>
  <si>
    <t xml:space="preserve">T1098.006</t>
  </si>
  <si>
    <t xml:space="preserve">Account Manipulation: Additional Container Cluster Roles</t>
  </si>
  <si>
    <t xml:space="preserve">T1098.007</t>
  </si>
  <si>
    <t xml:space="preserve">Account Manipulation: Additional Local or Domain Groups</t>
  </si>
  <si>
    <t xml:space="preserve">T1102</t>
  </si>
  <si>
    <t xml:space="preserve">Web Service</t>
  </si>
  <si>
    <t xml:space="preserve">T1102.001</t>
  </si>
  <si>
    <t xml:space="preserve">Web Service: Dead Drop Resolver</t>
  </si>
  <si>
    <t xml:space="preserve">T1102.002</t>
  </si>
  <si>
    <t xml:space="preserve">Web Service: Bidirectional Communication</t>
  </si>
  <si>
    <t xml:space="preserve">T1102.003</t>
  </si>
  <si>
    <t xml:space="preserve">Web Service: One-Way Communication</t>
  </si>
  <si>
    <t xml:space="preserve">T1104</t>
  </si>
  <si>
    <t xml:space="preserve">Multi-Stage Channels</t>
  </si>
  <si>
    <t xml:space="preserve">T1105</t>
  </si>
  <si>
    <t xml:space="preserve">Ingress Tool Transfer</t>
  </si>
  <si>
    <t xml:space="preserve">T1106</t>
  </si>
  <si>
    <t xml:space="preserve">Native API</t>
  </si>
  <si>
    <t xml:space="preserve">T1110</t>
  </si>
  <si>
    <t xml:space="preserve">Brute Force</t>
  </si>
  <si>
    <t xml:space="preserve">T1110.001</t>
  </si>
  <si>
    <t xml:space="preserve">Brute Force: Password Guessing</t>
  </si>
  <si>
    <t xml:space="preserve">T1110.002</t>
  </si>
  <si>
    <t xml:space="preserve">Brute Force: Password Cracking</t>
  </si>
  <si>
    <t xml:space="preserve">T1110.003</t>
  </si>
  <si>
    <t xml:space="preserve">Brute Force: Password Spraying</t>
  </si>
  <si>
    <t xml:space="preserve">T1110.004</t>
  </si>
  <si>
    <t xml:space="preserve">Brute Force: Credential Stuffing</t>
  </si>
  <si>
    <t xml:space="preserve">T1111</t>
  </si>
  <si>
    <t xml:space="preserve">Multi-Factor Authentication Interception</t>
  </si>
  <si>
    <t xml:space="preserve">T1112</t>
  </si>
  <si>
    <t xml:space="preserve">Modify Registry</t>
  </si>
  <si>
    <t xml:space="preserve">Persistence, Defense Evasion</t>
  </si>
  <si>
    <t xml:space="preserve">T1113</t>
  </si>
  <si>
    <t xml:space="preserve">Screen Capture</t>
  </si>
  <si>
    <t xml:space="preserve">T1114</t>
  </si>
  <si>
    <t xml:space="preserve">Email Collection</t>
  </si>
  <si>
    <t xml:space="preserve">T1114.001</t>
  </si>
  <si>
    <t xml:space="preserve">Email Collection: Local Email Collection</t>
  </si>
  <si>
    <t xml:space="preserve">T1114.002</t>
  </si>
  <si>
    <t xml:space="preserve">Email Collection: Remote Email Collection</t>
  </si>
  <si>
    <t xml:space="preserve">T1114.003</t>
  </si>
  <si>
    <t xml:space="preserve">Email Collection: Email Forwarding Rule</t>
  </si>
  <si>
    <t xml:space="preserve">T1115</t>
  </si>
  <si>
    <t xml:space="preserve">Clipboard Data</t>
  </si>
  <si>
    <t xml:space="preserve">T1119</t>
  </si>
  <si>
    <t xml:space="preserve">Automated Collection</t>
  </si>
  <si>
    <t xml:space="preserve">T1120</t>
  </si>
  <si>
    <t xml:space="preserve">Peripheral Device Discovery</t>
  </si>
  <si>
    <t xml:space="preserve">T1123</t>
  </si>
  <si>
    <t xml:space="preserve">Audio Capture</t>
  </si>
  <si>
    <t xml:space="preserve">T1124</t>
  </si>
  <si>
    <t xml:space="preserve">System Time Discovery</t>
  </si>
  <si>
    <t xml:space="preserve">T1125</t>
  </si>
  <si>
    <t xml:space="preserve">Video Capture</t>
  </si>
  <si>
    <t xml:space="preserve">T1127</t>
  </si>
  <si>
    <t xml:space="preserve">Trusted Developer Utilities Proxy Execution</t>
  </si>
  <si>
    <t xml:space="preserve">T1127.001</t>
  </si>
  <si>
    <t xml:space="preserve">Trusted Developer Utilities Proxy Execution: MSBuild</t>
  </si>
  <si>
    <t xml:space="preserve">T1127.002</t>
  </si>
  <si>
    <t xml:space="preserve">Trusted Developer Utilities Proxy Execution: ClickOnce</t>
  </si>
  <si>
    <t xml:space="preserve">T1127.003</t>
  </si>
  <si>
    <t xml:space="preserve">Trusted Developer Utilities Proxy Execution: JamPlus</t>
  </si>
  <si>
    <t xml:space="preserve">T1129</t>
  </si>
  <si>
    <t xml:space="preserve">Shared Modules</t>
  </si>
  <si>
    <t xml:space="preserve">T1132</t>
  </si>
  <si>
    <t xml:space="preserve">Data Encoding</t>
  </si>
  <si>
    <t xml:space="preserve">T1132.001</t>
  </si>
  <si>
    <t xml:space="preserve">Data Encoding: Standard Encoding</t>
  </si>
  <si>
    <t xml:space="preserve">T1132.002</t>
  </si>
  <si>
    <t xml:space="preserve">Data Encoding: Non-Standard Encoding</t>
  </si>
  <si>
    <t xml:space="preserve">T1133</t>
  </si>
  <si>
    <t xml:space="preserve">External Remote Services</t>
  </si>
  <si>
    <t xml:space="preserve">Initial Access, Persistence</t>
  </si>
  <si>
    <t xml:space="preserve">T1134</t>
  </si>
  <si>
    <t xml:space="preserve">Access Token Manipulation</t>
  </si>
  <si>
    <t xml:space="preserve">T1134.001</t>
  </si>
  <si>
    <t xml:space="preserve">Access Token Manipulation: Token Impersonation/Theft</t>
  </si>
  <si>
    <t xml:space="preserve">T1134.002</t>
  </si>
  <si>
    <t xml:space="preserve">Access Token Manipulation: Create Process with Token</t>
  </si>
  <si>
    <t xml:space="preserve">T1134.003</t>
  </si>
  <si>
    <t xml:space="preserve">Access Token Manipulation: Make and Impersonate Token</t>
  </si>
  <si>
    <t xml:space="preserve">T1134.004</t>
  </si>
  <si>
    <t xml:space="preserve">Access Token Manipulation: Parent PID Spoofing</t>
  </si>
  <si>
    <t xml:space="preserve">T1134.005</t>
  </si>
  <si>
    <t xml:space="preserve">Access Token Manipulation: SID-History Injection</t>
  </si>
  <si>
    <t xml:space="preserve">T1135</t>
  </si>
  <si>
    <t xml:space="preserve">Network Share Discovery</t>
  </si>
  <si>
    <t xml:space="preserve">T1136</t>
  </si>
  <si>
    <t xml:space="preserve">Create Account</t>
  </si>
  <si>
    <t xml:space="preserve">T1136.001</t>
  </si>
  <si>
    <t xml:space="preserve">Create Account: Local Account</t>
  </si>
  <si>
    <t xml:space="preserve">T1136.002</t>
  </si>
  <si>
    <t xml:space="preserve">Create Account: Domain Account</t>
  </si>
  <si>
    <t xml:space="preserve">T1136.003</t>
  </si>
  <si>
    <t xml:space="preserve">Create Account: Cloud Account</t>
  </si>
  <si>
    <t xml:space="preserve">T1137</t>
  </si>
  <si>
    <t xml:space="preserve">Office Application Startup</t>
  </si>
  <si>
    <t xml:space="preserve">T1137.001</t>
  </si>
  <si>
    <t xml:space="preserve">Office Application Startup: Office Template Macros</t>
  </si>
  <si>
    <t xml:space="preserve">T1137.002</t>
  </si>
  <si>
    <t xml:space="preserve">Office Application Startup: Office Test</t>
  </si>
  <si>
    <t xml:space="preserve">T1137.003</t>
  </si>
  <si>
    <t xml:space="preserve">Office Application Startup: Outlook Forms</t>
  </si>
  <si>
    <t xml:space="preserve">T1137.004</t>
  </si>
  <si>
    <t xml:space="preserve">Office Application Startup: Outlook Home Page</t>
  </si>
  <si>
    <t xml:space="preserve">T1137.005</t>
  </si>
  <si>
    <t xml:space="preserve">Office Application Startup: Outlook Rules</t>
  </si>
  <si>
    <t xml:space="preserve">T1137.006</t>
  </si>
  <si>
    <t xml:space="preserve">Office Application Startup: Add-ins</t>
  </si>
  <si>
    <t xml:space="preserve">T1140</t>
  </si>
  <si>
    <t xml:space="preserve">Deobfuscate/Decode Files or Information</t>
  </si>
  <si>
    <t xml:space="preserve">T1176</t>
  </si>
  <si>
    <t xml:space="preserve">Software Extensions</t>
  </si>
  <si>
    <t xml:space="preserve">T1176.001</t>
  </si>
  <si>
    <t xml:space="preserve">Software Extensions: Browser Extensions</t>
  </si>
  <si>
    <t xml:space="preserve">T1176.002</t>
  </si>
  <si>
    <t xml:space="preserve">Software Extensions: IDE Extensions</t>
  </si>
  <si>
    <t xml:space="preserve">T1185</t>
  </si>
  <si>
    <t xml:space="preserve">Browser Session Hijacking</t>
  </si>
  <si>
    <t xml:space="preserve">T1187</t>
  </si>
  <si>
    <t xml:space="preserve">Forced Authentication</t>
  </si>
  <si>
    <t xml:space="preserve">T1189</t>
  </si>
  <si>
    <t xml:space="preserve">Drive-by Compromise</t>
  </si>
  <si>
    <t xml:space="preserve">Initial Access</t>
  </si>
  <si>
    <t xml:space="preserve">T1190</t>
  </si>
  <si>
    <t xml:space="preserve">Exploit Public-Facing Application</t>
  </si>
  <si>
    <t xml:space="preserve">T1195</t>
  </si>
  <si>
    <t xml:space="preserve">Supply Chain Compromise</t>
  </si>
  <si>
    <t xml:space="preserve">T1195.001</t>
  </si>
  <si>
    <t xml:space="preserve">Supply Chain Compromise: Compromise Software Dependencies and Development Tools</t>
  </si>
  <si>
    <t xml:space="preserve">T1195.002</t>
  </si>
  <si>
    <t xml:space="preserve">Supply Chain Compromise: Compromise Software Supply Chain</t>
  </si>
  <si>
    <t xml:space="preserve">T1195.003</t>
  </si>
  <si>
    <t xml:space="preserve">Supply Chain Compromise: Compromise Hardware Supply Chain</t>
  </si>
  <si>
    <t xml:space="preserve">T1197</t>
  </si>
  <si>
    <t xml:space="preserve">BITS Jobs</t>
  </si>
  <si>
    <t xml:space="preserve">T1199</t>
  </si>
  <si>
    <t xml:space="preserve">Trusted Relationship</t>
  </si>
  <si>
    <t xml:space="preserve">T1200</t>
  </si>
  <si>
    <t xml:space="preserve">Hardware Additions</t>
  </si>
  <si>
    <t xml:space="preserve">T1201</t>
  </si>
  <si>
    <t xml:space="preserve">Password Policy Discovery</t>
  </si>
  <si>
    <t xml:space="preserve">T1202</t>
  </si>
  <si>
    <t xml:space="preserve">Indirect Command Execution</t>
  </si>
  <si>
    <t xml:space="preserve">T1203</t>
  </si>
  <si>
    <t xml:space="preserve">Exploitation for Client Execution</t>
  </si>
  <si>
    <t xml:space="preserve">T1204</t>
  </si>
  <si>
    <t xml:space="preserve">User Execution</t>
  </si>
  <si>
    <t xml:space="preserve">T1204.001</t>
  </si>
  <si>
    <t xml:space="preserve">User Execution: Malicious Link</t>
  </si>
  <si>
    <t xml:space="preserve">T1204.002</t>
  </si>
  <si>
    <t xml:space="preserve">User Execution: Malicious File</t>
  </si>
  <si>
    <t xml:space="preserve">T1204.003</t>
  </si>
  <si>
    <t xml:space="preserve">User Execution: Malicious Image</t>
  </si>
  <si>
    <t xml:space="preserve">T1204.004</t>
  </si>
  <si>
    <t xml:space="preserve">User Execution: Malicious Copy and Paste</t>
  </si>
  <si>
    <t xml:space="preserve">T1205</t>
  </si>
  <si>
    <t xml:space="preserve">Traffic Signaling</t>
  </si>
  <si>
    <t xml:space="preserve">Persistence, Defense Evasion, Command and Control</t>
  </si>
  <si>
    <t xml:space="preserve">T1205.001</t>
  </si>
  <si>
    <t xml:space="preserve">Traffic Signaling: Port Knocking</t>
  </si>
  <si>
    <t xml:space="preserve">T1205.002</t>
  </si>
  <si>
    <t xml:space="preserve">Traffic Signaling: Socket Filters</t>
  </si>
  <si>
    <t xml:space="preserve">T1207</t>
  </si>
  <si>
    <t xml:space="preserve">Rogue Domain Controller</t>
  </si>
  <si>
    <t xml:space="preserve">T1210</t>
  </si>
  <si>
    <t xml:space="preserve">Exploitation of Remote Services</t>
  </si>
  <si>
    <t xml:space="preserve">T1211</t>
  </si>
  <si>
    <t xml:space="preserve">Exploitation for Defense Evasion</t>
  </si>
  <si>
    <t xml:space="preserve">T1212</t>
  </si>
  <si>
    <t xml:space="preserve">Exploitation for Credential Access</t>
  </si>
  <si>
    <t xml:space="preserve">T1213</t>
  </si>
  <si>
    <t xml:space="preserve">Data from Information Repositories</t>
  </si>
  <si>
    <t xml:space="preserve">T1213.001</t>
  </si>
  <si>
    <t xml:space="preserve">Data from Information Repositories: Confluence</t>
  </si>
  <si>
    <t xml:space="preserve">T1213.002</t>
  </si>
  <si>
    <t xml:space="preserve">Data from Information Repositories: Sharepoint</t>
  </si>
  <si>
    <t xml:space="preserve">T1213.003</t>
  </si>
  <si>
    <t xml:space="preserve">Data from Information Repositories: Code Repositories</t>
  </si>
  <si>
    <t xml:space="preserve">T1213.004</t>
  </si>
  <si>
    <t xml:space="preserve">Data from Information Repositories: Customer Relationship Management Software</t>
  </si>
  <si>
    <t xml:space="preserve">T1213.005</t>
  </si>
  <si>
    <t xml:space="preserve">Data from Information Repositories: Messaging Applications</t>
  </si>
  <si>
    <t xml:space="preserve">T1216</t>
  </si>
  <si>
    <t xml:space="preserve">System Script Proxy Execution</t>
  </si>
  <si>
    <t xml:space="preserve">T1216.001</t>
  </si>
  <si>
    <t xml:space="preserve">System Script Proxy Execution: PubPrn</t>
  </si>
  <si>
    <t xml:space="preserve">T1216.002</t>
  </si>
  <si>
    <t xml:space="preserve">System Script Proxy Execution: SyncAppvPublishingServer</t>
  </si>
  <si>
    <t xml:space="preserve">T1217</t>
  </si>
  <si>
    <t xml:space="preserve">Browser Information Discovery</t>
  </si>
  <si>
    <t xml:space="preserve">T1218</t>
  </si>
  <si>
    <t xml:space="preserve">System Binary Proxy Execution</t>
  </si>
  <si>
    <t xml:space="preserve">T1218.001</t>
  </si>
  <si>
    <t xml:space="preserve">System Binary Proxy Execution: Compiled HTML File</t>
  </si>
  <si>
    <t xml:space="preserve">T1218.002</t>
  </si>
  <si>
    <t xml:space="preserve">System Binary Proxy Execution: Control Panel</t>
  </si>
  <si>
    <t xml:space="preserve">T1218.003</t>
  </si>
  <si>
    <t xml:space="preserve">System Binary Proxy Execution: CMSTP</t>
  </si>
  <si>
    <t xml:space="preserve">T1218.004</t>
  </si>
  <si>
    <t xml:space="preserve">System Binary Proxy Execution: InstallUtil</t>
  </si>
  <si>
    <t xml:space="preserve">T1218.005</t>
  </si>
  <si>
    <t xml:space="preserve">System Binary Proxy Execution: Mshta</t>
  </si>
  <si>
    <t xml:space="preserve">T1218.007</t>
  </si>
  <si>
    <t xml:space="preserve">System Binary Proxy Execution: Msiexec</t>
  </si>
  <si>
    <t xml:space="preserve">T1218.008</t>
  </si>
  <si>
    <t xml:space="preserve">System Binary Proxy Execution: Odbcconf</t>
  </si>
  <si>
    <t xml:space="preserve">T1218.009</t>
  </si>
  <si>
    <t xml:space="preserve">System Binary Proxy Execution: Regsvcs/Regasm</t>
  </si>
  <si>
    <t xml:space="preserve">T1218.010</t>
  </si>
  <si>
    <t xml:space="preserve">System Binary Proxy Execution: Regsvr32</t>
  </si>
  <si>
    <t xml:space="preserve">T1218.011</t>
  </si>
  <si>
    <t xml:space="preserve">System Binary Proxy Execution: Rundll32</t>
  </si>
  <si>
    <t xml:space="preserve">T1218.012</t>
  </si>
  <si>
    <t xml:space="preserve">System Binary Proxy Execution: Verclsid</t>
  </si>
  <si>
    <t xml:space="preserve">T1218.013</t>
  </si>
  <si>
    <t xml:space="preserve">System Binary Proxy Execution: Mavinject</t>
  </si>
  <si>
    <t xml:space="preserve">T1218.014</t>
  </si>
  <si>
    <t xml:space="preserve">System Binary Proxy Execution: MMC</t>
  </si>
  <si>
    <t xml:space="preserve">T1218.015</t>
  </si>
  <si>
    <t xml:space="preserve">System Binary Proxy Execution: Electron Applications</t>
  </si>
  <si>
    <t xml:space="preserve">T1219</t>
  </si>
  <si>
    <t xml:space="preserve">Remote Access Tools</t>
  </si>
  <si>
    <t xml:space="preserve">T1219.001</t>
  </si>
  <si>
    <t xml:space="preserve">Remote Access Tools: IDE Tunneling</t>
  </si>
  <si>
    <t xml:space="preserve">T1219.002</t>
  </si>
  <si>
    <t xml:space="preserve">Remote Access Tools: Remote Desktop Software</t>
  </si>
  <si>
    <t xml:space="preserve">T1219.003</t>
  </si>
  <si>
    <t xml:space="preserve">Remote Access Tools: Remote Access Hardware</t>
  </si>
  <si>
    <t xml:space="preserve">T1220</t>
  </si>
  <si>
    <t xml:space="preserve">XSL Script Processing</t>
  </si>
  <si>
    <t xml:space="preserve">T1221</t>
  </si>
  <si>
    <t xml:space="preserve">Template Injection</t>
  </si>
  <si>
    <t xml:space="preserve">T1222</t>
  </si>
  <si>
    <t xml:space="preserve">File and Directory Permissions Modification</t>
  </si>
  <si>
    <t xml:space="preserve">T1222.001</t>
  </si>
  <si>
    <t xml:space="preserve">File and Directory Permissions Modification: Windows File and Directory Permissions Modification</t>
  </si>
  <si>
    <t xml:space="preserve">T1222.002</t>
  </si>
  <si>
    <t xml:space="preserve">File and Directory Permissions Modification: Linux and Mac File and Directory Permissions Modification</t>
  </si>
  <si>
    <t xml:space="preserve">T1480</t>
  </si>
  <si>
    <t xml:space="preserve">Execution Guardrails</t>
  </si>
  <si>
    <t xml:space="preserve">T1480.001</t>
  </si>
  <si>
    <t xml:space="preserve">Execution Guardrails: Environmental Keying</t>
  </si>
  <si>
    <t xml:space="preserve">T1480.002</t>
  </si>
  <si>
    <t xml:space="preserve">Execution Guardrails: Mutual Exclusion</t>
  </si>
  <si>
    <t xml:space="preserve">T1482</t>
  </si>
  <si>
    <t xml:space="preserve">Domain Trust Discovery</t>
  </si>
  <si>
    <t xml:space="preserve">T1484</t>
  </si>
  <si>
    <t xml:space="preserve">Domain or Tenant Policy Modification</t>
  </si>
  <si>
    <t xml:space="preserve">T1484.001</t>
  </si>
  <si>
    <t xml:space="preserve">Domain or Tenant Policy Modification: Group Policy Modification</t>
  </si>
  <si>
    <t xml:space="preserve">T1484.002</t>
  </si>
  <si>
    <t xml:space="preserve">Domain or Tenant Policy Modification: Trust Modification</t>
  </si>
  <si>
    <t xml:space="preserve">T1485</t>
  </si>
  <si>
    <t xml:space="preserve">Data Destruction</t>
  </si>
  <si>
    <t xml:space="preserve">Impact</t>
  </si>
  <si>
    <t xml:space="preserve">T1485.001</t>
  </si>
  <si>
    <t xml:space="preserve">Data Destruction: Lifecycle-Triggered Deletion</t>
  </si>
  <si>
    <t xml:space="preserve">T1486</t>
  </si>
  <si>
    <t xml:space="preserve">Data Encrypted for Impact</t>
  </si>
  <si>
    <t xml:space="preserve">T1489</t>
  </si>
  <si>
    <t xml:space="preserve">Service Stop</t>
  </si>
  <si>
    <t xml:space="preserve">T1490</t>
  </si>
  <si>
    <t xml:space="preserve">Inhibit System Recovery</t>
  </si>
  <si>
    <t xml:space="preserve">T1491</t>
  </si>
  <si>
    <t xml:space="preserve">T1491.001</t>
  </si>
  <si>
    <t xml:space="preserve">Defacement: Internal Defacement</t>
  </si>
  <si>
    <t xml:space="preserve">T1491.002</t>
  </si>
  <si>
    <t xml:space="preserve">Defacement: External Defacement</t>
  </si>
  <si>
    <t xml:space="preserve">T1495</t>
  </si>
  <si>
    <t xml:space="preserve">Firmware Corruption</t>
  </si>
  <si>
    <t xml:space="preserve">T1496</t>
  </si>
  <si>
    <t xml:space="preserve">Resource Hijacking</t>
  </si>
  <si>
    <t xml:space="preserve">T1496.001</t>
  </si>
  <si>
    <t xml:space="preserve">Resource Hijacking: Compute Hijacking</t>
  </si>
  <si>
    <t xml:space="preserve">T1496.002</t>
  </si>
  <si>
    <t xml:space="preserve">Resource Hijacking: Bandwidth Hijacking</t>
  </si>
  <si>
    <t xml:space="preserve">T1496.003</t>
  </si>
  <si>
    <t xml:space="preserve">Resource Hijacking: SMS Pumping</t>
  </si>
  <si>
    <t xml:space="preserve">T1496.004</t>
  </si>
  <si>
    <t xml:space="preserve">Resource Hijacking: Cloud Service Hijacking</t>
  </si>
  <si>
    <t xml:space="preserve">T1497</t>
  </si>
  <si>
    <t xml:space="preserve">Virtualization/Sandbox Evasion</t>
  </si>
  <si>
    <t xml:space="preserve">Defense Evasion, Discovery</t>
  </si>
  <si>
    <t xml:space="preserve">T1497.001</t>
  </si>
  <si>
    <t xml:space="preserve">Virtualization/Sandbox Evasion: System Checks</t>
  </si>
  <si>
    <t xml:space="preserve">T1497.002</t>
  </si>
  <si>
    <t xml:space="preserve">Virtualization/Sandbox Evasion: User Activity Based Checks</t>
  </si>
  <si>
    <t xml:space="preserve">T1497.003</t>
  </si>
  <si>
    <t xml:space="preserve">Virtualization/Sandbox Evasion: Time Based Evasion</t>
  </si>
  <si>
    <t xml:space="preserve">T1498</t>
  </si>
  <si>
    <t xml:space="preserve">Network Denial of Service</t>
  </si>
  <si>
    <t xml:space="preserve">T1498.001</t>
  </si>
  <si>
    <t xml:space="preserve">Network Denial of Service: Direct Network Flood</t>
  </si>
  <si>
    <t xml:space="preserve">T1498.002</t>
  </si>
  <si>
    <t xml:space="preserve">Network Denial of Service: Reflection Amplification</t>
  </si>
  <si>
    <t xml:space="preserve">T1499</t>
  </si>
  <si>
    <t xml:space="preserve">Endpoint Denial of Service</t>
  </si>
  <si>
    <t xml:space="preserve">T1499.001</t>
  </si>
  <si>
    <t xml:space="preserve">Endpoint Denial of Service: OS Exhaustion Flood</t>
  </si>
  <si>
    <t xml:space="preserve">T1499.002</t>
  </si>
  <si>
    <t xml:space="preserve">Endpoint Denial of Service: Service Exhaustion Flood</t>
  </si>
  <si>
    <t xml:space="preserve">T1499.003</t>
  </si>
  <si>
    <t xml:space="preserve">Endpoint Denial of Service: Application Exhaustion Flood</t>
  </si>
  <si>
    <t xml:space="preserve">T1499.004</t>
  </si>
  <si>
    <t xml:space="preserve">Endpoint Denial of Service: Application or System Exploitation</t>
  </si>
  <si>
    <t xml:space="preserve">T1505</t>
  </si>
  <si>
    <t xml:space="preserve">Server Software Component</t>
  </si>
  <si>
    <t xml:space="preserve">T1505.001</t>
  </si>
  <si>
    <t xml:space="preserve">Server Software Component: SQL Stored Procedures</t>
  </si>
  <si>
    <t xml:space="preserve">T1505.002</t>
  </si>
  <si>
    <t xml:space="preserve">Server Software Component: Transport Agent</t>
  </si>
  <si>
    <t xml:space="preserve">T1505.003</t>
  </si>
  <si>
    <t xml:space="preserve">Server Software Component: Web Shell</t>
  </si>
  <si>
    <t xml:space="preserve">T1505.004</t>
  </si>
  <si>
    <t xml:space="preserve">Server Software Component: IIS Components</t>
  </si>
  <si>
    <t xml:space="preserve">T1505.005</t>
  </si>
  <si>
    <t xml:space="preserve">Server Software Component: Terminal Services DLL</t>
  </si>
  <si>
    <t xml:space="preserve">T1505.006</t>
  </si>
  <si>
    <t xml:space="preserve">Server Software Component: vSphere Installation Bundles</t>
  </si>
  <si>
    <t xml:space="preserve">T1518</t>
  </si>
  <si>
    <t xml:space="preserve">Software Discovery</t>
  </si>
  <si>
    <t xml:space="preserve">T1518.001</t>
  </si>
  <si>
    <t xml:space="preserve">Software Discovery: Security Software Discovery</t>
  </si>
  <si>
    <t xml:space="preserve">T1525</t>
  </si>
  <si>
    <t xml:space="preserve">Implant Internal Image</t>
  </si>
  <si>
    <t xml:space="preserve">T1526</t>
  </si>
  <si>
    <t xml:space="preserve">Cloud Service Discovery</t>
  </si>
  <si>
    <t xml:space="preserve">T1528</t>
  </si>
  <si>
    <t xml:space="preserve">Steal Application Access Token</t>
  </si>
  <si>
    <t xml:space="preserve">T1529</t>
  </si>
  <si>
    <t xml:space="preserve">System Shutdown/Reboot</t>
  </si>
  <si>
    <t xml:space="preserve">T1530</t>
  </si>
  <si>
    <t xml:space="preserve">Data from Cloud Storage</t>
  </si>
  <si>
    <t xml:space="preserve">T1531</t>
  </si>
  <si>
    <t xml:space="preserve">Account Access Removal</t>
  </si>
  <si>
    <t xml:space="preserve">T1534</t>
  </si>
  <si>
    <t xml:space="preserve">Internal Spearphishing</t>
  </si>
  <si>
    <t xml:space="preserve">T1535</t>
  </si>
  <si>
    <t xml:space="preserve">Unused/Unsupported Cloud Regions</t>
  </si>
  <si>
    <t xml:space="preserve">T1537</t>
  </si>
  <si>
    <t xml:space="preserve">Transfer Data to Cloud Account</t>
  </si>
  <si>
    <t xml:space="preserve">T1538</t>
  </si>
  <si>
    <t xml:space="preserve">Cloud Service Dashboard</t>
  </si>
  <si>
    <t xml:space="preserve">T1539</t>
  </si>
  <si>
    <t xml:space="preserve">Steal Web Session Cookie</t>
  </si>
  <si>
    <t xml:space="preserve">T1542</t>
  </si>
  <si>
    <t xml:space="preserve">Pre-OS Boot</t>
  </si>
  <si>
    <t xml:space="preserve">T1542.001</t>
  </si>
  <si>
    <t xml:space="preserve">Pre-OS Boot: System Firmware</t>
  </si>
  <si>
    <t xml:space="preserve">T1542.002</t>
  </si>
  <si>
    <t xml:space="preserve">Pre-OS Boot: Component Firmware</t>
  </si>
  <si>
    <t xml:space="preserve">T1542.003</t>
  </si>
  <si>
    <t xml:space="preserve">Pre-OS Boot: Bootkit</t>
  </si>
  <si>
    <t xml:space="preserve">T1542.004</t>
  </si>
  <si>
    <t xml:space="preserve">Pre-OS Boot: ROMMONkit</t>
  </si>
  <si>
    <t xml:space="preserve">T1542.005</t>
  </si>
  <si>
    <t xml:space="preserve">Pre-OS Boot: TFTP Boot</t>
  </si>
  <si>
    <t xml:space="preserve">T1543</t>
  </si>
  <si>
    <t xml:space="preserve">Create or Modify System Process</t>
  </si>
  <si>
    <t xml:space="preserve">T1543.001</t>
  </si>
  <si>
    <t xml:space="preserve">Create or Modify System Process: Launch Agent</t>
  </si>
  <si>
    <t xml:space="preserve">T1543.002</t>
  </si>
  <si>
    <t xml:space="preserve">Create or Modify System Process: Systemd Service</t>
  </si>
  <si>
    <t xml:space="preserve">T1543.003</t>
  </si>
  <si>
    <t xml:space="preserve">Create or Modify System Process: Windows Service</t>
  </si>
  <si>
    <t xml:space="preserve">T1543.004</t>
  </si>
  <si>
    <t xml:space="preserve">Create or Modify System Process: Launch Daemon</t>
  </si>
  <si>
    <t xml:space="preserve">T1543.005</t>
  </si>
  <si>
    <t xml:space="preserve">Create or Modify System Process: Container Service</t>
  </si>
  <si>
    <t xml:space="preserve">T1546</t>
  </si>
  <si>
    <t xml:space="preserve">Event Triggered Execution</t>
  </si>
  <si>
    <t xml:space="preserve">T1546.001</t>
  </si>
  <si>
    <t xml:space="preserve">Event Triggered Execution: Change Default File Association</t>
  </si>
  <si>
    <t xml:space="preserve">T1546.002</t>
  </si>
  <si>
    <t xml:space="preserve">Event Triggered Execution: Screensaver</t>
  </si>
  <si>
    <t xml:space="preserve">T1546.003</t>
  </si>
  <si>
    <t xml:space="preserve">Event Triggered Execution: Windows Management Instrumentation Event Subscription</t>
  </si>
  <si>
    <t xml:space="preserve">T1546.004</t>
  </si>
  <si>
    <t xml:space="preserve">Event Triggered Execution: Unix Shell Configuration Modification</t>
  </si>
  <si>
    <t xml:space="preserve">T1546.005</t>
  </si>
  <si>
    <t xml:space="preserve">Event Triggered Execution: Trap</t>
  </si>
  <si>
    <t xml:space="preserve">T1546.006</t>
  </si>
  <si>
    <t xml:space="preserve">Event Triggered Execution: LC_LOAD_DYLIB Addition</t>
  </si>
  <si>
    <t xml:space="preserve">T1546.007</t>
  </si>
  <si>
    <t xml:space="preserve">Event Triggered Execution: Netsh Helper DLL</t>
  </si>
  <si>
    <t xml:space="preserve">T1546.008</t>
  </si>
  <si>
    <t xml:space="preserve">Event Triggered Execution: Accessibility Features</t>
  </si>
  <si>
    <t xml:space="preserve">T1546.009</t>
  </si>
  <si>
    <t xml:space="preserve">Event Triggered Execution: AppCert DLLs</t>
  </si>
  <si>
    <t xml:space="preserve">T1546.010</t>
  </si>
  <si>
    <t xml:space="preserve">Event Triggered Execution: AppInit DLLs</t>
  </si>
  <si>
    <t xml:space="preserve">T1546.011</t>
  </si>
  <si>
    <t xml:space="preserve">Event Triggered Execution: Application Shimming</t>
  </si>
  <si>
    <t xml:space="preserve">T1546.012</t>
  </si>
  <si>
    <t xml:space="preserve">Event Triggered Execution: Image File Execution Options Injection</t>
  </si>
  <si>
    <t xml:space="preserve">T1546.013</t>
  </si>
  <si>
    <t xml:space="preserve">Event Triggered Execution: PowerShell Profile</t>
  </si>
  <si>
    <t xml:space="preserve">T1546.014</t>
  </si>
  <si>
    <t xml:space="preserve">Event Triggered Execution: Emond</t>
  </si>
  <si>
    <t xml:space="preserve">T1546.015</t>
  </si>
  <si>
    <t xml:space="preserve">Event Triggered Execution: Component Object Model Hijacking</t>
  </si>
  <si>
    <t xml:space="preserve">T1546.016</t>
  </si>
  <si>
    <t xml:space="preserve">Event Triggered Execution: Installer Packages</t>
  </si>
  <si>
    <t xml:space="preserve">T1546.017</t>
  </si>
  <si>
    <t xml:space="preserve">Event Triggered Execution: Udev Rules</t>
  </si>
  <si>
    <t xml:space="preserve">T1547</t>
  </si>
  <si>
    <t xml:space="preserve">Boot or Logon Autostart Execution</t>
  </si>
  <si>
    <t xml:space="preserve">T1547.001</t>
  </si>
  <si>
    <t xml:space="preserve">Boot or Logon Autostart Execution: Registry Run Keys / Startup Folder</t>
  </si>
  <si>
    <t xml:space="preserve">T1547.002</t>
  </si>
  <si>
    <t xml:space="preserve">Boot or Logon Autostart Execution: Authentication Package</t>
  </si>
  <si>
    <t xml:space="preserve">T1547.003</t>
  </si>
  <si>
    <t xml:space="preserve">Boot or Logon Autostart Execution: Time Providers</t>
  </si>
  <si>
    <t xml:space="preserve">T1547.004</t>
  </si>
  <si>
    <t xml:space="preserve">Boot or Logon Autostart Execution: Winlogon Helper DLL</t>
  </si>
  <si>
    <t xml:space="preserve">T1547.005</t>
  </si>
  <si>
    <t xml:space="preserve">Boot or Logon Autostart Execution: Security Support Provider</t>
  </si>
  <si>
    <t xml:space="preserve">T1547.006</t>
  </si>
  <si>
    <t xml:space="preserve">Boot or Logon Autostart Execution: Kernel Modules and Extensions</t>
  </si>
  <si>
    <t xml:space="preserve">T1547.007</t>
  </si>
  <si>
    <t xml:space="preserve">Boot or Logon Autostart Execution: Re-opened Applications</t>
  </si>
  <si>
    <t xml:space="preserve">T1547.008</t>
  </si>
  <si>
    <t xml:space="preserve">Boot or Logon Autostart Execution: LSASS Driver</t>
  </si>
  <si>
    <t xml:space="preserve">T1547.009</t>
  </si>
  <si>
    <t xml:space="preserve">Boot or Logon Autostart Execution: Shortcut Modification</t>
  </si>
  <si>
    <t xml:space="preserve">T1547.010</t>
  </si>
  <si>
    <t xml:space="preserve">Boot or Logon Autostart Execution: Port Monitors</t>
  </si>
  <si>
    <t xml:space="preserve">T1547.012</t>
  </si>
  <si>
    <t xml:space="preserve">Boot or Logon Autostart Execution: Print Processors</t>
  </si>
  <si>
    <t xml:space="preserve">T1547.013</t>
  </si>
  <si>
    <t xml:space="preserve">Boot or Logon Autostart Execution: XDG Autostart Entries</t>
  </si>
  <si>
    <t xml:space="preserve">T1547.014</t>
  </si>
  <si>
    <t xml:space="preserve">Boot or Logon Autostart Execution: Active Setup</t>
  </si>
  <si>
    <t xml:space="preserve">T1547.015</t>
  </si>
  <si>
    <t xml:space="preserve">Boot or Logon Autostart Execution: Login Items</t>
  </si>
  <si>
    <t xml:space="preserve">T1548</t>
  </si>
  <si>
    <t xml:space="preserve">Abuse Elevation Control Mechanism</t>
  </si>
  <si>
    <t xml:space="preserve">T1548.001</t>
  </si>
  <si>
    <t xml:space="preserve">Abuse Elevation Control Mechanism: Setuid and Setgid</t>
  </si>
  <si>
    <t xml:space="preserve">T1548.002</t>
  </si>
  <si>
    <t xml:space="preserve">Abuse Elevation Control Mechanism: Bypass User Account Control</t>
  </si>
  <si>
    <t xml:space="preserve">T1548.003</t>
  </si>
  <si>
    <t xml:space="preserve">Abuse Elevation Control Mechanism: Sudo and Sudo Caching</t>
  </si>
  <si>
    <t xml:space="preserve">T1548.004</t>
  </si>
  <si>
    <t xml:space="preserve">Abuse Elevation Control Mechanism: Elevated Execution with Prompt</t>
  </si>
  <si>
    <t xml:space="preserve">T1548.005</t>
  </si>
  <si>
    <t xml:space="preserve">Abuse Elevation Control Mechanism: Temporary Elevated Cloud Access</t>
  </si>
  <si>
    <t xml:space="preserve">T1548.006</t>
  </si>
  <si>
    <t xml:space="preserve">Abuse Elevation Control Mechanism: TCC Manipulation</t>
  </si>
  <si>
    <t xml:space="preserve">T1550</t>
  </si>
  <si>
    <t xml:space="preserve">Use Alternate Authentication Material</t>
  </si>
  <si>
    <t xml:space="preserve">Defense Evasion, Lateral Movement</t>
  </si>
  <si>
    <t xml:space="preserve">T1550.001</t>
  </si>
  <si>
    <t xml:space="preserve">Use Alternate Authentication Material: Application Access Token</t>
  </si>
  <si>
    <t xml:space="preserve">T1550.002</t>
  </si>
  <si>
    <t xml:space="preserve">Use Alternate Authentication Material: Pass the Hash</t>
  </si>
  <si>
    <t xml:space="preserve">T1550.003</t>
  </si>
  <si>
    <t xml:space="preserve">Use Alternate Authentication Material: Pass the Ticket</t>
  </si>
  <si>
    <t xml:space="preserve">T1550.004</t>
  </si>
  <si>
    <t xml:space="preserve">Use Alternate Authentication Material: Web Session Cookie</t>
  </si>
  <si>
    <t xml:space="preserve">T1552</t>
  </si>
  <si>
    <t xml:space="preserve">Unsecured Credentials</t>
  </si>
  <si>
    <t xml:space="preserve">T1552.001</t>
  </si>
  <si>
    <t xml:space="preserve">Unsecured Credentials: Credentials In Files</t>
  </si>
  <si>
    <t xml:space="preserve">T1552.002</t>
  </si>
  <si>
    <t xml:space="preserve">Unsecured Credentials: Credentials in Registry</t>
  </si>
  <si>
    <t xml:space="preserve">T1552.003</t>
  </si>
  <si>
    <t xml:space="preserve">Unsecured Credentials: Bash History</t>
  </si>
  <si>
    <t xml:space="preserve">T1552.004</t>
  </si>
  <si>
    <t xml:space="preserve">Unsecured Credentials: Private Keys</t>
  </si>
  <si>
    <t xml:space="preserve">T1552.005</t>
  </si>
  <si>
    <t xml:space="preserve">Unsecured Credentials: Cloud Instance Metadata API</t>
  </si>
  <si>
    <t xml:space="preserve">T1552.006</t>
  </si>
  <si>
    <t xml:space="preserve">Unsecured Credentials: Group Policy Preferences</t>
  </si>
  <si>
    <t xml:space="preserve">T1552.007</t>
  </si>
  <si>
    <t xml:space="preserve">Unsecured Credentials: Container API</t>
  </si>
  <si>
    <t xml:space="preserve">T1552.008</t>
  </si>
  <si>
    <t xml:space="preserve">Unsecured Credentials: Chat Messages</t>
  </si>
  <si>
    <t xml:space="preserve">T1553</t>
  </si>
  <si>
    <t xml:space="preserve">Subvert Trust Controls</t>
  </si>
  <si>
    <t xml:space="preserve">T1553.001</t>
  </si>
  <si>
    <t xml:space="preserve">Subvert Trust Controls: Gatekeeper Bypass</t>
  </si>
  <si>
    <t xml:space="preserve">T1553.002</t>
  </si>
  <si>
    <t xml:space="preserve">Subvert Trust Controls: Code Signing</t>
  </si>
  <si>
    <t xml:space="preserve">T1553.003</t>
  </si>
  <si>
    <t xml:space="preserve">Subvert Trust Controls: SIP and Trust Provider Hijacking</t>
  </si>
  <si>
    <t xml:space="preserve">T1553.004</t>
  </si>
  <si>
    <t xml:space="preserve">Subvert Trust Controls: Install Root Certificate</t>
  </si>
  <si>
    <t xml:space="preserve">T1553.005</t>
  </si>
  <si>
    <t xml:space="preserve">Subvert Trust Controls: Mark-of-the-Web Bypass</t>
  </si>
  <si>
    <t xml:space="preserve">T1553.006</t>
  </si>
  <si>
    <t xml:space="preserve">Subvert Trust Controls: Code Signing Policy Modification</t>
  </si>
  <si>
    <t xml:space="preserve">T1554</t>
  </si>
  <si>
    <t xml:space="preserve">Compromise Host Software Binary</t>
  </si>
  <si>
    <t xml:space="preserve">T1555</t>
  </si>
  <si>
    <t xml:space="preserve">Credentials from Password Stores</t>
  </si>
  <si>
    <t xml:space="preserve">T1555.001</t>
  </si>
  <si>
    <t xml:space="preserve">Credentials from Password Stores: Keychain</t>
  </si>
  <si>
    <t xml:space="preserve">T1555.002</t>
  </si>
  <si>
    <t xml:space="preserve">Credentials from Password Stores: Securityd Memory</t>
  </si>
  <si>
    <t xml:space="preserve">T1555.003</t>
  </si>
  <si>
    <t xml:space="preserve">Credentials from Password Stores: Credentials from Web Browsers</t>
  </si>
  <si>
    <t xml:space="preserve">T1555.004</t>
  </si>
  <si>
    <t xml:space="preserve">Credentials from Password Stores: Windows Credential Manager</t>
  </si>
  <si>
    <t xml:space="preserve">T1555.005</t>
  </si>
  <si>
    <t xml:space="preserve">Credentials from Password Stores: Password Managers</t>
  </si>
  <si>
    <t xml:space="preserve">T1555.006</t>
  </si>
  <si>
    <t xml:space="preserve">Credentials from Password Stores: Cloud Secrets Management Stores</t>
  </si>
  <si>
    <t xml:space="preserve">T1556</t>
  </si>
  <si>
    <t xml:space="preserve">Modify Authentication Process</t>
  </si>
  <si>
    <t xml:space="preserve">Persistence, Defense Evasion, Credential Access</t>
  </si>
  <si>
    <t xml:space="preserve">T1556.001</t>
  </si>
  <si>
    <t xml:space="preserve">Modify Authentication Process: Domain Controller Authentication</t>
  </si>
  <si>
    <t xml:space="preserve">T1556.002</t>
  </si>
  <si>
    <t xml:space="preserve">Modify Authentication Process: Password Filter DLL</t>
  </si>
  <si>
    <t xml:space="preserve">T1556.003</t>
  </si>
  <si>
    <t xml:space="preserve">Modify Authentication Process: Pluggable Authentication Modules</t>
  </si>
  <si>
    <t xml:space="preserve">T1556.004</t>
  </si>
  <si>
    <t xml:space="preserve">Modify Authentication Process: Network Device Authentication</t>
  </si>
  <si>
    <t xml:space="preserve">T1556.005</t>
  </si>
  <si>
    <t xml:space="preserve">Modify Authentication Process: Reversible Encryption</t>
  </si>
  <si>
    <t xml:space="preserve">T1556.006</t>
  </si>
  <si>
    <t xml:space="preserve">Modify Authentication Process: Multi-Factor Authentication</t>
  </si>
  <si>
    <t xml:space="preserve">T1556.007</t>
  </si>
  <si>
    <t xml:space="preserve">Modify Authentication Process: Hybrid Identity</t>
  </si>
  <si>
    <t xml:space="preserve">T1556.008</t>
  </si>
  <si>
    <t xml:space="preserve">Modify Authentication Process: Network Provider DLL</t>
  </si>
  <si>
    <t xml:space="preserve">T1556.009</t>
  </si>
  <si>
    <t xml:space="preserve">Modify Authentication Process: Conditional Access Policies</t>
  </si>
  <si>
    <t xml:space="preserve">T1557</t>
  </si>
  <si>
    <t xml:space="preserve">Adversary-in-the-Middle</t>
  </si>
  <si>
    <t xml:space="preserve">T1557.001</t>
  </si>
  <si>
    <t xml:space="preserve">Adversary-in-the-Middle: LLMNR/NBT-NS Poisoning and SMB Relay</t>
  </si>
  <si>
    <t xml:space="preserve">T1557.002</t>
  </si>
  <si>
    <t xml:space="preserve">Adversary-in-the-Middle: ARP Cache Poisoning</t>
  </si>
  <si>
    <t xml:space="preserve">T1557.003</t>
  </si>
  <si>
    <t xml:space="preserve">Adversary-in-the-Middle: DHCP Spoofing</t>
  </si>
  <si>
    <t xml:space="preserve">T1557.004</t>
  </si>
  <si>
    <t xml:space="preserve">Adversary-in-the-Middle: Evil Twin</t>
  </si>
  <si>
    <t xml:space="preserve">T1558</t>
  </si>
  <si>
    <t xml:space="preserve">Steal or Forge Kerberos Tickets</t>
  </si>
  <si>
    <t xml:space="preserve">T1558.001</t>
  </si>
  <si>
    <t xml:space="preserve">Steal or Forge Kerberos Tickets: Golden Ticket</t>
  </si>
  <si>
    <t xml:space="preserve">T1558.002</t>
  </si>
  <si>
    <t xml:space="preserve">Steal or Forge Kerberos Tickets: Silver Ticket</t>
  </si>
  <si>
    <t xml:space="preserve">T1558.003</t>
  </si>
  <si>
    <t xml:space="preserve">Steal or Forge Kerberos Tickets: Kerberoasting</t>
  </si>
  <si>
    <t xml:space="preserve">T1558.004</t>
  </si>
  <si>
    <t xml:space="preserve">Steal or Forge Kerberos Tickets: AS-REP Roasting</t>
  </si>
  <si>
    <t xml:space="preserve">T1558.005</t>
  </si>
  <si>
    <t xml:space="preserve">Steal or Forge Kerberos Tickets: Ccache Files</t>
  </si>
  <si>
    <t xml:space="preserve">T1559</t>
  </si>
  <si>
    <t xml:space="preserve">Inter-Process Communication</t>
  </si>
  <si>
    <t xml:space="preserve">T1559.001</t>
  </si>
  <si>
    <t xml:space="preserve">Inter-Process Communication: Component Object Model</t>
  </si>
  <si>
    <t xml:space="preserve">T1559.002</t>
  </si>
  <si>
    <t xml:space="preserve">Inter-Process Communication: Dynamic Data Exchange</t>
  </si>
  <si>
    <t xml:space="preserve">T1559.003</t>
  </si>
  <si>
    <t xml:space="preserve">Inter-Process Communication: XPC Services</t>
  </si>
  <si>
    <t xml:space="preserve">T1560</t>
  </si>
  <si>
    <t xml:space="preserve">Archive Collected Data</t>
  </si>
  <si>
    <t xml:space="preserve">T1560.001</t>
  </si>
  <si>
    <t xml:space="preserve">Archive Collected Data: Archive via Utility</t>
  </si>
  <si>
    <t xml:space="preserve">T1560.002</t>
  </si>
  <si>
    <t xml:space="preserve">Archive Collected Data: Archive via Library</t>
  </si>
  <si>
    <t xml:space="preserve">T1560.003</t>
  </si>
  <si>
    <t xml:space="preserve">Archive Collected Data: Archive via Custom Method</t>
  </si>
  <si>
    <t xml:space="preserve">T1561</t>
  </si>
  <si>
    <t xml:space="preserve">Disk Wipe</t>
  </si>
  <si>
    <t xml:space="preserve">T1561.001</t>
  </si>
  <si>
    <t xml:space="preserve">Disk Wipe: Disk Content Wipe</t>
  </si>
  <si>
    <t xml:space="preserve">T1561.002</t>
  </si>
  <si>
    <t xml:space="preserve">Disk Wipe: Disk Structure Wipe</t>
  </si>
  <si>
    <t xml:space="preserve">T1562</t>
  </si>
  <si>
    <t xml:space="preserve">Impair Defenses</t>
  </si>
  <si>
    <t xml:space="preserve">T1562.001</t>
  </si>
  <si>
    <t xml:space="preserve">Impair Defenses: Disable or Modify Tools</t>
  </si>
  <si>
    <t xml:space="preserve">T1562.002</t>
  </si>
  <si>
    <t xml:space="preserve">Impair Defenses: Disable Windows Event Logging</t>
  </si>
  <si>
    <t xml:space="preserve">T1562.003</t>
  </si>
  <si>
    <t xml:space="preserve">Impair Defenses: Impair Command History Logging</t>
  </si>
  <si>
    <t xml:space="preserve">T1562.004</t>
  </si>
  <si>
    <t xml:space="preserve">Impair Defenses: Disable or Modify System Firewall</t>
  </si>
  <si>
    <t xml:space="preserve">T1562.006</t>
  </si>
  <si>
    <t xml:space="preserve">Impair Defenses: Indicator Blocking</t>
  </si>
  <si>
    <t xml:space="preserve">T1562.007</t>
  </si>
  <si>
    <t xml:space="preserve">Impair Defenses: Disable or Modify Cloud Firewall</t>
  </si>
  <si>
    <t xml:space="preserve">T1562.008</t>
  </si>
  <si>
    <t xml:space="preserve">Impair Defenses: Disable or Modify Cloud Logs</t>
  </si>
  <si>
    <t xml:space="preserve">T1562.009</t>
  </si>
  <si>
    <t xml:space="preserve">Impair Defenses: Safe Mode Boot</t>
  </si>
  <si>
    <t xml:space="preserve">T1562.010</t>
  </si>
  <si>
    <t xml:space="preserve">Impair Defenses: Downgrade Attack</t>
  </si>
  <si>
    <t xml:space="preserve">T1562.011</t>
  </si>
  <si>
    <t xml:space="preserve">Impair Defenses: Spoof Security Alerting</t>
  </si>
  <si>
    <t xml:space="preserve">T1562.012</t>
  </si>
  <si>
    <t xml:space="preserve">Impair Defenses: Disable or Modify Linux Audit System</t>
  </si>
  <si>
    <t xml:space="preserve">T1563</t>
  </si>
  <si>
    <t xml:space="preserve">Remote Service Session Hijacking</t>
  </si>
  <si>
    <t xml:space="preserve">T1563.001</t>
  </si>
  <si>
    <t xml:space="preserve">Remote Service Session Hijacking: SSH Hijacking</t>
  </si>
  <si>
    <t xml:space="preserve">T1563.002</t>
  </si>
  <si>
    <t xml:space="preserve">Remote Service Session Hijacking: RDP Hijacking</t>
  </si>
  <si>
    <t xml:space="preserve">T1564</t>
  </si>
  <si>
    <t xml:space="preserve">Hide Artifacts</t>
  </si>
  <si>
    <t xml:space="preserve">T1564.001</t>
  </si>
  <si>
    <t xml:space="preserve">Hide Artifacts: Hidden Files and Directories</t>
  </si>
  <si>
    <t xml:space="preserve">T1564.002</t>
  </si>
  <si>
    <t xml:space="preserve">Hide Artifacts: Hidden Users</t>
  </si>
  <si>
    <t xml:space="preserve">T1564.003</t>
  </si>
  <si>
    <t xml:space="preserve">Hide Artifacts: Hidden Window</t>
  </si>
  <si>
    <t xml:space="preserve">T1564.004</t>
  </si>
  <si>
    <t xml:space="preserve">Hide Artifacts: NTFS File Attributes</t>
  </si>
  <si>
    <t xml:space="preserve">T1564.005</t>
  </si>
  <si>
    <t xml:space="preserve">Hide Artifacts: Hidden File System</t>
  </si>
  <si>
    <t xml:space="preserve">T1564.006</t>
  </si>
  <si>
    <t xml:space="preserve">Hide Artifacts: Run Virtual Instance</t>
  </si>
  <si>
    <t xml:space="preserve">T1564.007</t>
  </si>
  <si>
    <t xml:space="preserve">Hide Artifacts: VBA Stomping</t>
  </si>
  <si>
    <t xml:space="preserve">T1564.008</t>
  </si>
  <si>
    <t xml:space="preserve">Hide Artifacts: Email Hiding Rules</t>
  </si>
  <si>
    <t xml:space="preserve">T1564.009</t>
  </si>
  <si>
    <t xml:space="preserve">Hide Artifacts: Resource Forking</t>
  </si>
  <si>
    <t xml:space="preserve">T1564.010</t>
  </si>
  <si>
    <t xml:space="preserve">Hide Artifacts: Process Argument Spoofing</t>
  </si>
  <si>
    <t xml:space="preserve">T1564.011</t>
  </si>
  <si>
    <t xml:space="preserve">Hide Artifacts: Ignore Process Interrupts</t>
  </si>
  <si>
    <t xml:space="preserve">T1564.012</t>
  </si>
  <si>
    <t xml:space="preserve">Hide Artifacts: File/Path Exclusions</t>
  </si>
  <si>
    <t xml:space="preserve">T1564.013</t>
  </si>
  <si>
    <t xml:space="preserve">Hide Artifacts: Bind Mounts</t>
  </si>
  <si>
    <t xml:space="preserve">T1564.014</t>
  </si>
  <si>
    <t xml:space="preserve">Hide Artifacts: Extended Attributes</t>
  </si>
  <si>
    <t xml:space="preserve">T1565</t>
  </si>
  <si>
    <t xml:space="preserve">Data Manipulation</t>
  </si>
  <si>
    <t xml:space="preserve">T1565.001</t>
  </si>
  <si>
    <t xml:space="preserve">Data Manipulation: Stored Data Manipulation</t>
  </si>
  <si>
    <t xml:space="preserve">T1565.002</t>
  </si>
  <si>
    <t xml:space="preserve">Data Manipulation: Transmitted Data Manipulation</t>
  </si>
  <si>
    <t xml:space="preserve">T1565.003</t>
  </si>
  <si>
    <t xml:space="preserve">Data Manipulation: Runtime Data Manipulation</t>
  </si>
  <si>
    <t xml:space="preserve">T1566</t>
  </si>
  <si>
    <t xml:space="preserve">Phishing</t>
  </si>
  <si>
    <t xml:space="preserve">T1566.001</t>
  </si>
  <si>
    <t xml:space="preserve">Phishing: Spearphishing Attachment</t>
  </si>
  <si>
    <t xml:space="preserve">T1566.002</t>
  </si>
  <si>
    <t xml:space="preserve">Phishing: Spearphishing Link</t>
  </si>
  <si>
    <t xml:space="preserve">T1566.003</t>
  </si>
  <si>
    <t xml:space="preserve">Phishing: Spearphishing via Service</t>
  </si>
  <si>
    <t xml:space="preserve">T1566.004</t>
  </si>
  <si>
    <t xml:space="preserve">Phishing: Spearphishing Voice</t>
  </si>
  <si>
    <t xml:space="preserve">T1567</t>
  </si>
  <si>
    <t xml:space="preserve">Exfiltration Over Web Service</t>
  </si>
  <si>
    <t xml:space="preserve">T1567.001</t>
  </si>
  <si>
    <t xml:space="preserve">Exfiltration Over Web Service: Exfiltration to Code Repository</t>
  </si>
  <si>
    <t xml:space="preserve">T1567.002</t>
  </si>
  <si>
    <t xml:space="preserve">Exfiltration Over Web Service: Exfiltration to Cloud Storage</t>
  </si>
  <si>
    <t xml:space="preserve">T1567.003</t>
  </si>
  <si>
    <t xml:space="preserve">Exfiltration Over Web Service: Exfiltration to Text Storage Sites</t>
  </si>
  <si>
    <t xml:space="preserve">T1567.004</t>
  </si>
  <si>
    <t xml:space="preserve">Exfiltration Over Web Service: Exfiltration Over Webhook</t>
  </si>
  <si>
    <t xml:space="preserve">T1568</t>
  </si>
  <si>
    <t xml:space="preserve">Dynamic Resolution</t>
  </si>
  <si>
    <t xml:space="preserve">T1568.001</t>
  </si>
  <si>
    <t xml:space="preserve">Dynamic Resolution: Fast Flux DNS</t>
  </si>
  <si>
    <t xml:space="preserve">T1568.002</t>
  </si>
  <si>
    <t xml:space="preserve">Dynamic Resolution: Domain Generation Algorithms</t>
  </si>
  <si>
    <t xml:space="preserve">T1568.003</t>
  </si>
  <si>
    <t xml:space="preserve">Dynamic Resolution: DNS Calculation</t>
  </si>
  <si>
    <t xml:space="preserve">T1569</t>
  </si>
  <si>
    <t xml:space="preserve">System Services</t>
  </si>
  <si>
    <t xml:space="preserve">T1569.001</t>
  </si>
  <si>
    <t xml:space="preserve">System Services: Launchctl</t>
  </si>
  <si>
    <t xml:space="preserve">T1569.002</t>
  </si>
  <si>
    <t xml:space="preserve">System Services: Service Execution</t>
  </si>
  <si>
    <t xml:space="preserve">T1569.003</t>
  </si>
  <si>
    <t xml:space="preserve">System Services: Systemctl</t>
  </si>
  <si>
    <t xml:space="preserve">T1570</t>
  </si>
  <si>
    <t xml:space="preserve">Lateral Tool Transfer</t>
  </si>
  <si>
    <t xml:space="preserve">T1571</t>
  </si>
  <si>
    <t xml:space="preserve">Non-Standard Port</t>
  </si>
  <si>
    <t xml:space="preserve">T1572</t>
  </si>
  <si>
    <t xml:space="preserve">Protocol Tunneling</t>
  </si>
  <si>
    <t xml:space="preserve">T1573</t>
  </si>
  <si>
    <t xml:space="preserve">Encrypted Channel</t>
  </si>
  <si>
    <t xml:space="preserve">T1573.001</t>
  </si>
  <si>
    <t xml:space="preserve">Encrypted Channel: Symmetric Cryptography</t>
  </si>
  <si>
    <t xml:space="preserve">T1573.002</t>
  </si>
  <si>
    <t xml:space="preserve">Encrypted Channel: Asymmetric Cryptography</t>
  </si>
  <si>
    <t xml:space="preserve">T1574</t>
  </si>
  <si>
    <t xml:space="preserve">Hijack Execution Flow</t>
  </si>
  <si>
    <t xml:space="preserve">Persistence, Defense Evasion, Privilege Escalation</t>
  </si>
  <si>
    <t xml:space="preserve">T1574.001</t>
  </si>
  <si>
    <t xml:space="preserve">Hijack Execution Flow: DLL</t>
  </si>
  <si>
    <t xml:space="preserve">T1574.004</t>
  </si>
  <si>
    <t xml:space="preserve">Hijack Execution Flow: Dylib Hijacking</t>
  </si>
  <si>
    <t xml:space="preserve">T1574.005</t>
  </si>
  <si>
    <t xml:space="preserve">Hijack Execution Flow: Executable Installer File Permissions Weakness</t>
  </si>
  <si>
    <t xml:space="preserve">T1574.006</t>
  </si>
  <si>
    <t xml:space="preserve">Hijack Execution Flow: Dynamic Linker Hijacking</t>
  </si>
  <si>
    <t xml:space="preserve">T1574.007</t>
  </si>
  <si>
    <t xml:space="preserve">Hijack Execution Flow: Path Interception by PATH Environment Variable</t>
  </si>
  <si>
    <t xml:space="preserve">T1574.008</t>
  </si>
  <si>
    <t xml:space="preserve">Hijack Execution Flow: Path Interception by Search Order Hijacking</t>
  </si>
  <si>
    <t xml:space="preserve">T1574.009</t>
  </si>
  <si>
    <t xml:space="preserve">Hijack Execution Flow: Path Interception by Unquoted Path</t>
  </si>
  <si>
    <t xml:space="preserve">T1574.010</t>
  </si>
  <si>
    <t xml:space="preserve">Hijack Execution Flow: Services File Permissions Weakness</t>
  </si>
  <si>
    <t xml:space="preserve">T1574.011</t>
  </si>
  <si>
    <t xml:space="preserve">Hijack Execution Flow: Services Registry Permissions Weakness</t>
  </si>
  <si>
    <t xml:space="preserve">T1574.012</t>
  </si>
  <si>
    <t xml:space="preserve">Hijack Execution Flow: COR_PROFILER</t>
  </si>
  <si>
    <t xml:space="preserve">T1574.013</t>
  </si>
  <si>
    <t xml:space="preserve">Hijack Execution Flow: KernelCallbackTable</t>
  </si>
  <si>
    <t xml:space="preserve">T1574.014</t>
  </si>
  <si>
    <t xml:space="preserve">Hijack Execution Flow: AppDomainManager</t>
  </si>
  <si>
    <t xml:space="preserve">T1578</t>
  </si>
  <si>
    <t xml:space="preserve">Modify Cloud Compute Infrastructure</t>
  </si>
  <si>
    <t xml:space="preserve">T1578.001</t>
  </si>
  <si>
    <t xml:space="preserve">Modify Cloud Compute Infrastructure: Create Snapshot</t>
  </si>
  <si>
    <t xml:space="preserve">T1578.002</t>
  </si>
  <si>
    <t xml:space="preserve">Modify Cloud Compute Infrastructure: Create Cloud Instance</t>
  </si>
  <si>
    <t xml:space="preserve">T1578.003</t>
  </si>
  <si>
    <t xml:space="preserve">Modify Cloud Compute Infrastructure: Delete Cloud Instance</t>
  </si>
  <si>
    <t xml:space="preserve">T1578.004</t>
  </si>
  <si>
    <t xml:space="preserve">Modify Cloud Compute Infrastructure: Revert Cloud Instance</t>
  </si>
  <si>
    <t xml:space="preserve">T1578.005</t>
  </si>
  <si>
    <t xml:space="preserve">Modify Cloud Compute Infrastructure: Modify Cloud Compute Configurations</t>
  </si>
  <si>
    <t xml:space="preserve">T1580</t>
  </si>
  <si>
    <t xml:space="preserve">Cloud Infrastructure Discovery</t>
  </si>
  <si>
    <t xml:space="preserve">T1583</t>
  </si>
  <si>
    <t xml:space="preserve">Acquire Infrastructure</t>
  </si>
  <si>
    <t xml:space="preserve">Resource Development</t>
  </si>
  <si>
    <t xml:space="preserve">T1583.001</t>
  </si>
  <si>
    <t xml:space="preserve">Acquire Infrastructure: Domains</t>
  </si>
  <si>
    <t xml:space="preserve">T1583.002</t>
  </si>
  <si>
    <t xml:space="preserve">Acquire Infrastructure: DNS Server</t>
  </si>
  <si>
    <t xml:space="preserve">T1583.003</t>
  </si>
  <si>
    <t xml:space="preserve">Acquire Infrastructure: Virtual Private Server</t>
  </si>
  <si>
    <t xml:space="preserve">T1583.004</t>
  </si>
  <si>
    <t xml:space="preserve">Acquire Infrastructure: Server</t>
  </si>
  <si>
    <t xml:space="preserve">T1583.005</t>
  </si>
  <si>
    <t xml:space="preserve">Acquire Infrastructure: Botnet</t>
  </si>
  <si>
    <t xml:space="preserve">T1583.006</t>
  </si>
  <si>
    <t xml:space="preserve">Acquire Infrastructure: Web Services</t>
  </si>
  <si>
    <t xml:space="preserve">T1583.007</t>
  </si>
  <si>
    <t xml:space="preserve">Acquire Infrastructure: Serverless</t>
  </si>
  <si>
    <t xml:space="preserve">T1583.008</t>
  </si>
  <si>
    <t xml:space="preserve">Acquire Infrastructure: Malvertising</t>
  </si>
  <si>
    <t xml:space="preserve">T1584</t>
  </si>
  <si>
    <t xml:space="preserve">Compromise Infrastructure</t>
  </si>
  <si>
    <t xml:space="preserve">T1584.001</t>
  </si>
  <si>
    <t xml:space="preserve">Compromise Infrastructure: Domains</t>
  </si>
  <si>
    <t xml:space="preserve">T1584.002</t>
  </si>
  <si>
    <t xml:space="preserve">Compromise Infrastructure: DNS Server</t>
  </si>
  <si>
    <t xml:space="preserve">T1584.003</t>
  </si>
  <si>
    <t xml:space="preserve">Compromise Infrastructure: Virtual Private Server</t>
  </si>
  <si>
    <t xml:space="preserve">T1584.004</t>
  </si>
  <si>
    <t xml:space="preserve">Compromise Infrastructure: Server</t>
  </si>
  <si>
    <t xml:space="preserve">T1584.005</t>
  </si>
  <si>
    <t xml:space="preserve">Compromise Infrastructure: Botnet</t>
  </si>
  <si>
    <t xml:space="preserve">T1584.006</t>
  </si>
  <si>
    <t xml:space="preserve">Compromise Infrastructure: Web Services</t>
  </si>
  <si>
    <t xml:space="preserve">T1584.007</t>
  </si>
  <si>
    <t xml:space="preserve">Compromise Infrastructure: Serverless</t>
  </si>
  <si>
    <t xml:space="preserve">T1584.008</t>
  </si>
  <si>
    <t xml:space="preserve">Compromise Infrastructure: Network Devices</t>
  </si>
  <si>
    <t xml:space="preserve">T1585</t>
  </si>
  <si>
    <t xml:space="preserve">Establish Accounts</t>
  </si>
  <si>
    <t xml:space="preserve">T1585.001</t>
  </si>
  <si>
    <t xml:space="preserve">Establish Accounts: Social Media Accounts</t>
  </si>
  <si>
    <t xml:space="preserve">T1585.002</t>
  </si>
  <si>
    <t xml:space="preserve">Establish Accounts: Email Accounts</t>
  </si>
  <si>
    <t xml:space="preserve">T1585.003</t>
  </si>
  <si>
    <t xml:space="preserve">Establish Accounts: Cloud Accounts</t>
  </si>
  <si>
    <t xml:space="preserve">T1586</t>
  </si>
  <si>
    <t xml:space="preserve">Compromise Accounts</t>
  </si>
  <si>
    <t xml:space="preserve">T1586.001</t>
  </si>
  <si>
    <t xml:space="preserve">Compromise Accounts: Social Media Accounts</t>
  </si>
  <si>
    <t xml:space="preserve">T1586.002</t>
  </si>
  <si>
    <t xml:space="preserve">Compromise Accounts: Email Accounts</t>
  </si>
  <si>
    <t xml:space="preserve">T1586.003</t>
  </si>
  <si>
    <t xml:space="preserve">Compromise Accounts: Cloud Accounts</t>
  </si>
  <si>
    <t xml:space="preserve">T1587</t>
  </si>
  <si>
    <t xml:space="preserve">Develop Capabilities</t>
  </si>
  <si>
    <t xml:space="preserve">T1587.001</t>
  </si>
  <si>
    <t xml:space="preserve">Develop Capabilities: Malware</t>
  </si>
  <si>
    <t xml:space="preserve">T1587.002</t>
  </si>
  <si>
    <t xml:space="preserve">Develop Capabilities: Code Signing Certificates</t>
  </si>
  <si>
    <t xml:space="preserve">T1587.003</t>
  </si>
  <si>
    <t xml:space="preserve">Develop Capabilities: Digital Certificates</t>
  </si>
  <si>
    <t xml:space="preserve">T1587.004</t>
  </si>
  <si>
    <t xml:space="preserve">Develop Capabilities: Exploits</t>
  </si>
  <si>
    <t xml:space="preserve">T1588</t>
  </si>
  <si>
    <t xml:space="preserve">Obtain Capabilities</t>
  </si>
  <si>
    <t xml:space="preserve">T1588.001</t>
  </si>
  <si>
    <t xml:space="preserve">Obtain Capabilities: Malware</t>
  </si>
  <si>
    <t xml:space="preserve">T1588.002</t>
  </si>
  <si>
    <t xml:space="preserve">Obtain Capabilities: Tool</t>
  </si>
  <si>
    <t xml:space="preserve">T1588.003</t>
  </si>
  <si>
    <t xml:space="preserve">Obtain Capabilities: Code Signing Certificates</t>
  </si>
  <si>
    <t xml:space="preserve">T1588.004</t>
  </si>
  <si>
    <t xml:space="preserve">Obtain Capabilities: Digital Certificates</t>
  </si>
  <si>
    <t xml:space="preserve">T1588.005</t>
  </si>
  <si>
    <t xml:space="preserve">Obtain Capabilities: Exploits</t>
  </si>
  <si>
    <t xml:space="preserve">T1588.006</t>
  </si>
  <si>
    <t xml:space="preserve">Obtain Capabilities: Vulnerabilities</t>
  </si>
  <si>
    <t xml:space="preserve">T1588.007</t>
  </si>
  <si>
    <t xml:space="preserve">Obtain Capabilities: Artificial Intelligence</t>
  </si>
  <si>
    <t xml:space="preserve">T1589</t>
  </si>
  <si>
    <t xml:space="preserve">Gather Victim Identity Information</t>
  </si>
  <si>
    <t xml:space="preserve">T1589.001</t>
  </si>
  <si>
    <t xml:space="preserve">Gather Victim Identity Information: Credentials</t>
  </si>
  <si>
    <t xml:space="preserve">T1589.002</t>
  </si>
  <si>
    <t xml:space="preserve">Gather Victim Identity Information: Email Addresses</t>
  </si>
  <si>
    <t xml:space="preserve">T1589.003</t>
  </si>
  <si>
    <t xml:space="preserve">Gather Victim Identity Information: Employee Names</t>
  </si>
  <si>
    <t xml:space="preserve">T1590</t>
  </si>
  <si>
    <t xml:space="preserve">Gather Victim Network Information</t>
  </si>
  <si>
    <t xml:space="preserve">T1590.001</t>
  </si>
  <si>
    <t xml:space="preserve">Gather Victim Network Information: Domain Properties</t>
  </si>
  <si>
    <t xml:space="preserve">T1590.002</t>
  </si>
  <si>
    <t xml:space="preserve">Gather Victim Network Information: DNS</t>
  </si>
  <si>
    <t xml:space="preserve">T1590.003</t>
  </si>
  <si>
    <t xml:space="preserve">Gather Victim Network Information: Network Trust Dependencies</t>
  </si>
  <si>
    <t xml:space="preserve">T1590.004</t>
  </si>
  <si>
    <t xml:space="preserve">Gather Victim Network Information: Network Topology</t>
  </si>
  <si>
    <t xml:space="preserve">T1590.005</t>
  </si>
  <si>
    <t xml:space="preserve">Gather Victim Network Information: IP Addresses</t>
  </si>
  <si>
    <t xml:space="preserve">T1590.006</t>
  </si>
  <si>
    <t xml:space="preserve">Gather Victim Network Information: Network Security Appliances</t>
  </si>
  <si>
    <t xml:space="preserve">T1591</t>
  </si>
  <si>
    <t xml:space="preserve">Gather Victim Org Information</t>
  </si>
  <si>
    <t xml:space="preserve">T1591.001</t>
  </si>
  <si>
    <t xml:space="preserve">Gather Victim Org Information: Determine Physical Locations</t>
  </si>
  <si>
    <t xml:space="preserve">T1591.002</t>
  </si>
  <si>
    <t xml:space="preserve">Gather Victim Org Information: Business Relationships</t>
  </si>
  <si>
    <t xml:space="preserve">T1591.003</t>
  </si>
  <si>
    <t xml:space="preserve">Gather Victim Org Information: Identify Business Tempo</t>
  </si>
  <si>
    <t xml:space="preserve">T1591.004</t>
  </si>
  <si>
    <t xml:space="preserve">Gather Victim Org Information: Identify Roles</t>
  </si>
  <si>
    <t xml:space="preserve">T1592</t>
  </si>
  <si>
    <t xml:space="preserve">Gather Victim Host Information</t>
  </si>
  <si>
    <t xml:space="preserve">T1592.001</t>
  </si>
  <si>
    <t xml:space="preserve">Gather Victim Host Information: Hardware</t>
  </si>
  <si>
    <t xml:space="preserve">T1592.002</t>
  </si>
  <si>
    <t xml:space="preserve">Gather Victim Host Information: Software</t>
  </si>
  <si>
    <t xml:space="preserve">T1592.003</t>
  </si>
  <si>
    <t xml:space="preserve">Gather Victim Host Information: Firmware</t>
  </si>
  <si>
    <t xml:space="preserve">T1592.004</t>
  </si>
  <si>
    <t xml:space="preserve">Gather Victim Host Information: Client Configurations</t>
  </si>
  <si>
    <t xml:space="preserve">T1593</t>
  </si>
  <si>
    <t xml:space="preserve">Search Open Websites/Domains</t>
  </si>
  <si>
    <t xml:space="preserve">T1593.001</t>
  </si>
  <si>
    <t xml:space="preserve">Search Open Websites/Domains: Social Media</t>
  </si>
  <si>
    <t xml:space="preserve">T1593.002</t>
  </si>
  <si>
    <t xml:space="preserve">Search Open Websites/Domains: Search Engines</t>
  </si>
  <si>
    <t xml:space="preserve">T1593.003</t>
  </si>
  <si>
    <t xml:space="preserve">Search Open Websites/Domains: Code Repositories</t>
  </si>
  <si>
    <t xml:space="preserve">T1594</t>
  </si>
  <si>
    <t xml:space="preserve">Search Victim-Owned Websites</t>
  </si>
  <si>
    <t xml:space="preserve">T1595</t>
  </si>
  <si>
    <t xml:space="preserve">Active Scanning</t>
  </si>
  <si>
    <t xml:space="preserve">T1595.001</t>
  </si>
  <si>
    <t xml:space="preserve">Active Scanning: Scanning IP Blocks</t>
  </si>
  <si>
    <t xml:space="preserve">T1595.002</t>
  </si>
  <si>
    <t xml:space="preserve">Active Scanning: Vulnerability Scanning</t>
  </si>
  <si>
    <t xml:space="preserve">T1595.003</t>
  </si>
  <si>
    <t xml:space="preserve">Active Scanning: Wordlist Scanning</t>
  </si>
  <si>
    <t xml:space="preserve">T1596</t>
  </si>
  <si>
    <t xml:space="preserve">Search Open Technical Databases</t>
  </si>
  <si>
    <t xml:space="preserve">T1596.001</t>
  </si>
  <si>
    <t xml:space="preserve">Search Open Technical Databases: DNS/Passive DNS</t>
  </si>
  <si>
    <t xml:space="preserve">T1596.002</t>
  </si>
  <si>
    <t xml:space="preserve">Search Open Technical Databases: WHOIS</t>
  </si>
  <si>
    <t xml:space="preserve">T1596.003</t>
  </si>
  <si>
    <t xml:space="preserve">Search Open Technical Databases: Digital Certificates</t>
  </si>
  <si>
    <t xml:space="preserve">T1596.004</t>
  </si>
  <si>
    <t xml:space="preserve">Search Open Technical Databases: CDNs</t>
  </si>
  <si>
    <t xml:space="preserve">T1596.005</t>
  </si>
  <si>
    <t xml:space="preserve">Search Open Technical Databases: Scan Databases</t>
  </si>
  <si>
    <t xml:space="preserve">T1597</t>
  </si>
  <si>
    <t xml:space="preserve">Search Closed Sources</t>
  </si>
  <si>
    <t xml:space="preserve">T1597.001</t>
  </si>
  <si>
    <t xml:space="preserve">Search Closed Sources: Threat Intel Vendors</t>
  </si>
  <si>
    <t xml:space="preserve">T1597.002</t>
  </si>
  <si>
    <t xml:space="preserve">Search Closed Sources: Purchase Technical Data</t>
  </si>
  <si>
    <t xml:space="preserve">T1598</t>
  </si>
  <si>
    <t xml:space="preserve">Phishing for Information</t>
  </si>
  <si>
    <t xml:space="preserve">T1598.001</t>
  </si>
  <si>
    <t xml:space="preserve">Phishing for Information: Spearphishing Service</t>
  </si>
  <si>
    <t xml:space="preserve">T1598.002</t>
  </si>
  <si>
    <t xml:space="preserve">Phishing for Information: Spearphishing Attachment</t>
  </si>
  <si>
    <t xml:space="preserve">T1598.003</t>
  </si>
  <si>
    <t xml:space="preserve">Phishing for Information: Spearphishing Link</t>
  </si>
  <si>
    <t xml:space="preserve">T1598.004</t>
  </si>
  <si>
    <t xml:space="preserve">Phishing for Information: Spearphishing Voice</t>
  </si>
  <si>
    <t xml:space="preserve">T1599</t>
  </si>
  <si>
    <t xml:space="preserve">Network Boundary Bridging</t>
  </si>
  <si>
    <t xml:space="preserve">T1599.001</t>
  </si>
  <si>
    <t xml:space="preserve">Network Boundary Bridging: Network Address Translation Traversal</t>
  </si>
  <si>
    <t xml:space="preserve">T1600</t>
  </si>
  <si>
    <t xml:space="preserve">Weaken Encryption</t>
  </si>
  <si>
    <t xml:space="preserve">T1600.001</t>
  </si>
  <si>
    <t xml:space="preserve">Weaken Encryption: Reduce Key Space</t>
  </si>
  <si>
    <t xml:space="preserve">T1600.002</t>
  </si>
  <si>
    <t xml:space="preserve">Weaken Encryption: Disable Crypto Hardware</t>
  </si>
  <si>
    <t xml:space="preserve">T1601</t>
  </si>
  <si>
    <t xml:space="preserve">Modify System Image</t>
  </si>
  <si>
    <t xml:space="preserve">T1601.001</t>
  </si>
  <si>
    <t xml:space="preserve">Modify System Image: Patch System Image</t>
  </si>
  <si>
    <t xml:space="preserve">T1601.002</t>
  </si>
  <si>
    <t xml:space="preserve">Modify System Image: Downgrade System Image</t>
  </si>
  <si>
    <t xml:space="preserve">T1602</t>
  </si>
  <si>
    <t xml:space="preserve">Data from Configuration Repository</t>
  </si>
  <si>
    <t xml:space="preserve">T1602.001</t>
  </si>
  <si>
    <t xml:space="preserve">Data from Configuration Repository: SNMP (MIB Dump)</t>
  </si>
  <si>
    <t xml:space="preserve">T1602.002</t>
  </si>
  <si>
    <t xml:space="preserve">Data from Configuration Repository: Network Device Configuration Dump</t>
  </si>
  <si>
    <t xml:space="preserve">T1606</t>
  </si>
  <si>
    <t xml:space="preserve">Forge Web Credentials</t>
  </si>
  <si>
    <t xml:space="preserve">T1606.001</t>
  </si>
  <si>
    <t xml:space="preserve">Forge Web Credentials: Web Cookies</t>
  </si>
  <si>
    <t xml:space="preserve">T1606.002</t>
  </si>
  <si>
    <t xml:space="preserve">Forge Web Credentials: SAML Tokens</t>
  </si>
  <si>
    <t xml:space="preserve">T1608</t>
  </si>
  <si>
    <t xml:space="preserve">Stage Capabilities</t>
  </si>
  <si>
    <t xml:space="preserve">T1608.001</t>
  </si>
  <si>
    <t xml:space="preserve">Stage Capabilities: Upload Malware</t>
  </si>
  <si>
    <t xml:space="preserve">T1608.002</t>
  </si>
  <si>
    <t xml:space="preserve">Stage Capabilities: Upload Tool</t>
  </si>
  <si>
    <t xml:space="preserve">T1608.003</t>
  </si>
  <si>
    <t xml:space="preserve">Stage Capabilities: Install Digital Certificate</t>
  </si>
  <si>
    <t xml:space="preserve">T1608.004</t>
  </si>
  <si>
    <t xml:space="preserve">Stage Capabilities: Drive-by Target</t>
  </si>
  <si>
    <t xml:space="preserve">T1608.005</t>
  </si>
  <si>
    <t xml:space="preserve">Stage Capabilities: Link Target</t>
  </si>
  <si>
    <t xml:space="preserve">T1608.006</t>
  </si>
  <si>
    <t xml:space="preserve">Stage Capabilities: SEO Poisoning</t>
  </si>
  <si>
    <t xml:space="preserve">T1609</t>
  </si>
  <si>
    <t xml:space="preserve">Container Administration Command</t>
  </si>
  <si>
    <t xml:space="preserve">T1610</t>
  </si>
  <si>
    <t xml:space="preserve">Deploy Container</t>
  </si>
  <si>
    <t xml:space="preserve">Defense Evasion, Execution</t>
  </si>
  <si>
    <t xml:space="preserve">T1611</t>
  </si>
  <si>
    <t xml:space="preserve">Escape to Host</t>
  </si>
  <si>
    <t xml:space="preserve">T1612</t>
  </si>
  <si>
    <t xml:space="preserve">Build Image on Host</t>
  </si>
  <si>
    <t xml:space="preserve">T1613</t>
  </si>
  <si>
    <t xml:space="preserve">Container and Resource Discovery</t>
  </si>
  <si>
    <t xml:space="preserve">T1614</t>
  </si>
  <si>
    <t xml:space="preserve">System Location Discovery</t>
  </si>
  <si>
    <t xml:space="preserve">T1614.001</t>
  </si>
  <si>
    <t xml:space="preserve">System Location Discovery: System Language Discovery</t>
  </si>
  <si>
    <t xml:space="preserve">T1615</t>
  </si>
  <si>
    <t xml:space="preserve">Group Policy Discovery</t>
  </si>
  <si>
    <t xml:space="preserve">T1619</t>
  </si>
  <si>
    <t xml:space="preserve">Cloud Storage Object Discovery</t>
  </si>
  <si>
    <t xml:space="preserve">T1620</t>
  </si>
  <si>
    <t xml:space="preserve">Reflective Code Loading</t>
  </si>
  <si>
    <t xml:space="preserve">T1621</t>
  </si>
  <si>
    <t xml:space="preserve">Multi-Factor Authentication Request Generation</t>
  </si>
  <si>
    <t xml:space="preserve">T1622</t>
  </si>
  <si>
    <t xml:space="preserve">Debugger Evasion</t>
  </si>
  <si>
    <t xml:space="preserve">T1647</t>
  </si>
  <si>
    <t xml:space="preserve">Plist File Modification</t>
  </si>
  <si>
    <t xml:space="preserve">T1648</t>
  </si>
  <si>
    <t xml:space="preserve">Serverless Execution</t>
  </si>
  <si>
    <t xml:space="preserve">T1649</t>
  </si>
  <si>
    <t xml:space="preserve">Steal or Forge Authentication Certificates</t>
  </si>
  <si>
    <t xml:space="preserve">T1650</t>
  </si>
  <si>
    <t xml:space="preserve">Acquire Access</t>
  </si>
  <si>
    <t xml:space="preserve">T1651</t>
  </si>
  <si>
    <t xml:space="preserve">Cloud Administration Command</t>
  </si>
  <si>
    <t xml:space="preserve">T1652</t>
  </si>
  <si>
    <t xml:space="preserve">Device Driver Discovery</t>
  </si>
  <si>
    <t xml:space="preserve">T1653</t>
  </si>
  <si>
    <t xml:space="preserve">Power Settings</t>
  </si>
  <si>
    <t xml:space="preserve">T1654</t>
  </si>
  <si>
    <t xml:space="preserve">Log Enumeration</t>
  </si>
  <si>
    <t xml:space="preserve">T1656</t>
  </si>
  <si>
    <t xml:space="preserve">Impersonation</t>
  </si>
  <si>
    <t xml:space="preserve">T1657</t>
  </si>
  <si>
    <t xml:space="preserve">Financial Theft</t>
  </si>
  <si>
    <t xml:space="preserve">T1659</t>
  </si>
  <si>
    <t xml:space="preserve">Content Injection</t>
  </si>
  <si>
    <t xml:space="preserve">Initial Access, Command and Control</t>
  </si>
  <si>
    <t xml:space="preserve">T1665</t>
  </si>
  <si>
    <t xml:space="preserve">Hide Infrastructure</t>
  </si>
  <si>
    <t xml:space="preserve">T1666</t>
  </si>
  <si>
    <t xml:space="preserve">Modify Cloud Resource Hierarchy</t>
  </si>
  <si>
    <t xml:space="preserve">T1667</t>
  </si>
  <si>
    <t xml:space="preserve">Email Bombing</t>
  </si>
  <si>
    <t xml:space="preserve">T1668</t>
  </si>
  <si>
    <t xml:space="preserve">Exclusive Control</t>
  </si>
  <si>
    <t xml:space="preserve">T1669</t>
  </si>
  <si>
    <t xml:space="preserve">Wi-Fi Networks</t>
  </si>
  <si>
    <t xml:space="preserve">T1671</t>
  </si>
  <si>
    <t xml:space="preserve">Cloud Application Integration</t>
  </si>
  <si>
    <t xml:space="preserve">T1672</t>
  </si>
  <si>
    <t xml:space="preserve">Email Spoofing</t>
  </si>
  <si>
    <t xml:space="preserve">T1673</t>
  </si>
  <si>
    <t xml:space="preserve">Virtual Machine Discovery</t>
  </si>
  <si>
    <t xml:space="preserve">T1674</t>
  </si>
  <si>
    <t xml:space="preserve">Input Injection</t>
  </si>
  <si>
    <t xml:space="preserve">T1675</t>
  </si>
  <si>
    <t xml:space="preserve">ESXi Administration Command</t>
  </si>
  <si>
    <t xml:space="preserve">Mitre Attack Tactic</t>
  </si>
  <si>
    <t xml:space="preserve">Unified Kill Chain</t>
  </si>
  <si>
    <t xml:space="preserve">Explanation</t>
  </si>
  <si>
    <t xml:space="preserve">Suggested L2 Use Case</t>
  </si>
  <si>
    <t xml:space="preserve"> identify and select targets</t>
  </si>
  <si>
    <t xml:space="preserve">Weaponization</t>
  </si>
  <si>
    <t xml:space="preserve"> set up infrastructure for attack</t>
  </si>
  <si>
    <t xml:space="preserve"> send weaponized object (e.g., malware) to target</t>
  </si>
  <si>
    <t xml:space="preserve"> manipulate people to perform unsafe actions</t>
  </si>
  <si>
    <t xml:space="preserve"> take advantage of a vulnerability on target’s systems (possibly to execute code)</t>
  </si>
  <si>
    <t xml:space="preserve"> maintain access to systems</t>
  </si>
  <si>
    <t xml:space="preserve"> avoiding detection and defenses</t>
  </si>
  <si>
    <t xml:space="preserve"> communicate with compromised systems to control them</t>
  </si>
  <si>
    <t xml:space="preserve"> use a controlled system to gain access to others</t>
  </si>
  <si>
    <t xml:space="preserve"> gain knowledge about system and network</t>
  </si>
  <si>
    <t xml:space="preserve"> gain higher-level permissions</t>
  </si>
  <si>
    <t xml:space="preserve"> run attacker-controlled code</t>
  </si>
  <si>
    <t xml:space="preserve"> steal usernames and passwords</t>
  </si>
  <si>
    <t xml:space="preserve"> access and control other systems</t>
  </si>
  <si>
    <t xml:space="preserve"> gather data of interest</t>
  </si>
  <si>
    <t xml:space="preserve"> steal data from the network</t>
  </si>
  <si>
    <t xml:space="preserve">Choose a business risk</t>
  </si>
  <si>
    <t xml:space="preserve"> manipulate, interrupt, or destroy systems or data</t>
  </si>
  <si>
    <t xml:space="preserve">Objectives</t>
  </si>
  <si>
    <t xml:space="preserve"> use social and technical means to achieve strategic goal</t>
  </si>
</sst>
</file>

<file path=xl/styles.xml><?xml version="1.0" encoding="utf-8"?>
<styleSheet xmlns="http://schemas.openxmlformats.org/spreadsheetml/2006/main">
  <numFmts count="3">
    <numFmt numFmtId="164" formatCode="General"/>
    <numFmt numFmtId="165" formatCode="0%"/>
    <numFmt numFmtId="166" formatCode="00.00\.00\.000"/>
  </numFmts>
  <fonts count="40">
    <font>
      <sz val="11"/>
      <color theme="1"/>
      <name val="Calibri"/>
      <family val="2"/>
      <charset val="1"/>
    </font>
    <font>
      <sz val="10"/>
      <name val="Arial"/>
      <family val="0"/>
    </font>
    <font>
      <sz val="10"/>
      <name val="Arial"/>
      <family val="0"/>
    </font>
    <font>
      <sz val="10"/>
      <name val="Arial"/>
      <family val="0"/>
    </font>
    <font>
      <sz val="10"/>
      <name val="Arial"/>
      <family val="2"/>
      <charset val="1"/>
    </font>
    <font>
      <sz val="18"/>
      <color theme="3"/>
      <name val="Calibri Light"/>
      <family val="2"/>
      <charset val="1"/>
    </font>
    <font>
      <b val="true"/>
      <sz val="18"/>
      <color theme="3"/>
      <name val="Calibri Light"/>
      <family val="2"/>
      <charset val="1"/>
    </font>
    <font>
      <b val="true"/>
      <sz val="26"/>
      <color theme="0"/>
      <name val="Calibri"/>
      <family val="2"/>
      <charset val="1"/>
    </font>
    <font>
      <b val="true"/>
      <i val="true"/>
      <sz val="12"/>
      <color theme="0"/>
      <name val="Calibri"/>
      <family val="2"/>
      <charset val="1"/>
    </font>
    <font>
      <sz val="11"/>
      <color theme="0"/>
      <name val="Calibri"/>
      <family val="2"/>
      <charset val="1"/>
    </font>
    <font>
      <b val="true"/>
      <sz val="26"/>
      <color theme="1"/>
      <name val="Calibri"/>
      <family val="2"/>
      <charset val="1"/>
    </font>
    <font>
      <sz val="16"/>
      <color theme="1"/>
      <name val="Calibri"/>
      <family val="2"/>
      <charset val="1"/>
    </font>
    <font>
      <sz val="22"/>
      <color theme="1"/>
      <name val="Calibri"/>
      <family val="2"/>
      <charset val="1"/>
    </font>
    <font>
      <b val="true"/>
      <i val="true"/>
      <sz val="11"/>
      <color theme="1"/>
      <name val="Calibri"/>
      <family val="2"/>
      <charset val="1"/>
    </font>
    <font>
      <i val="true"/>
      <sz val="11"/>
      <color theme="1"/>
      <name val="Calibri"/>
      <family val="2"/>
      <charset val="1"/>
    </font>
    <font>
      <b val="true"/>
      <sz val="11"/>
      <color theme="0"/>
      <name val="Calibri"/>
      <family val="2"/>
      <charset val="1"/>
    </font>
    <font>
      <b val="true"/>
      <sz val="18"/>
      <color theme="1"/>
      <name val="Calibri"/>
      <family val="2"/>
      <charset val="1"/>
    </font>
    <font>
      <b val="true"/>
      <sz val="11"/>
      <color rgb="FF3F3F3F"/>
      <name val="Calibri"/>
      <family val="2"/>
      <charset val="1"/>
    </font>
    <font>
      <sz val="11"/>
      <color rgb="FF000000"/>
      <name val="Calibri"/>
      <family val="2"/>
      <charset val="1"/>
    </font>
    <font>
      <b val="true"/>
      <sz val="24"/>
      <color theme="1"/>
      <name val="Calibri"/>
      <family val="2"/>
      <charset val="1"/>
    </font>
    <font>
      <b val="true"/>
      <sz val="18"/>
      <color theme="0"/>
      <name val="Calibri"/>
      <family val="2"/>
      <charset val="1"/>
    </font>
    <font>
      <b val="true"/>
      <sz val="11"/>
      <color rgb="FF000000"/>
      <name val="Calibri"/>
      <family val="2"/>
      <charset val="1"/>
    </font>
    <font>
      <b val="true"/>
      <sz val="10"/>
      <color theme="1"/>
      <name val="Arial"/>
      <family val="2"/>
      <charset val="1"/>
    </font>
    <font>
      <b val="true"/>
      <sz val="14"/>
      <color theme="1"/>
      <name val="Calibri"/>
      <family val="2"/>
      <charset val="1"/>
    </font>
    <font>
      <b val="true"/>
      <sz val="10"/>
      <color rgb="FF000000"/>
      <name val="Calibri"/>
      <family val="2"/>
      <charset val="1"/>
    </font>
    <font>
      <b val="true"/>
      <sz val="10"/>
      <color theme="1"/>
      <name val="Calibri"/>
      <family val="2"/>
      <charset val="1"/>
    </font>
    <font>
      <b val="true"/>
      <sz val="10"/>
      <color rgb="FF3F3F3F"/>
      <name val="Calibri"/>
      <family val="2"/>
      <charset val="1"/>
    </font>
    <font>
      <sz val="10"/>
      <color theme="1"/>
      <name val="Calibri"/>
      <family val="2"/>
      <charset val="1"/>
    </font>
    <font>
      <b val="true"/>
      <strike val="true"/>
      <sz val="14"/>
      <color theme="1"/>
      <name val="Calibri"/>
      <family val="2"/>
      <charset val="1"/>
    </font>
    <font>
      <strike val="true"/>
      <sz val="11"/>
      <color theme="1"/>
      <name val="Calibri"/>
      <family val="2"/>
      <charset val="1"/>
    </font>
    <font>
      <sz val="10"/>
      <color rgb="FF000000"/>
      <name val="Calibri"/>
      <family val="2"/>
      <charset val="1"/>
    </font>
    <font>
      <b val="true"/>
      <sz val="14"/>
      <color theme="0"/>
      <name val="Calibri"/>
      <family val="2"/>
      <charset val="1"/>
    </font>
    <font>
      <b val="true"/>
      <sz val="14"/>
      <name val="Calibri"/>
      <family val="2"/>
      <charset val="1"/>
    </font>
    <font>
      <sz val="12"/>
      <color theme="1"/>
      <name val="Calibri"/>
      <family val="2"/>
      <charset val="1"/>
    </font>
    <font>
      <sz val="8"/>
      <color theme="1"/>
      <name val="Calibri"/>
      <family val="2"/>
      <charset val="1"/>
    </font>
    <font>
      <sz val="10"/>
      <color rgb="FF3F3F3F"/>
      <name val="Calibri"/>
      <family val="2"/>
      <charset val="1"/>
    </font>
    <font>
      <b val="true"/>
      <sz val="20"/>
      <color theme="0"/>
      <name val="Calibri"/>
      <family val="2"/>
      <charset val="1"/>
    </font>
    <font>
      <sz val="12"/>
      <color theme="0"/>
      <name val="Calibri"/>
      <family val="2"/>
      <charset val="1"/>
    </font>
    <font>
      <b val="true"/>
      <sz val="12"/>
      <color theme="0"/>
      <name val="Calibri"/>
      <family val="2"/>
      <charset val="1"/>
    </font>
    <font>
      <i val="true"/>
      <sz val="11"/>
      <name val="Calibri"/>
      <family val="0"/>
      <charset val="1"/>
    </font>
  </fonts>
  <fills count="13">
    <fill>
      <patternFill patternType="none"/>
    </fill>
    <fill>
      <patternFill patternType="gray125"/>
    </fill>
    <fill>
      <patternFill patternType="solid">
        <fgColor theme="1"/>
        <bgColor rgb="FF003300"/>
      </patternFill>
    </fill>
    <fill>
      <patternFill patternType="solid">
        <fgColor rgb="FF002060"/>
        <bgColor rgb="FF000080"/>
      </patternFill>
    </fill>
    <fill>
      <patternFill patternType="solid">
        <fgColor theme="0"/>
        <bgColor rgb="FFF2F2F2"/>
      </patternFill>
    </fill>
    <fill>
      <patternFill patternType="solid">
        <fgColor theme="4" tint="0.3999"/>
        <bgColor rgb="FFC0C0C0"/>
      </patternFill>
    </fill>
    <fill>
      <patternFill patternType="solid">
        <fgColor theme="4" tint="-0.25"/>
        <bgColor rgb="FF0066CC"/>
      </patternFill>
    </fill>
    <fill>
      <patternFill patternType="solid">
        <fgColor rgb="FFF2F2F2"/>
        <bgColor rgb="FFFFFFFF"/>
      </patternFill>
    </fill>
    <fill>
      <patternFill patternType="solid">
        <fgColor theme="5" tint="-0.25"/>
        <bgColor rgb="FFED7D31"/>
      </patternFill>
    </fill>
    <fill>
      <patternFill patternType="solid">
        <fgColor theme="9" tint="-0.25"/>
        <bgColor rgb="FF339966"/>
      </patternFill>
    </fill>
    <fill>
      <patternFill patternType="solid">
        <fgColor theme="5"/>
        <bgColor rgb="FFFF8080"/>
      </patternFill>
    </fill>
    <fill>
      <patternFill patternType="solid">
        <fgColor theme="5" tint="-0.5"/>
        <bgColor rgb="FF3F3F3F"/>
      </patternFill>
    </fill>
    <fill>
      <patternFill patternType="solid">
        <fgColor theme="9" tint="-0.5"/>
        <bgColor rgb="FF3F3F3F"/>
      </patternFill>
    </fill>
  </fills>
  <borders count="39">
    <border diagonalUp="false" diagonalDown="false">
      <left/>
      <right/>
      <top/>
      <bottom/>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hair"/>
      <diagonal/>
    </border>
    <border diagonalUp="false" diagonalDown="false">
      <left/>
      <right/>
      <top/>
      <bottom style="hair"/>
      <diagonal/>
    </border>
    <border diagonalUp="false" diagonalDown="false">
      <left/>
      <right style="medium"/>
      <top/>
      <bottom style="hair"/>
      <diagonal/>
    </border>
    <border diagonalUp="false" diagonalDown="false">
      <left style="medium"/>
      <right/>
      <top style="hair"/>
      <bottom style="hair"/>
      <diagonal/>
    </border>
    <border diagonalUp="false" diagonalDown="false">
      <left/>
      <right/>
      <top style="hair"/>
      <bottom style="hair"/>
      <diagonal/>
    </border>
    <border diagonalUp="false" diagonalDown="false">
      <left/>
      <right style="medium"/>
      <top style="hair"/>
      <bottom style="hair"/>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medium"/>
      <bottom style="thin"/>
      <diagonal/>
    </border>
    <border diagonalUp="false" diagonalDown="false">
      <left style="thin"/>
      <right/>
      <top style="thin"/>
      <bottom style="thin"/>
      <diagonal/>
    </border>
    <border diagonalUp="false" diagonalDown="false">
      <left style="medium"/>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style="thin"/>
      <top/>
      <bottom style="thin"/>
      <diagonal/>
    </border>
    <border diagonalUp="false" diagonalDown="false">
      <left style="medium"/>
      <right/>
      <top style="medium"/>
      <bottom style="medium"/>
      <diagonal/>
    </border>
    <border diagonalUp="false" diagonalDown="false">
      <left style="medium"/>
      <right style="thin"/>
      <top style="medium"/>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style="thin"/>
      <bottom/>
      <diagonal/>
    </border>
    <border diagonalUp="false" diagonalDown="false">
      <left/>
      <right style="thin">
        <color rgb="FF3F3F3F"/>
      </right>
      <top style="thin">
        <color rgb="FF3F3F3F"/>
      </top>
      <bottom style="thin">
        <color rgb="FF3F3F3F"/>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cellStyleXfs>
  <cellXfs count="1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4" fontId="11" fillId="4" borderId="0" xfId="0" applyFont="true" applyBorder="false" applyAlignment="true" applyProtection="false">
      <alignment horizontal="general" vertical="top"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top" textRotation="0" wrapText="true" indent="0" shrinkToFit="false"/>
      <protection locked="true" hidden="false"/>
    </xf>
    <xf numFmtId="164" fontId="0" fillId="5" borderId="0" xfId="0" applyFont="false" applyBorder="false" applyAlignment="true" applyProtection="false">
      <alignment horizontal="general" vertical="bottom" textRotation="0" wrapText="true" indent="0" shrinkToFit="false"/>
      <protection locked="true" hidden="false"/>
    </xf>
    <xf numFmtId="164" fontId="0" fillId="5" borderId="0" xfId="0" applyFont="true" applyBorder="true" applyAlignment="true" applyProtection="false">
      <alignment horizontal="left" vertical="top" textRotation="0" wrapText="true" indent="0" shrinkToFit="false"/>
      <protection locked="true" hidden="false"/>
    </xf>
    <xf numFmtId="164" fontId="14" fillId="5" borderId="0" xfId="0" applyFont="true" applyBorder="false" applyAlignment="true" applyProtection="false">
      <alignment horizontal="general" vertical="top" textRotation="0" wrapText="fals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15" fillId="6" borderId="3" xfId="0" applyFont="true" applyBorder="true" applyAlignment="true" applyProtection="false">
      <alignment horizontal="center" vertical="center" textRotation="0" wrapText="true" indent="0" shrinkToFit="false"/>
      <protection locked="true" hidden="false"/>
    </xf>
    <xf numFmtId="164" fontId="15" fillId="6" borderId="4" xfId="0" applyFont="true" applyBorder="true" applyAlignment="true" applyProtection="false">
      <alignment horizontal="center" vertical="center" textRotation="0" wrapText="true" indent="0" shrinkToFit="false"/>
      <protection locked="true" hidden="false"/>
    </xf>
    <xf numFmtId="165" fontId="16" fillId="4" borderId="5" xfId="0" applyFont="true" applyBorder="true" applyAlignment="true" applyProtection="false">
      <alignment horizontal="general" vertical="center" textRotation="0" wrapText="false" indent="0" shrinkToFit="false"/>
      <protection locked="true" hidden="false"/>
    </xf>
    <xf numFmtId="165" fontId="16" fillId="4" borderId="6" xfId="0" applyFont="true" applyBorder="true" applyAlignment="true" applyProtection="false">
      <alignment horizontal="general" vertical="center" textRotation="0" wrapText="false" indent="0" shrinkToFit="false"/>
      <protection locked="true" hidden="false"/>
    </xf>
    <xf numFmtId="165" fontId="16" fillId="4" borderId="7" xfId="0" applyFont="true" applyBorder="true" applyAlignment="true" applyProtection="false">
      <alignment horizontal="general" vertical="center" textRotation="0" wrapText="false" indent="0" shrinkToFit="false"/>
      <protection locked="true" hidden="false"/>
    </xf>
    <xf numFmtId="164" fontId="0" fillId="4" borderId="8" xfId="0" applyFont="false" applyBorder="true" applyAlignment="true" applyProtection="false">
      <alignment horizontal="general" vertical="bottom" textRotation="0" wrapText="false" indent="0" shrinkToFit="false"/>
      <protection locked="true" hidden="false"/>
    </xf>
    <xf numFmtId="164" fontId="0" fillId="4" borderId="9" xfId="0" applyFont="false" applyBorder="true" applyAlignment="true" applyProtection="false">
      <alignment horizontal="general" vertical="bottom" textRotation="0" wrapText="false" indent="0" shrinkToFit="false"/>
      <protection locked="true" hidden="false"/>
    </xf>
    <xf numFmtId="164" fontId="0" fillId="7" borderId="9" xfId="0" applyFont="false" applyBorder="true" applyAlignment="true" applyProtection="false">
      <alignment horizontal="general" vertical="bottom" textRotation="0" wrapText="false" indent="0" shrinkToFit="false"/>
      <protection locked="true" hidden="false"/>
    </xf>
    <xf numFmtId="164" fontId="0" fillId="4" borderId="10" xfId="0" applyFont="false" applyBorder="true" applyAlignment="true" applyProtection="false">
      <alignment horizontal="general" vertical="bottom" textRotation="0" wrapText="false" indent="0" shrinkToFit="false"/>
      <protection locked="true" hidden="false"/>
    </xf>
    <xf numFmtId="164" fontId="0" fillId="4" borderId="11" xfId="0" applyFont="false" applyBorder="true" applyAlignment="true" applyProtection="false">
      <alignment horizontal="general" vertical="bottom" textRotation="0" wrapText="false" indent="0" shrinkToFit="false"/>
      <protection locked="true" hidden="false"/>
    </xf>
    <xf numFmtId="164" fontId="0" fillId="4" borderId="12" xfId="0" applyFont="false" applyBorder="true" applyAlignment="true" applyProtection="false">
      <alignment horizontal="general" vertical="bottom" textRotation="0" wrapText="false" indent="0" shrinkToFit="false"/>
      <protection locked="true" hidden="false"/>
    </xf>
    <xf numFmtId="164" fontId="17" fillId="7" borderId="12" xfId="0" applyFont="true" applyBorder="true" applyAlignment="true" applyProtection="false">
      <alignment horizontal="center" vertical="center" textRotation="0" wrapText="true" indent="0" shrinkToFit="false"/>
      <protection locked="true" hidden="false"/>
    </xf>
    <xf numFmtId="164" fontId="16" fillId="4" borderId="13" xfId="0" applyFont="true" applyBorder="true" applyAlignment="true" applyProtection="false">
      <alignment horizontal="general" vertical="center" textRotation="0" wrapText="false" indent="0" shrinkToFit="false"/>
      <protection locked="true" hidden="false"/>
    </xf>
    <xf numFmtId="164" fontId="0" fillId="4" borderId="14" xfId="0" applyFont="false" applyBorder="true" applyAlignment="true" applyProtection="false">
      <alignment horizontal="general" vertical="bottom" textRotation="0" wrapText="false" indent="0" shrinkToFit="false"/>
      <protection locked="true" hidden="false"/>
    </xf>
    <xf numFmtId="164" fontId="0" fillId="4" borderId="15" xfId="0" applyFont="false" applyBorder="true" applyAlignment="true" applyProtection="false">
      <alignment horizontal="general" vertical="bottom" textRotation="0" wrapText="false" indent="0" shrinkToFit="false"/>
      <protection locked="true" hidden="false"/>
    </xf>
    <xf numFmtId="164" fontId="17" fillId="7" borderId="15" xfId="0" applyFont="true" applyBorder="true" applyAlignment="true" applyProtection="false">
      <alignment horizontal="center" vertical="center" textRotation="0" wrapText="true" indent="0" shrinkToFit="false"/>
      <protection locked="true" hidden="false"/>
    </xf>
    <xf numFmtId="164" fontId="16" fillId="4" borderId="16" xfId="0" applyFont="true" applyBorder="true" applyAlignment="true" applyProtection="false">
      <alignment horizontal="general" vertical="center" textRotation="0" wrapText="false" indent="0" shrinkToFit="false"/>
      <protection locked="true" hidden="false"/>
    </xf>
    <xf numFmtId="164" fontId="0" fillId="4" borderId="5" xfId="0" applyFont="false" applyBorder="true" applyAlignment="true" applyProtection="false">
      <alignment horizontal="general" vertical="bottom" textRotation="0" wrapText="false" indent="0" shrinkToFit="false"/>
      <protection locked="true" hidden="false"/>
    </xf>
    <xf numFmtId="164" fontId="0" fillId="4" borderId="6" xfId="0" applyFont="false" applyBorder="true" applyAlignment="true" applyProtection="false">
      <alignment horizontal="general" vertical="bottom" textRotation="0" wrapText="false" indent="0" shrinkToFit="false"/>
      <protection locked="true" hidden="false"/>
    </xf>
    <xf numFmtId="164" fontId="17" fillId="7" borderId="6" xfId="0" applyFont="true" applyBorder="true" applyAlignment="true" applyProtection="false">
      <alignment horizontal="center" vertical="center" textRotation="0" wrapText="true" indent="0" shrinkToFit="false"/>
      <protection locked="true" hidden="false"/>
    </xf>
    <xf numFmtId="164" fontId="16" fillId="4" borderId="7" xfId="0" applyFont="true" applyBorder="true" applyAlignment="true" applyProtection="false">
      <alignment horizontal="general" vertical="center" textRotation="0" wrapText="false" indent="0" shrinkToFit="false"/>
      <protection locked="true" hidden="false"/>
    </xf>
    <xf numFmtId="164" fontId="18"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general" vertical="bottom" textRotation="0" wrapText="false" indent="0" shrinkToFit="false"/>
      <protection locked="true" hidden="false"/>
    </xf>
    <xf numFmtId="164" fontId="7" fillId="3" borderId="17" xfId="0" applyFont="true" applyBorder="true" applyAlignment="true" applyProtection="false">
      <alignment horizontal="general" vertical="bottom" textRotation="0" wrapText="false" indent="0" shrinkToFit="false"/>
      <protection locked="true" hidden="false"/>
    </xf>
    <xf numFmtId="164" fontId="7" fillId="3" borderId="18" xfId="0" applyFont="true" applyBorder="true" applyAlignment="true" applyProtection="false">
      <alignment horizontal="general" vertical="bottom" textRotation="0" wrapText="false" indent="0" shrinkToFit="false"/>
      <protection locked="true" hidden="false"/>
    </xf>
    <xf numFmtId="164" fontId="15" fillId="6" borderId="19" xfId="0" applyFont="true" applyBorder="true" applyAlignment="true" applyProtection="false">
      <alignment horizontal="center" vertical="center" textRotation="0" wrapText="true" indent="0" shrinkToFit="false"/>
      <protection locked="true" hidden="false"/>
    </xf>
    <xf numFmtId="164" fontId="15" fillId="6" borderId="20" xfId="0" applyFont="true" applyBorder="true" applyAlignment="true" applyProtection="false">
      <alignment horizontal="center" vertical="center" textRotation="0" wrapText="true" indent="0" shrinkToFit="false"/>
      <protection locked="true" hidden="false"/>
    </xf>
    <xf numFmtId="164" fontId="15" fillId="6" borderId="21" xfId="0" applyFont="true" applyBorder="true" applyAlignment="true" applyProtection="false">
      <alignment horizontal="center" vertical="center" textRotation="0" wrapText="true" indent="0" shrinkToFit="false"/>
      <protection locked="true" hidden="false"/>
    </xf>
    <xf numFmtId="164" fontId="15" fillId="6" borderId="22" xfId="0" applyFont="true" applyBorder="true" applyAlignment="true" applyProtection="false">
      <alignment horizontal="left" vertical="center" textRotation="0" wrapText="tru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21" fillId="2" borderId="19" xfId="0" applyFont="true" applyBorder="true" applyAlignment="true" applyProtection="true">
      <alignment horizontal="center" vertical="center" textRotation="0" wrapText="true" indent="0" shrinkToFit="false"/>
      <protection locked="false" hidden="false"/>
    </xf>
    <xf numFmtId="164" fontId="22" fillId="2" borderId="19" xfId="0" applyFont="true" applyBorder="true" applyAlignment="true" applyProtection="true">
      <alignment horizontal="general" vertical="center" textRotation="0" wrapText="true" indent="0" shrinkToFit="false"/>
      <protection locked="false" hidden="false"/>
    </xf>
    <xf numFmtId="164" fontId="17" fillId="2" borderId="19" xfId="0" applyFont="true" applyBorder="true" applyAlignment="true" applyProtection="false">
      <alignment horizontal="center" vertical="center" textRotation="0" wrapText="true" indent="0" shrinkToFit="false"/>
      <protection locked="true" hidden="false"/>
    </xf>
    <xf numFmtId="165" fontId="17" fillId="2" borderId="19" xfId="0" applyFont="true" applyBorder="true" applyAlignment="true" applyProtection="false">
      <alignment horizontal="center" vertical="center" textRotation="0" wrapText="true" indent="0" shrinkToFit="false"/>
      <protection locked="true" hidden="false"/>
    </xf>
    <xf numFmtId="165" fontId="17" fillId="2" borderId="23" xfId="0" applyFont="true" applyBorder="true" applyAlignment="true" applyProtection="false">
      <alignment horizontal="center" vertical="center" textRotation="0" wrapText="true" indent="0" shrinkToFit="false"/>
      <protection locked="true" hidden="false"/>
    </xf>
    <xf numFmtId="165" fontId="17" fillId="2" borderId="24" xfId="0" applyFont="true" applyBorder="true" applyAlignment="true" applyProtection="false">
      <alignment horizontal="center" vertical="center" textRotation="0" wrapText="true" indent="0" shrinkToFit="false"/>
      <protection locked="true" hidden="false"/>
    </xf>
    <xf numFmtId="165" fontId="17" fillId="2" borderId="25" xfId="0" applyFont="true" applyBorder="true" applyAlignment="true" applyProtection="false">
      <alignment horizontal="center" vertical="center" textRotation="0" wrapText="true" indent="0" shrinkToFit="false"/>
      <protection locked="true" hidden="false"/>
    </xf>
    <xf numFmtId="164" fontId="0" fillId="2" borderId="26" xfId="0" applyFont="false" applyBorder="true" applyAlignment="true" applyProtection="true">
      <alignment horizontal="general" vertical="center" textRotation="0" wrapText="true" indent="0" shrinkToFit="false"/>
      <protection locked="false" hidden="false"/>
    </xf>
    <xf numFmtId="164" fontId="0" fillId="2" borderId="19" xfId="0" applyFont="false" applyBorder="true" applyAlignment="true" applyProtection="true">
      <alignment horizontal="general" vertical="center" textRotation="0" wrapText="true" indent="0" shrinkToFit="false"/>
      <protection locked="false" hidden="false"/>
    </xf>
    <xf numFmtId="164" fontId="23" fillId="0" borderId="27" xfId="0" applyFont="true" applyBorder="true" applyAlignment="true" applyProtection="false">
      <alignment horizontal="center" vertical="center" textRotation="0" wrapText="false" indent="0" shrinkToFit="false"/>
      <protection locked="true" hidden="false"/>
    </xf>
    <xf numFmtId="164" fontId="23" fillId="0" borderId="28" xfId="0" applyFont="true" applyBorder="true" applyAlignment="true" applyProtection="false">
      <alignment horizontal="center" vertical="center" textRotation="0" wrapText="false" indent="0" shrinkToFit="false"/>
      <protection locked="true" hidden="false"/>
    </xf>
    <xf numFmtId="164" fontId="24" fillId="0" borderId="19" xfId="0" applyFont="true" applyBorder="true" applyAlignment="true" applyProtection="true">
      <alignment horizontal="center" vertical="center" textRotation="0" wrapText="true" indent="0" shrinkToFit="false"/>
      <protection locked="false" hidden="false"/>
    </xf>
    <xf numFmtId="164" fontId="25" fillId="0" borderId="19" xfId="0" applyFont="true" applyBorder="true" applyAlignment="true" applyProtection="true">
      <alignment horizontal="general" vertical="center" textRotation="0" wrapText="true" indent="0" shrinkToFit="false"/>
      <protection locked="false" hidden="false"/>
    </xf>
    <xf numFmtId="164" fontId="26" fillId="7" borderId="19" xfId="0" applyFont="true" applyBorder="true" applyAlignment="true" applyProtection="false">
      <alignment horizontal="center" vertical="center" textRotation="0" wrapText="true" indent="0" shrinkToFit="false"/>
      <protection locked="true" hidden="false"/>
    </xf>
    <xf numFmtId="165" fontId="26" fillId="7" borderId="19" xfId="0" applyFont="true" applyBorder="true" applyAlignment="true" applyProtection="false">
      <alignment horizontal="center" vertical="center" textRotation="0" wrapText="true" indent="0" shrinkToFit="false"/>
      <protection locked="true" hidden="false"/>
    </xf>
    <xf numFmtId="165" fontId="26" fillId="7" borderId="23" xfId="0" applyFont="true" applyBorder="true" applyAlignment="true" applyProtection="false">
      <alignment horizontal="center" vertical="center" textRotation="0" wrapText="true" indent="0" shrinkToFit="false"/>
      <protection locked="true" hidden="false"/>
    </xf>
    <xf numFmtId="164" fontId="27" fillId="0" borderId="26" xfId="0" applyFont="true" applyBorder="true" applyAlignment="true" applyProtection="true">
      <alignment horizontal="general" vertical="center" textRotation="0" wrapText="true" indent="0" shrinkToFit="false"/>
      <protection locked="false" hidden="false"/>
    </xf>
    <xf numFmtId="164" fontId="27" fillId="2" borderId="0" xfId="0" applyFont="true" applyBorder="false" applyAlignment="true" applyProtection="false">
      <alignment horizontal="general" vertical="bottom" textRotation="0" wrapText="false" indent="0" shrinkToFit="false"/>
      <protection locked="true" hidden="false"/>
    </xf>
    <xf numFmtId="164" fontId="24" fillId="2" borderId="19" xfId="0" applyFont="true" applyBorder="true" applyAlignment="true" applyProtection="true">
      <alignment horizontal="center" vertical="center" textRotation="0" wrapText="true" indent="0" shrinkToFit="false"/>
      <protection locked="false" hidden="false"/>
    </xf>
    <xf numFmtId="164" fontId="25" fillId="2" borderId="19" xfId="0" applyFont="true" applyBorder="true" applyAlignment="true" applyProtection="true">
      <alignment horizontal="general" vertical="center" textRotation="0" wrapText="true" indent="0" shrinkToFit="false"/>
      <protection locked="false" hidden="false"/>
    </xf>
    <xf numFmtId="164" fontId="26" fillId="2" borderId="19" xfId="0" applyFont="true" applyBorder="true" applyAlignment="true" applyProtection="false">
      <alignment horizontal="center" vertical="center" textRotation="0" wrapText="true" indent="0" shrinkToFit="false"/>
      <protection locked="true" hidden="false"/>
    </xf>
    <xf numFmtId="165" fontId="26" fillId="2" borderId="19" xfId="0" applyFont="true" applyBorder="true" applyAlignment="true" applyProtection="false">
      <alignment horizontal="center" vertical="center" textRotation="0" wrapText="true" indent="0" shrinkToFit="false"/>
      <protection locked="true" hidden="false"/>
    </xf>
    <xf numFmtId="165" fontId="26" fillId="2" borderId="23" xfId="0" applyFont="true" applyBorder="true" applyAlignment="true" applyProtection="false">
      <alignment horizontal="center" vertical="center" textRotation="0" wrapText="true" indent="0" shrinkToFit="false"/>
      <protection locked="true" hidden="false"/>
    </xf>
    <xf numFmtId="164" fontId="27" fillId="2" borderId="26" xfId="0" applyFont="true" applyBorder="true" applyAlignment="true" applyProtection="true">
      <alignment horizontal="general" vertical="center" textRotation="0" wrapText="true" indent="0" shrinkToFit="false"/>
      <protection locked="false" hidden="false"/>
    </xf>
    <xf numFmtId="164" fontId="27" fillId="2" borderId="19" xfId="0" applyFont="true" applyBorder="true" applyAlignment="true" applyProtection="true">
      <alignment horizontal="general" vertical="center" textRotation="0" wrapText="true" indent="0" shrinkToFit="false"/>
      <protection locked="false" hidden="false"/>
    </xf>
    <xf numFmtId="164" fontId="28" fillId="0" borderId="27" xfId="0" applyFont="true" applyBorder="true" applyAlignment="true" applyProtection="false">
      <alignment horizontal="center" vertical="center" textRotation="0" wrapText="false" indent="0" shrinkToFit="false"/>
      <protection locked="true" hidden="false"/>
    </xf>
    <xf numFmtId="164" fontId="28" fillId="0" borderId="28"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27" fillId="4" borderId="26" xfId="0" applyFont="true" applyBorder="true" applyAlignment="true" applyProtection="true">
      <alignment horizontal="general" vertical="center" textRotation="0" wrapText="true" indent="0" shrinkToFit="false"/>
      <protection locked="false" hidden="false"/>
    </xf>
    <xf numFmtId="164" fontId="27" fillId="4" borderId="25" xfId="0" applyFont="true" applyBorder="true" applyAlignment="true" applyProtection="true">
      <alignment horizontal="general" vertical="center" textRotation="0" wrapText="true" indent="0" shrinkToFit="false"/>
      <protection locked="false" hidden="false"/>
    </xf>
    <xf numFmtId="164" fontId="23" fillId="0" borderId="21" xfId="0" applyFont="true" applyBorder="true" applyAlignment="true" applyProtection="false">
      <alignment horizontal="center" vertical="center" textRotation="0" wrapText="false" indent="0" shrinkToFit="false"/>
      <protection locked="true" hidden="false"/>
    </xf>
    <xf numFmtId="164" fontId="23" fillId="0" borderId="29" xfId="0" applyFont="true" applyBorder="true" applyAlignment="true" applyProtection="false">
      <alignment horizontal="center" vertical="center" textRotation="0" wrapText="false" indent="0" shrinkToFit="false"/>
      <protection locked="true" hidden="false"/>
    </xf>
    <xf numFmtId="164" fontId="30" fillId="0" borderId="26" xfId="0" applyFont="true" applyBorder="true" applyAlignment="true" applyProtection="true">
      <alignment horizontal="general" vertical="center" textRotation="0" wrapText="false" indent="0" shrinkToFit="false"/>
      <protection locked="fals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center" vertical="center" textRotation="0" wrapText="true" indent="0" shrinkToFit="false"/>
      <protection locked="true" hidden="false"/>
    </xf>
    <xf numFmtId="164" fontId="7" fillId="3" borderId="30" xfId="0" applyFont="true" applyBorder="true" applyAlignment="true" applyProtection="false">
      <alignment horizontal="general" vertical="center" textRotation="0" wrapText="false" indent="0" shrinkToFit="false"/>
      <protection locked="true" hidden="false"/>
    </xf>
    <xf numFmtId="164" fontId="7" fillId="3" borderId="17" xfId="0" applyFont="true" applyBorder="true" applyAlignment="true" applyProtection="false">
      <alignment horizontal="general" vertical="center" textRotation="0" wrapText="false" indent="0" shrinkToFit="false"/>
      <protection locked="true" hidden="false"/>
    </xf>
    <xf numFmtId="164" fontId="7" fillId="3" borderId="18" xfId="0" applyFont="true" applyBorder="true" applyAlignment="true" applyProtection="false">
      <alignment horizontal="general" vertical="center" textRotation="0" wrapText="false" indent="0" shrinkToFit="false"/>
      <protection locked="true" hidden="false"/>
    </xf>
    <xf numFmtId="164" fontId="21" fillId="4" borderId="0" xfId="0" applyFont="true" applyBorder="false" applyAlignment="true" applyProtection="false">
      <alignment horizontal="center" vertical="center" textRotation="0" wrapText="false" indent="0" shrinkToFit="false"/>
      <protection locked="true" hidden="false"/>
    </xf>
    <xf numFmtId="164" fontId="31" fillId="6" borderId="31" xfId="0" applyFont="true" applyBorder="true" applyAlignment="true" applyProtection="false">
      <alignment horizontal="left" vertical="center" textRotation="0" wrapText="true" indent="0" shrinkToFit="false"/>
      <protection locked="true" hidden="false"/>
    </xf>
    <xf numFmtId="164" fontId="31" fillId="6" borderId="18" xfId="0" applyFont="true" applyBorder="true" applyAlignment="true" applyProtection="false">
      <alignment horizontal="center" vertical="center" textRotation="0" wrapText="true" indent="0" shrinkToFit="false"/>
      <protection locked="true" hidden="false"/>
    </xf>
    <xf numFmtId="164" fontId="31" fillId="4" borderId="0" xfId="0" applyFont="true" applyBorder="false" applyAlignment="true" applyProtection="false">
      <alignment horizontal="center" vertical="center" textRotation="0" wrapText="true" indent="0" shrinkToFit="false"/>
      <protection locked="true" hidden="false"/>
    </xf>
    <xf numFmtId="164" fontId="17" fillId="7" borderId="19" xfId="0" applyFont="true" applyBorder="true" applyAlignment="true" applyProtection="false">
      <alignment horizontal="center"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4" fontId="23" fillId="0" borderId="32" xfId="0" applyFont="true" applyBorder="true" applyAlignment="true" applyProtection="false">
      <alignment horizontal="general" vertical="center" textRotation="0" wrapText="true" indent="0" shrinkToFit="false"/>
      <protection locked="true" hidden="false"/>
    </xf>
    <xf numFmtId="165" fontId="23" fillId="0" borderId="33" xfId="0" applyFont="true" applyBorder="true" applyAlignment="true" applyProtection="false">
      <alignment horizontal="center" vertical="center" textRotation="0" wrapText="false" indent="0" shrinkToFit="false"/>
      <protection locked="true" hidden="false"/>
    </xf>
    <xf numFmtId="165" fontId="23" fillId="0" borderId="19" xfId="0" applyFont="true" applyBorder="true" applyAlignment="true" applyProtection="false">
      <alignment horizontal="general" vertical="center" textRotation="0" wrapText="false" indent="0" shrinkToFit="false"/>
      <protection locked="true" hidden="false"/>
    </xf>
    <xf numFmtId="165" fontId="32" fillId="0" borderId="19" xfId="0" applyFont="true" applyBorder="true" applyAlignment="true" applyProtection="false">
      <alignment horizontal="general" vertical="center" textRotation="0" wrapText="false" indent="0" shrinkToFit="false"/>
      <protection locked="true" hidden="false"/>
    </xf>
    <xf numFmtId="165" fontId="23" fillId="4"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false" indent="0" shrinkToFit="false"/>
      <protection locked="true" hidden="false"/>
    </xf>
    <xf numFmtId="164" fontId="23" fillId="0" borderId="34" xfId="0" applyFont="true" applyBorder="true" applyAlignment="true" applyProtection="false">
      <alignment horizontal="left" vertical="center" textRotation="0" wrapText="true" indent="0" shrinkToFit="false"/>
      <protection locked="true" hidden="false"/>
    </xf>
    <xf numFmtId="165" fontId="32" fillId="0" borderId="35" xfId="0" applyFont="true" applyBorder="true" applyAlignment="true" applyProtection="false">
      <alignment horizontal="center" vertical="center"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4" fontId="33" fillId="4" borderId="0" xfId="0" applyFont="true" applyBorder="false" applyAlignment="true" applyProtection="false">
      <alignment horizontal="general" vertical="center" textRotation="0" wrapText="true" indent="0" shrinkToFit="false"/>
      <protection locked="true" hidden="false"/>
    </xf>
    <xf numFmtId="164" fontId="0" fillId="3" borderId="30" xfId="0" applyFont="false" applyBorder="true" applyAlignment="true" applyProtection="false">
      <alignment horizontal="general" vertical="bottom" textRotation="0" wrapText="false" indent="0" shrinkToFit="false"/>
      <protection locked="true" hidden="false"/>
    </xf>
    <xf numFmtId="164" fontId="34" fillId="4" borderId="0" xfId="0" applyFont="true" applyBorder="false" applyAlignment="true" applyProtection="false">
      <alignment horizontal="general" vertical="bottom" textRotation="0" wrapText="false" indent="0" shrinkToFit="false"/>
      <protection locked="true" hidden="false"/>
    </xf>
    <xf numFmtId="164" fontId="23"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true" indent="0" shrinkToFit="false"/>
      <protection locked="true" hidden="false"/>
    </xf>
    <xf numFmtId="164" fontId="26" fillId="7" borderId="36" xfId="25"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true">
      <alignment horizontal="center" vertical="center" textRotation="0" wrapText="false" indent="0" shrinkToFit="false"/>
      <protection locked="false" hidden="false"/>
    </xf>
    <xf numFmtId="164" fontId="27" fillId="0" borderId="0" xfId="0" applyFont="true" applyBorder="false" applyAlignment="true" applyProtection="true">
      <alignment horizontal="general" vertical="bottom" textRotation="0" wrapText="false" indent="0" shrinkToFit="false"/>
      <protection locked="false" hidden="false"/>
    </xf>
    <xf numFmtId="164" fontId="27" fillId="0" borderId="0" xfId="0" applyFont="true" applyBorder="false" applyAlignment="true" applyProtection="true">
      <alignment horizontal="left" vertical="center" textRotation="0" wrapText="true" indent="0" shrinkToFit="false"/>
      <protection locked="false" hidden="false"/>
    </xf>
    <xf numFmtId="165" fontId="26" fillId="7" borderId="36" xfId="25" applyFont="true" applyBorder="true" applyAlignment="true" applyProtection="false">
      <alignment horizontal="center" vertical="bottom" textRotation="0" wrapText="false" indent="0" shrinkToFit="false"/>
      <protection locked="true" hidden="false"/>
    </xf>
    <xf numFmtId="165" fontId="26" fillId="7" borderId="36" xfId="25"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15" fillId="6" borderId="37" xfId="0" applyFont="true" applyBorder="true" applyAlignment="true" applyProtection="false">
      <alignment horizontal="center" vertical="center" textRotation="0" wrapText="true" indent="0" shrinkToFit="false"/>
      <protection locked="true" hidden="false"/>
    </xf>
    <xf numFmtId="164" fontId="15" fillId="6" borderId="37" xfId="0" applyFont="true" applyBorder="true" applyAlignment="true" applyProtection="false">
      <alignment horizontal="left" vertical="center" textRotation="0" wrapText="true" indent="0" shrinkToFit="false"/>
      <protection locked="true" hidden="false"/>
    </xf>
    <xf numFmtId="164" fontId="15" fillId="8" borderId="37" xfId="0" applyFont="true" applyBorder="true" applyAlignment="true" applyProtection="false">
      <alignment horizontal="center" vertical="center" textRotation="0" wrapText="true" indent="0" shrinkToFit="false"/>
      <protection locked="true" hidden="false"/>
    </xf>
    <xf numFmtId="164" fontId="9" fillId="9" borderId="19" xfId="0" applyFont="true" applyBorder="true" applyAlignment="true" applyProtection="false">
      <alignment horizontal="center" vertical="center" textRotation="0" wrapText="true" indent="0" shrinkToFit="false"/>
      <protection locked="true" hidden="false"/>
    </xf>
    <xf numFmtId="164" fontId="30" fillId="7" borderId="19" xfId="0" applyFont="true" applyBorder="true" applyAlignment="true" applyProtection="false">
      <alignment horizontal="center" vertical="center" textRotation="0" wrapText="true" indent="0" shrinkToFit="false" readingOrder="1"/>
      <protection locked="true" hidden="false"/>
    </xf>
    <xf numFmtId="164" fontId="35" fillId="7" borderId="19" xfId="0" applyFont="true" applyBorder="true" applyAlignment="true" applyProtection="false">
      <alignment horizontal="center" vertical="center" textRotation="0" wrapText="true" indent="0" shrinkToFit="false" readingOrder="1"/>
      <protection locked="true" hidden="false"/>
    </xf>
    <xf numFmtId="164" fontId="30" fillId="0" borderId="19" xfId="0" applyFont="true" applyBorder="true" applyAlignment="true" applyProtection="true">
      <alignment horizontal="center" vertical="center" textRotation="0" wrapText="true" indent="0" shrinkToFit="false" readingOrder="1"/>
      <protection locked="false" hidden="false"/>
    </xf>
    <xf numFmtId="164" fontId="30" fillId="0" borderId="19" xfId="0" applyFont="true" applyBorder="true" applyAlignment="true" applyProtection="true">
      <alignment horizontal="general" vertical="center" textRotation="0" wrapText="true" indent="0" shrinkToFit="false" readingOrder="1"/>
      <protection locked="false" hidden="false"/>
    </xf>
    <xf numFmtId="164" fontId="30" fillId="0" borderId="19" xfId="0" applyFont="true" applyBorder="true" applyAlignment="true" applyProtection="true">
      <alignment horizontal="left" vertical="center" textRotation="0" wrapText="true" indent="0" shrinkToFit="false" readingOrder="1"/>
      <protection locked="false" hidden="false"/>
    </xf>
    <xf numFmtId="164" fontId="26" fillId="7" borderId="19" xfId="0" applyFont="true" applyBorder="true" applyAlignment="true" applyProtection="false">
      <alignment horizontal="center" vertical="center" textRotation="0" wrapText="true" indent="0" shrinkToFit="false" readingOrder="1"/>
      <protection locked="true" hidden="false"/>
    </xf>
    <xf numFmtId="165" fontId="26" fillId="7" borderId="19" xfId="0" applyFont="true" applyBorder="true" applyAlignment="true" applyProtection="false">
      <alignment horizontal="center" vertical="center" textRotation="0" wrapText="true" indent="0" shrinkToFit="false" readingOrder="1"/>
      <protection locked="true" hidden="false"/>
    </xf>
    <xf numFmtId="165" fontId="26" fillId="7" borderId="19" xfId="0" applyFont="true" applyBorder="true" applyAlignment="true" applyProtection="false">
      <alignment horizontal="center" vertical="center" textRotation="0" wrapText="false" indent="0" shrinkToFit="false" readingOrder="1"/>
      <protection locked="true" hidden="false"/>
    </xf>
    <xf numFmtId="165" fontId="26" fillId="7" borderId="19" xfId="0" applyFont="true" applyBorder="true" applyAlignment="true" applyProtection="false">
      <alignment horizontal="center" vertical="center" textRotation="0" wrapText="false" indent="0" shrinkToFit="false"/>
      <protection locked="true" hidden="false"/>
    </xf>
    <xf numFmtId="164" fontId="30" fillId="0" borderId="19" xfId="0" applyFont="true" applyBorder="true" applyAlignment="true" applyProtection="true">
      <alignment horizontal="center" vertical="center" textRotation="0" wrapText="true" indent="0" shrinkToFit="false"/>
      <protection locked="false" hidden="false"/>
    </xf>
    <xf numFmtId="164" fontId="27" fillId="0" borderId="19" xfId="0" applyFont="true" applyBorder="true" applyAlignment="true" applyProtection="true">
      <alignment horizontal="center" vertical="center" textRotation="0" wrapText="false" indent="0" shrinkToFit="false"/>
      <protection locked="false" hidden="false"/>
    </xf>
    <xf numFmtId="164" fontId="27" fillId="0" borderId="19" xfId="0" applyFont="true" applyBorder="true" applyAlignment="true" applyProtection="true">
      <alignment horizontal="left" vertical="center" textRotation="0" wrapText="true" indent="0" shrinkToFit="false"/>
      <protection locked="false" hidden="false"/>
    </xf>
    <xf numFmtId="164" fontId="27" fillId="0" borderId="19" xfId="0" applyFont="true" applyBorder="true" applyAlignment="true" applyProtection="true">
      <alignment horizontal="general" vertical="bottom" textRotation="0" wrapText="false" indent="0" shrinkToFit="false"/>
      <protection locked="false" hidden="false"/>
    </xf>
    <xf numFmtId="164" fontId="27" fillId="0" borderId="19" xfId="0" applyFont="true" applyBorder="true" applyAlignment="true" applyProtection="true">
      <alignment horizontal="general" vertical="bottom" textRotation="0" wrapText="true" indent="0" shrinkToFit="false"/>
      <protection locked="false" hidden="false"/>
    </xf>
    <xf numFmtId="164" fontId="27" fillId="0" borderId="19" xfId="0" applyFont="true" applyBorder="true" applyAlignment="true" applyProtection="true">
      <alignment horizontal="general" vertical="center" textRotation="0" wrapText="false" indent="0" shrinkToFit="false"/>
      <protection locked="false" hidden="false"/>
    </xf>
    <xf numFmtId="164" fontId="27" fillId="0" borderId="19" xfId="0" applyFont="true" applyBorder="true" applyAlignment="true" applyProtection="true">
      <alignment horizontal="general" vertical="center" textRotation="0" wrapText="true" indent="0" shrinkToFit="false"/>
      <protection locked="false" hidden="false"/>
    </xf>
    <xf numFmtId="166" fontId="15" fillId="6" borderId="19" xfId="0" applyFont="true" applyBorder="true" applyAlignment="true" applyProtection="false">
      <alignment horizontal="center" vertical="center" textRotation="0" wrapText="true" indent="0" shrinkToFit="false"/>
      <protection locked="true" hidden="false"/>
    </xf>
    <xf numFmtId="166" fontId="15" fillId="6" borderId="26" xfId="0" applyFont="true" applyBorder="true" applyAlignment="true" applyProtection="false">
      <alignment horizontal="center" vertical="center" textRotation="0" wrapText="true" indent="0" shrinkToFit="false"/>
      <protection locked="true" hidden="false"/>
    </xf>
    <xf numFmtId="166" fontId="15" fillId="6" borderId="37" xfId="0" applyFont="true" applyBorder="true" applyAlignment="true" applyProtection="false">
      <alignment horizontal="center" vertical="center" textRotation="0" wrapText="true" indent="0" shrinkToFit="false"/>
      <protection locked="true" hidden="false"/>
    </xf>
    <xf numFmtId="164" fontId="15" fillId="10" borderId="19" xfId="0" applyFont="true" applyBorder="true" applyAlignment="true" applyProtection="false">
      <alignment horizontal="center" vertical="center" textRotation="0" wrapText="true" indent="0" shrinkToFit="false"/>
      <protection locked="true" hidden="false"/>
    </xf>
    <xf numFmtId="164" fontId="27" fillId="7" borderId="19" xfId="0" applyFont="true" applyBorder="true" applyAlignment="true" applyProtection="true">
      <alignment horizontal="center" vertical="center" textRotation="0" wrapText="false" indent="0" shrinkToFit="false"/>
      <protection locked="false" hidden="false"/>
    </xf>
    <xf numFmtId="166" fontId="35" fillId="7" borderId="38" xfId="0" applyFont="true" applyBorder="true" applyAlignment="true" applyProtection="false">
      <alignment horizontal="center" vertical="center" textRotation="0" wrapText="true" indent="0" shrinkToFit="false" readingOrder="1"/>
      <protection locked="true" hidden="false"/>
    </xf>
    <xf numFmtId="166" fontId="35" fillId="7" borderId="19" xfId="0" applyFont="true" applyBorder="true" applyAlignment="true" applyProtection="false">
      <alignment horizontal="center" vertical="center" textRotation="0" wrapText="true" indent="0" shrinkToFit="false" readingOrder="1"/>
      <protection locked="true" hidden="false"/>
    </xf>
    <xf numFmtId="166" fontId="35" fillId="7" borderId="36" xfId="0" applyFont="true" applyBorder="true" applyAlignment="true" applyProtection="false">
      <alignment horizontal="center" vertical="center" textRotation="0" wrapText="true" indent="0" shrinkToFit="false" readingOrder="1"/>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64" fontId="27" fillId="7" borderId="19" xfId="0" applyFont="true" applyBorder="true" applyAlignment="true" applyProtection="true">
      <alignment horizontal="left" vertical="center" textRotation="0" wrapText="true" indent="0" shrinkToFit="false"/>
      <protection locked="false" hidden="false"/>
    </xf>
    <xf numFmtId="165" fontId="27" fillId="0" borderId="19" xfId="0" applyFont="true" applyBorder="true" applyAlignment="true" applyProtection="true">
      <alignment horizontal="center" vertical="center" textRotation="0" wrapText="false" indent="0" shrinkToFit="false" readingOrder="1"/>
      <protection locked="false" hidden="false"/>
    </xf>
    <xf numFmtId="165" fontId="26" fillId="7" borderId="19" xfId="0" applyFont="true" applyBorder="true" applyAlignment="true" applyProtection="true">
      <alignment horizontal="center" vertical="center" textRotation="0" wrapText="false" indent="0" shrinkToFit="false" readingOrder="1"/>
      <protection locked="false" hidden="false"/>
    </xf>
    <xf numFmtId="164" fontId="27" fillId="0" borderId="19" xfId="0" applyFont="true" applyBorder="true" applyAlignment="true" applyProtection="true">
      <alignment horizontal="general" vertical="center" textRotation="0" wrapText="false" indent="0" shrinkToFit="false" readingOrder="1"/>
      <protection locked="false" hidden="false"/>
    </xf>
    <xf numFmtId="164" fontId="36" fillId="3" borderId="19" xfId="0" applyFont="true" applyBorder="true" applyAlignment="true" applyProtection="false">
      <alignment horizontal="center" vertical="center" textRotation="0" wrapText="true" indent="0" shrinkToFit="false"/>
      <protection locked="true" hidden="false"/>
    </xf>
    <xf numFmtId="164" fontId="37" fillId="6" borderId="20" xfId="0" applyFont="true" applyBorder="true" applyAlignment="true" applyProtection="false">
      <alignment horizontal="center" vertical="center" textRotation="0" wrapText="false" indent="0" shrinkToFit="false"/>
      <protection locked="true" hidden="false"/>
    </xf>
    <xf numFmtId="164" fontId="0" fillId="4" borderId="23" xfId="0" applyFont="false" applyBorder="true" applyAlignment="true" applyProtection="false">
      <alignment horizontal="general" vertical="bottom" textRotation="0" wrapText="false" indent="0" shrinkToFit="false"/>
      <protection locked="true" hidden="false"/>
    </xf>
    <xf numFmtId="164" fontId="0" fillId="4" borderId="25" xfId="0" applyFont="false" applyBorder="true" applyAlignment="true" applyProtection="false">
      <alignment horizontal="general" vertical="bottom" textRotation="0" wrapText="false" indent="0" shrinkToFit="false"/>
      <protection locked="true" hidden="false"/>
    </xf>
    <xf numFmtId="164" fontId="0" fillId="4" borderId="26" xfId="0" applyFont="false" applyBorder="true" applyAlignment="true" applyProtection="false">
      <alignment horizontal="general" vertical="bottom" textRotation="0" wrapText="false" indent="0" shrinkToFit="false"/>
      <protection locked="true" hidden="false"/>
    </xf>
    <xf numFmtId="164" fontId="15" fillId="11" borderId="19" xfId="0" applyFont="true" applyBorder="true" applyAlignment="true" applyProtection="false">
      <alignment horizontal="center" vertical="bottom" textRotation="0" wrapText="false" indent="0" shrinkToFit="false"/>
      <protection locked="true" hidden="false"/>
    </xf>
    <xf numFmtId="164" fontId="38" fillId="8" borderId="19" xfId="0" applyFont="tru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left" vertical="center" textRotation="0" wrapText="false" indent="0" shrinkToFit="false"/>
      <protection locked="true" hidden="false"/>
    </xf>
    <xf numFmtId="164" fontId="0" fillId="0" borderId="19" xfId="0" applyFont="true" applyBorder="true" applyAlignment="true" applyProtection="false">
      <alignment horizontal="general" vertical="center" textRotation="0" wrapText="true" indent="0" shrinkToFit="false"/>
      <protection locked="true" hidden="false"/>
    </xf>
    <xf numFmtId="164" fontId="0" fillId="0" borderId="19" xfId="0" applyFont="true" applyBorder="true" applyAlignment="true" applyProtection="false">
      <alignment horizontal="general" vertical="top" textRotation="0" wrapText="true" indent="0" shrinkToFit="false"/>
      <protection locked="true" hidden="false"/>
    </xf>
    <xf numFmtId="164" fontId="15" fillId="12" borderId="19" xfId="0" applyFont="true" applyBorder="true" applyAlignment="true" applyProtection="false">
      <alignment horizontal="center" vertical="bottom" textRotation="0" wrapText="false" indent="0" shrinkToFit="false"/>
      <protection locked="true" hidden="false"/>
    </xf>
    <xf numFmtId="164" fontId="38" fillId="9" borderId="19" xfId="0" applyFont="true" applyBorder="true" applyAlignment="true" applyProtection="false">
      <alignment horizontal="center" vertical="center" textRotation="0" wrapText="true" indent="0" shrinkToFit="false"/>
      <protection locked="true" hidden="false"/>
    </xf>
    <xf numFmtId="164" fontId="0" fillId="0" borderId="19" xfId="0" applyFont="true" applyBorder="true" applyAlignment="tru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center" textRotation="0" wrapText="true" indent="0" shrinkToFit="false"/>
      <protection locked="true" hidden="false"/>
    </xf>
    <xf numFmtId="164" fontId="27" fillId="0" borderId="19" xfId="0" applyFont="true" applyBorder="true" applyAlignment="true" applyProtection="false">
      <alignment horizontal="left" vertical="center" textRotation="0" wrapText="true" indent="0" shrinkToFit="false"/>
      <protection locked="true" hidden="false"/>
    </xf>
    <xf numFmtId="164" fontId="27" fillId="0" borderId="19" xfId="0" applyFont="true" applyBorder="true" applyAlignment="true" applyProtection="false">
      <alignment horizontal="left" vertical="center" textRotation="0" wrapText="false" indent="0" shrinkToFit="false"/>
      <protection locked="true" hidden="false"/>
    </xf>
    <xf numFmtId="164" fontId="27" fillId="0" borderId="19" xfId="0" applyFont="true" applyBorder="true" applyAlignment="true" applyProtection="false">
      <alignment horizontal="center" vertical="center" textRotation="0" wrapText="false" indent="0" shrinkToFit="false"/>
      <protection locked="true" hidden="false"/>
    </xf>
    <xf numFmtId="164" fontId="27" fillId="4" borderId="19" xfId="0" applyFont="true" applyBorder="true" applyAlignment="true" applyProtection="false">
      <alignment horizontal="center" vertical="center" textRotation="0" wrapText="false" indent="0" shrinkToFit="false"/>
      <protection locked="true" hidden="false"/>
    </xf>
    <xf numFmtId="164" fontId="27" fillId="4" borderId="19"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12" xfId="20"/>
    <cellStyle name="Normal 17" xfId="21"/>
    <cellStyle name="TableStyleLight1" xfId="22"/>
    <cellStyle name="Title 2" xfId="23"/>
    <cellStyle name="Title 3" xfId="24"/>
    <cellStyle name="Excel Built-in Normal" xfId="25"/>
  </cellStyles>
  <dxfs count="23">
    <dxf>
      <fill>
        <patternFill patternType="solid">
          <fgColor rgb="FF2E75B6"/>
          <bgColor rgb="FF000000"/>
        </patternFill>
      </fill>
    </dxf>
    <dxf>
      <fill>
        <patternFill patternType="solid">
          <fgColor rgb="FFF2F2F2"/>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3F3F3F"/>
          <bgColor rgb="FF000000"/>
        </patternFill>
      </fill>
    </dxf>
    <dxf>
      <fill>
        <patternFill patternType="solid">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8696B"/>
          <bgColor rgb="FF000000"/>
        </patternFill>
      </fill>
    </dxf>
    <dxf>
      <fill>
        <patternFill patternType="solid">
          <fgColor rgb="FF63BE7B"/>
          <bgColor rgb="FF000000"/>
        </patternFill>
      </fill>
    </dxf>
    <dxf>
      <fill>
        <patternFill patternType="solid">
          <fgColor rgb="FFC55A11"/>
          <bgColor rgb="FF000000"/>
        </patternFill>
      </fill>
    </dxf>
    <dxf>
      <fill>
        <patternFill patternType="solid">
          <fgColor rgb="FF548235"/>
          <bgColor rgb="FF000000"/>
        </patternFill>
      </fill>
    </dxf>
    <dxf>
      <font>
        <color rgb="FF9C0006"/>
      </font>
      <fill>
        <patternFill>
          <bgColor rgb="FFFFC7CE"/>
        </patternFill>
      </fill>
    </dxf>
    <dxf>
      <fill>
        <patternFill patternType="solid">
          <fgColor rgb="FF808080"/>
          <bgColor rgb="FF000000"/>
        </patternFill>
      </fill>
    </dxf>
    <dxf>
      <fill>
        <patternFill patternType="solid">
          <fgColor rgb="FFED7D31"/>
          <bgColor rgb="FF000000"/>
        </patternFill>
      </fill>
    </dxf>
    <dxf>
      <font>
        <i val="1"/>
        <color rgb="FF808080"/>
      </font>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16" type="wholeTable"/>
      <tableStyleElement dxfId="17" type="firstColumnStripe"/>
      <tableStyleElement dxfId="18" type="firstRowStripe"/>
      <tableStyleElement dxfId="19" type="lastColumn"/>
      <tableStyleElement dxfId="20" type="firstColumn"/>
      <tableStyleElement dxfId="21" type="headerRow"/>
      <tableStyleElement dxfId="22" type="totalRow"/>
    </tableStyle>
  </tableStyle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C0C0C0"/>
      <rgbColor rgb="FF808080"/>
      <rgbColor rgb="FF5B9BD5"/>
      <rgbColor rgb="FF7030A0"/>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7CE"/>
      <rgbColor rgb="FF2E75B6"/>
      <rgbColor rgb="FF33CCCC"/>
      <rgbColor rgb="FF99CC00"/>
      <rgbColor rgb="FFFFCC00"/>
      <rgbColor rgb="FFFF9900"/>
      <rgbColor rgb="FFED7D31"/>
      <rgbColor rgb="FF44546A"/>
      <rgbColor rgb="FF70AD47"/>
      <rgbColor rgb="FF002060"/>
      <rgbColor rgb="FF339966"/>
      <rgbColor rgb="FF003300"/>
      <rgbColor rgb="FF385623"/>
      <rgbColor rgb="FF843C0B"/>
      <rgbColor rgb="FFC55A11"/>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189720</xdr:rowOff>
    </xdr:from>
    <xdr:to>
      <xdr:col>2</xdr:col>
      <xdr:colOff>10418400</xdr:colOff>
      <xdr:row>1048575</xdr:row>
      <xdr:rowOff>349560</xdr:rowOff>
    </xdr:to>
    <xdr:pic>
      <xdr:nvPicPr>
        <xdr:cNvPr id="1" name="Afbeelding 5"/>
        <xdr:cNvPicPr/>
      </xdr:nvPicPr>
      <xdr:blipFill>
        <a:blip r:embed="rId1"/>
        <a:stretch/>
      </xdr:blipFill>
      <xdr:spPr>
        <a:xfrm>
          <a:off x="0" y="999360"/>
          <a:ext cx="12501360" cy="70560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571680</xdr:colOff>
      <xdr:row>2</xdr:row>
      <xdr:rowOff>85680</xdr:rowOff>
    </xdr:from>
    <xdr:to>
      <xdr:col>1</xdr:col>
      <xdr:colOff>8181720</xdr:colOff>
      <xdr:row>3</xdr:row>
      <xdr:rowOff>44280</xdr:rowOff>
    </xdr:to>
    <xdr:pic>
      <xdr:nvPicPr>
        <xdr:cNvPr id="2" name="Afbeelding 46"/>
        <xdr:cNvPicPr/>
      </xdr:nvPicPr>
      <xdr:blipFill>
        <a:blip r:embed="rId1"/>
        <a:stretch/>
      </xdr:blipFill>
      <xdr:spPr>
        <a:xfrm>
          <a:off x="571680" y="1495440"/>
          <a:ext cx="8251920" cy="51591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38160</xdr:colOff>
      <xdr:row>26</xdr:row>
      <xdr:rowOff>47520</xdr:rowOff>
    </xdr:from>
    <xdr:to>
      <xdr:col>2</xdr:col>
      <xdr:colOff>4587840</xdr:colOff>
      <xdr:row>1048575</xdr:row>
      <xdr:rowOff>102240</xdr:rowOff>
    </xdr:to>
    <xdr:pic>
      <xdr:nvPicPr>
        <xdr:cNvPr id="3" name="Afbeelding 6"/>
        <xdr:cNvPicPr/>
      </xdr:nvPicPr>
      <xdr:blipFill>
        <a:blip r:embed="rId1"/>
        <a:stretch/>
      </xdr:blipFill>
      <xdr:spPr>
        <a:xfrm>
          <a:off x="680040" y="11401200"/>
          <a:ext cx="6351120" cy="5846040"/>
        </a:xfrm>
        <a:prstGeom prst="rect">
          <a:avLst/>
        </a:prstGeom>
        <a:noFill/>
        <a:ln w="0">
          <a:solidFill>
            <a:srgbClr val="000000"/>
          </a:solid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597600</xdr:colOff>
      <xdr:row>4</xdr:row>
      <xdr:rowOff>86760</xdr:rowOff>
    </xdr:from>
    <xdr:to>
      <xdr:col>5</xdr:col>
      <xdr:colOff>592200</xdr:colOff>
      <xdr:row>11</xdr:row>
      <xdr:rowOff>629640</xdr:rowOff>
    </xdr:to>
    <xdr:pic>
      <xdr:nvPicPr>
        <xdr:cNvPr id="4" name="Afbeelding 4"/>
        <xdr:cNvPicPr/>
      </xdr:nvPicPr>
      <xdr:blipFill>
        <a:blip r:embed="rId1"/>
        <a:stretch/>
      </xdr:blipFill>
      <xdr:spPr>
        <a:xfrm>
          <a:off x="597600" y="1477440"/>
          <a:ext cx="3298680" cy="422892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echniques" displayName="Techniques" ref="A1:C680" headerRowCount="1" totalsRowCount="0" totalsRowShown="0">
  <autoFilter ref="A1:C680"/>
  <tableColumns count="3">
    <tableColumn id="1" name="ID"/>
    <tableColumn id="2" name="Name"/>
    <tableColumn id="3" name="Tactics (Unified Kill Chain order)"/>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9.109375" defaultRowHeight="14.25" customHeight="false" zeroHeight="true" outlineLevelRow="0" outlineLevelCol="0"/>
  <cols>
    <col collapsed="false" customWidth="true" hidden="false" outlineLevel="0" max="1" min="1" style="1" width="12.44"/>
    <col collapsed="false" customWidth="true" hidden="false" outlineLevel="0" max="2" min="2" style="1" width="17.11"/>
    <col collapsed="false" customWidth="true" hidden="false" outlineLevel="0" max="3" min="3" style="1" width="158"/>
    <col collapsed="false" customWidth="false" hidden="true" outlineLevel="0" max="16384" min="4" style="1" width="9.11"/>
  </cols>
  <sheetData>
    <row r="1" customFormat="false" ht="34.5" hidden="false" customHeight="true" outlineLevel="0" collapsed="false">
      <c r="A1" s="2" t="s">
        <v>0</v>
      </c>
      <c r="B1" s="2"/>
      <c r="C1" s="3"/>
    </row>
    <row r="2" customFormat="false" ht="14.25" hidden="false" customHeight="true" outlineLevel="0" collapsed="false">
      <c r="A2" s="2"/>
      <c r="B2" s="2"/>
      <c r="C2" s="3"/>
    </row>
    <row r="3" customFormat="false" ht="15" hidden="false" customHeight="true" outlineLevel="0" collapsed="false">
      <c r="A3" s="4" t="s">
        <v>1</v>
      </c>
      <c r="B3" s="4" t="s">
        <v>2</v>
      </c>
      <c r="C3" s="3"/>
    </row>
    <row r="4" customFormat="false" ht="15" hidden="false" customHeight="true" outlineLevel="0" collapsed="false">
      <c r="A4" s="4" t="s">
        <v>3</v>
      </c>
      <c r="B4" s="4" t="s">
        <v>4</v>
      </c>
      <c r="C4" s="3"/>
    </row>
    <row r="5" customFormat="false" ht="15" hidden="false" customHeight="true" outlineLevel="0" collapsed="false">
      <c r="A5" s="4" t="s">
        <v>5</v>
      </c>
      <c r="B5" s="4"/>
      <c r="C5" s="5"/>
    </row>
    <row r="6" customFormat="false" ht="14.25" hidden="false" customHeight="true" outlineLevel="0" collapsed="false">
      <c r="A6" s="5"/>
      <c r="B6" s="5"/>
      <c r="C6" s="5"/>
    </row>
    <row r="7" customFormat="false" ht="14.25" hidden="false" customHeight="true" outlineLevel="0" collapsed="false">
      <c r="A7" s="5"/>
      <c r="B7" s="5"/>
      <c r="C7" s="5"/>
    </row>
    <row r="8" customFormat="false" ht="14.25" hidden="false" customHeight="true" outlineLevel="0" collapsed="false">
      <c r="A8" s="5"/>
      <c r="B8" s="5"/>
      <c r="C8" s="5"/>
    </row>
    <row r="9" customFormat="false" ht="14.25" hidden="false" customHeight="true" outlineLevel="0" collapsed="false">
      <c r="A9" s="5"/>
      <c r="B9" s="5"/>
      <c r="C9" s="5"/>
    </row>
    <row r="10" customFormat="false" ht="14.25" hidden="false" customHeight="true" outlineLevel="0" collapsed="false">
      <c r="A10" s="5"/>
      <c r="B10" s="5"/>
      <c r="C10" s="5"/>
    </row>
    <row r="11" customFormat="false" ht="14.25" hidden="false" customHeight="true" outlineLevel="0" collapsed="false">
      <c r="A11" s="5"/>
      <c r="B11" s="5"/>
      <c r="C11" s="5"/>
    </row>
    <row r="12" customFormat="false" ht="14.25" hidden="false" customHeight="true" outlineLevel="0" collapsed="false">
      <c r="A12" s="5"/>
      <c r="B12" s="5"/>
      <c r="C12" s="5"/>
    </row>
    <row r="13" customFormat="false" ht="14.25" hidden="false" customHeight="true" outlineLevel="0" collapsed="false">
      <c r="A13" s="5"/>
      <c r="B13" s="5"/>
      <c r="C13" s="5"/>
    </row>
    <row r="14" customFormat="false" ht="14.25" hidden="false" customHeight="true" outlineLevel="0" collapsed="false">
      <c r="A14" s="5"/>
      <c r="B14" s="5"/>
      <c r="C14" s="5"/>
    </row>
    <row r="15" customFormat="false" ht="14.25" hidden="false" customHeight="true" outlineLevel="0" collapsed="false">
      <c r="A15" s="5"/>
      <c r="B15" s="5"/>
      <c r="C15" s="5"/>
    </row>
    <row r="16" customFormat="false" ht="14.25" hidden="false" customHeight="true" outlineLevel="0" collapsed="false">
      <c r="A16" s="5"/>
      <c r="B16" s="5"/>
      <c r="C16" s="5"/>
    </row>
    <row r="17" customFormat="false" ht="14.25" hidden="false" customHeight="true" outlineLevel="0" collapsed="false">
      <c r="A17" s="5"/>
      <c r="B17" s="5"/>
      <c r="C17" s="5"/>
    </row>
    <row r="18" customFormat="false" ht="14.25" hidden="false" customHeight="true" outlineLevel="0" collapsed="false">
      <c r="A18" s="5"/>
      <c r="B18" s="5"/>
      <c r="C18" s="5"/>
    </row>
    <row r="19" customFormat="false" ht="14.25" hidden="false" customHeight="true" outlineLevel="0" collapsed="false">
      <c r="A19" s="5"/>
      <c r="B19" s="5"/>
      <c r="C19" s="5"/>
    </row>
    <row r="20" customFormat="false" ht="14.25" hidden="false" customHeight="true" outlineLevel="0" collapsed="false">
      <c r="A20" s="5"/>
      <c r="B20" s="5"/>
      <c r="C20" s="5"/>
    </row>
    <row r="21" customFormat="false" ht="14.25" hidden="false" customHeight="true" outlineLevel="0" collapsed="false">
      <c r="A21" s="5"/>
      <c r="B21" s="5"/>
      <c r="C21" s="5"/>
    </row>
    <row r="22" customFormat="false" ht="14.25" hidden="false" customHeight="true" outlineLevel="0" collapsed="false">
      <c r="A22" s="5"/>
      <c r="B22" s="5"/>
      <c r="C22" s="5"/>
    </row>
    <row r="23" customFormat="false" ht="14.25" hidden="false" customHeight="true" outlineLevel="0" collapsed="false">
      <c r="A23" s="5"/>
      <c r="B23" s="5"/>
      <c r="C23" s="5"/>
    </row>
    <row r="24" customFormat="false" ht="14.25" hidden="false" customHeight="true" outlineLevel="0" collapsed="false">
      <c r="A24" s="5"/>
      <c r="B24" s="5"/>
      <c r="C24" s="5"/>
    </row>
    <row r="25" customFormat="false" ht="14.25" hidden="false" customHeight="true" outlineLevel="0" collapsed="false">
      <c r="A25" s="5"/>
      <c r="B25" s="5"/>
      <c r="C25" s="5"/>
    </row>
    <row r="26" customFormat="false" ht="14.25" hidden="false" customHeight="true" outlineLevel="0" collapsed="false">
      <c r="A26" s="5"/>
      <c r="B26" s="5"/>
      <c r="C26" s="5"/>
    </row>
    <row r="27" customFormat="false" ht="14.25" hidden="false" customHeight="true" outlineLevel="0" collapsed="false">
      <c r="A27" s="5"/>
      <c r="B27" s="5"/>
      <c r="C27" s="5"/>
    </row>
    <row r="28" customFormat="false" ht="14.25" hidden="false" customHeight="true" outlineLevel="0" collapsed="false">
      <c r="A28" s="5"/>
      <c r="B28" s="5"/>
      <c r="C28" s="5"/>
    </row>
    <row r="29" customFormat="false" ht="14.25" hidden="false" customHeight="true" outlineLevel="0" collapsed="false">
      <c r="A29" s="5"/>
      <c r="B29" s="5"/>
      <c r="C29" s="5"/>
    </row>
    <row r="30" customFormat="false" ht="14.25" hidden="false" customHeight="true" outlineLevel="0" collapsed="false">
      <c r="A30" s="5"/>
      <c r="B30" s="5"/>
      <c r="C30" s="5"/>
    </row>
    <row r="31" customFormat="false" ht="14.25" hidden="false" customHeight="true" outlineLevel="0" collapsed="false">
      <c r="A31" s="5"/>
      <c r="B31" s="5"/>
      <c r="C31" s="5"/>
    </row>
    <row r="32" customFormat="false" ht="14.25" hidden="false" customHeight="true" outlineLevel="0" collapsed="false">
      <c r="A32" s="5"/>
      <c r="B32" s="5"/>
      <c r="C32" s="5"/>
    </row>
    <row r="33" customFormat="false" ht="14.25" hidden="false" customHeight="true" outlineLevel="0" collapsed="false">
      <c r="A33" s="5"/>
      <c r="B33" s="5"/>
      <c r="C33" s="5"/>
    </row>
    <row r="34" customFormat="false" ht="14.25" hidden="false" customHeight="true" outlineLevel="0" collapsed="false">
      <c r="A34" s="5"/>
      <c r="B34" s="5"/>
      <c r="C34" s="5"/>
    </row>
    <row r="35" customFormat="false" ht="14.25" hidden="false" customHeight="true" outlineLevel="0" collapsed="false">
      <c r="A35" s="5"/>
      <c r="B35" s="5"/>
      <c r="C35" s="5"/>
    </row>
    <row r="36" customFormat="false" ht="14.25" hidden="false" customHeight="true" outlineLevel="0" collapsed="false">
      <c r="A36" s="5"/>
      <c r="B36" s="5"/>
      <c r="C36" s="5"/>
    </row>
    <row r="37" customFormat="false" ht="14.25" hidden="false" customHeight="true" outlineLevel="0" collapsed="false">
      <c r="A37" s="5"/>
      <c r="B37" s="5"/>
      <c r="C37" s="5"/>
    </row>
    <row r="38" customFormat="false" ht="14.25" hidden="false" customHeight="true" outlineLevel="0" collapsed="false">
      <c r="A38" s="5"/>
      <c r="B38" s="5"/>
      <c r="C38" s="5"/>
    </row>
    <row r="39" customFormat="false" ht="14.25" hidden="false" customHeight="true" outlineLevel="0" collapsed="false">
      <c r="A39" s="5"/>
      <c r="B39" s="5"/>
      <c r="C39" s="5"/>
    </row>
    <row r="40" customFormat="false" ht="14.25" hidden="false" customHeight="true" outlineLevel="0" collapsed="false">
      <c r="A40" s="5"/>
      <c r="B40" s="5"/>
      <c r="C40" s="5"/>
    </row>
    <row r="41" customFormat="false" ht="14.25" hidden="false" customHeight="true" outlineLevel="0" collapsed="false">
      <c r="A41" s="5"/>
      <c r="B41" s="5"/>
      <c r="C41"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T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109375" defaultRowHeight="14.25" customHeight="false" zeroHeight="true" outlineLevelRow="0" outlineLevelCol="0"/>
  <cols>
    <col collapsed="false" customWidth="true" hidden="false" outlineLevel="0" max="2" min="2" style="1" width="125.66"/>
    <col collapsed="false" customWidth="false" hidden="true" outlineLevel="0" max="20" min="4" style="1" width="9.11"/>
    <col collapsed="false" customWidth="true" hidden="true" outlineLevel="0" max="21" min="21" style="1" width="11.53"/>
    <col collapsed="false" customWidth="false" hidden="true" outlineLevel="0" max="16384" min="22" style="1" width="9.11"/>
  </cols>
  <sheetData>
    <row r="1" customFormat="false" ht="34.5" hidden="false" customHeight="true" outlineLevel="0" collapsed="false">
      <c r="A1" s="6"/>
      <c r="B1" s="7" t="s">
        <v>6</v>
      </c>
      <c r="C1" s="8"/>
      <c r="D1" s="9"/>
      <c r="E1" s="9"/>
      <c r="F1" s="9"/>
      <c r="G1" s="9"/>
      <c r="H1" s="9"/>
      <c r="I1" s="9"/>
      <c r="J1" s="9"/>
      <c r="K1" s="9"/>
      <c r="L1" s="9"/>
      <c r="M1" s="9"/>
      <c r="N1" s="9"/>
      <c r="O1" s="9"/>
      <c r="P1" s="10"/>
      <c r="Q1" s="10"/>
      <c r="R1" s="10"/>
      <c r="S1" s="10"/>
      <c r="T1" s="10"/>
    </row>
    <row r="2" customFormat="false" ht="76.5" hidden="false" customHeight="true" outlineLevel="0" collapsed="false">
      <c r="A2" s="11"/>
      <c r="B2" s="12" t="s">
        <v>7</v>
      </c>
      <c r="C2" s="13"/>
      <c r="D2" s="14"/>
      <c r="E2" s="14"/>
      <c r="F2" s="14"/>
      <c r="G2" s="14"/>
      <c r="H2" s="14"/>
      <c r="I2" s="14"/>
      <c r="J2" s="14"/>
      <c r="K2" s="14"/>
      <c r="L2" s="14"/>
      <c r="M2" s="14"/>
      <c r="N2" s="14"/>
      <c r="O2" s="14"/>
      <c r="P2" s="14"/>
      <c r="Q2" s="14"/>
      <c r="R2" s="14"/>
      <c r="S2" s="10"/>
      <c r="T2" s="10"/>
    </row>
    <row r="3" customFormat="false" ht="409.5" hidden="false" customHeight="true" outlineLevel="0" collapsed="false">
      <c r="A3" s="11"/>
      <c r="B3" s="11"/>
      <c r="C3" s="11"/>
      <c r="D3" s="10"/>
      <c r="E3" s="10"/>
      <c r="F3" s="10"/>
      <c r="G3" s="10"/>
      <c r="H3" s="10"/>
      <c r="I3" s="10"/>
      <c r="J3" s="10"/>
      <c r="K3" s="10"/>
      <c r="L3" s="10"/>
      <c r="M3" s="10"/>
      <c r="N3" s="10"/>
      <c r="O3" s="10"/>
      <c r="P3" s="10"/>
      <c r="Q3" s="10"/>
      <c r="R3" s="10"/>
      <c r="S3" s="10"/>
      <c r="T3" s="10"/>
    </row>
    <row r="4" customFormat="false" ht="14.25" hidden="false" customHeight="true" outlineLevel="0" collapsed="false">
      <c r="A4" s="11"/>
      <c r="B4" s="11"/>
      <c r="C4" s="11"/>
      <c r="D4" s="10"/>
      <c r="E4" s="10"/>
      <c r="F4" s="10"/>
      <c r="G4" s="10"/>
      <c r="H4" s="10"/>
      <c r="I4" s="10"/>
      <c r="J4" s="10"/>
      <c r="K4" s="10"/>
      <c r="L4" s="10"/>
      <c r="M4" s="10"/>
      <c r="N4" s="10"/>
      <c r="O4" s="10"/>
      <c r="P4" s="10"/>
      <c r="Q4" s="10"/>
      <c r="R4" s="10"/>
      <c r="S4" s="10"/>
      <c r="T4" s="10"/>
    </row>
    <row r="5" customFormat="false" ht="14.25" hidden="true" customHeight="true" outlineLevel="0" collapsed="false">
      <c r="A5" s="10"/>
      <c r="B5" s="10"/>
      <c r="C5" s="10"/>
      <c r="D5" s="10"/>
      <c r="E5" s="10"/>
      <c r="F5" s="10"/>
      <c r="G5" s="10"/>
      <c r="H5" s="10"/>
      <c r="I5" s="10"/>
      <c r="J5" s="10"/>
      <c r="K5" s="10"/>
      <c r="L5" s="10"/>
      <c r="M5" s="10"/>
      <c r="N5" s="10"/>
      <c r="O5" s="10"/>
      <c r="P5" s="10"/>
      <c r="Q5" s="10"/>
      <c r="R5" s="10"/>
      <c r="S5" s="10"/>
      <c r="T5" s="10"/>
    </row>
    <row r="6" customFormat="false" ht="14.25" hidden="true" customHeight="true" outlineLevel="0" collapsed="false">
      <c r="A6" s="10"/>
      <c r="B6" s="10"/>
      <c r="C6" s="10"/>
      <c r="D6" s="10"/>
      <c r="E6" s="10"/>
      <c r="F6" s="10"/>
      <c r="G6" s="10"/>
      <c r="H6" s="10"/>
      <c r="I6" s="10"/>
      <c r="J6" s="10"/>
      <c r="K6" s="10"/>
      <c r="L6" s="10"/>
      <c r="M6" s="10"/>
      <c r="N6" s="10"/>
      <c r="O6" s="10"/>
      <c r="P6" s="10"/>
      <c r="Q6" s="10"/>
      <c r="R6" s="10"/>
      <c r="S6" s="10"/>
      <c r="T6" s="10"/>
    </row>
    <row r="7" customFormat="false" ht="14.25" hidden="true" customHeight="true" outlineLevel="0" collapsed="false">
      <c r="A7" s="10"/>
      <c r="B7" s="10"/>
      <c r="C7" s="10"/>
      <c r="D7" s="10"/>
      <c r="E7" s="10"/>
      <c r="F7" s="10"/>
      <c r="G7" s="10"/>
      <c r="H7" s="10"/>
      <c r="I7" s="10"/>
      <c r="J7" s="10"/>
      <c r="K7" s="10"/>
      <c r="L7" s="10"/>
      <c r="M7" s="10"/>
      <c r="N7" s="10"/>
      <c r="O7" s="10"/>
      <c r="P7" s="10"/>
      <c r="Q7" s="10"/>
      <c r="R7" s="10"/>
      <c r="S7" s="10"/>
      <c r="T7" s="10"/>
    </row>
    <row r="8" customFormat="false" ht="14.25" hidden="true" customHeight="true" outlineLevel="0" collapsed="false">
      <c r="A8" s="10"/>
      <c r="B8" s="10"/>
      <c r="C8" s="10"/>
      <c r="D8" s="10"/>
      <c r="E8" s="10"/>
      <c r="F8" s="10"/>
      <c r="G8" s="10"/>
      <c r="H8" s="10"/>
      <c r="I8" s="10"/>
      <c r="J8" s="10"/>
      <c r="K8" s="10"/>
      <c r="L8" s="10"/>
      <c r="M8" s="10"/>
      <c r="N8" s="10"/>
      <c r="O8" s="10"/>
      <c r="P8" s="10"/>
      <c r="Q8" s="10"/>
      <c r="R8" s="10"/>
      <c r="S8" s="10"/>
      <c r="T8" s="10"/>
    </row>
    <row r="9" customFormat="false" ht="14.25" hidden="true" customHeight="true" outlineLevel="0" collapsed="false">
      <c r="A9" s="10"/>
      <c r="B9" s="10"/>
      <c r="C9" s="10"/>
      <c r="D9" s="10"/>
      <c r="E9" s="10"/>
      <c r="F9" s="10"/>
      <c r="G9" s="10"/>
      <c r="H9" s="10"/>
      <c r="I9" s="10"/>
      <c r="J9" s="10"/>
      <c r="K9" s="10"/>
      <c r="L9" s="10"/>
      <c r="M9" s="10"/>
      <c r="N9" s="10"/>
      <c r="O9" s="10"/>
      <c r="P9" s="10"/>
      <c r="Q9" s="10"/>
      <c r="R9" s="10"/>
      <c r="S9" s="10"/>
      <c r="T9" s="10"/>
    </row>
    <row r="10" customFormat="false" ht="14.25" hidden="true" customHeight="true" outlineLevel="0" collapsed="false">
      <c r="A10" s="10"/>
      <c r="B10" s="10"/>
      <c r="C10" s="10"/>
      <c r="D10" s="10"/>
      <c r="E10" s="10"/>
      <c r="F10" s="10"/>
      <c r="G10" s="10"/>
      <c r="H10" s="10"/>
      <c r="I10" s="10"/>
      <c r="J10" s="10"/>
      <c r="K10" s="10"/>
      <c r="L10" s="10"/>
      <c r="M10" s="10"/>
      <c r="N10" s="10"/>
      <c r="O10" s="10"/>
      <c r="P10" s="10"/>
      <c r="Q10" s="10"/>
      <c r="R10" s="10"/>
      <c r="S10" s="10"/>
      <c r="T10" s="10"/>
    </row>
    <row r="11" customFormat="false" ht="14.25" hidden="true" customHeight="true" outlineLevel="0" collapsed="false">
      <c r="A11" s="10"/>
      <c r="B11" s="10"/>
      <c r="C11" s="10"/>
      <c r="D11" s="10"/>
      <c r="E11" s="10"/>
      <c r="F11" s="10"/>
      <c r="G11" s="10"/>
      <c r="H11" s="10"/>
      <c r="I11" s="10"/>
      <c r="J11" s="10"/>
      <c r="K11" s="10"/>
      <c r="L11" s="10"/>
      <c r="M11" s="10"/>
      <c r="N11" s="10"/>
      <c r="O11" s="10"/>
      <c r="P11" s="10"/>
      <c r="Q11" s="10"/>
      <c r="R11" s="10"/>
      <c r="S11" s="10"/>
      <c r="T11" s="10"/>
    </row>
    <row r="12" customFormat="false" ht="14.25" hidden="true" customHeight="true" outlineLevel="0" collapsed="false">
      <c r="A12" s="10"/>
      <c r="B12" s="10"/>
      <c r="C12" s="10"/>
      <c r="D12" s="10"/>
      <c r="E12" s="10"/>
      <c r="F12" s="10"/>
      <c r="G12" s="10"/>
      <c r="H12" s="10"/>
      <c r="I12" s="10"/>
      <c r="J12" s="10"/>
      <c r="K12" s="10"/>
      <c r="L12" s="10"/>
      <c r="M12" s="10"/>
      <c r="N12" s="10"/>
      <c r="O12" s="10"/>
      <c r="P12" s="10"/>
      <c r="Q12" s="10"/>
      <c r="R12" s="10"/>
      <c r="S12" s="10"/>
      <c r="T12" s="10"/>
    </row>
    <row r="13" customFormat="false" ht="14.25" hidden="true" customHeight="true" outlineLevel="0" collapsed="false">
      <c r="A13" s="10"/>
      <c r="B13" s="10"/>
      <c r="C13" s="10"/>
      <c r="D13" s="10"/>
      <c r="E13" s="10"/>
      <c r="F13" s="10"/>
      <c r="G13" s="10"/>
      <c r="H13" s="10"/>
      <c r="I13" s="10"/>
      <c r="J13" s="10"/>
      <c r="K13" s="10"/>
      <c r="L13" s="10"/>
      <c r="M13" s="10"/>
      <c r="N13" s="10"/>
      <c r="O13" s="10"/>
      <c r="P13" s="10"/>
      <c r="Q13" s="10"/>
      <c r="R13" s="10"/>
      <c r="S13" s="10"/>
      <c r="T13" s="10"/>
    </row>
    <row r="14" customFormat="false" ht="14.25" hidden="true" customHeight="true" outlineLevel="0" collapsed="false">
      <c r="A14" s="10"/>
      <c r="B14" s="10"/>
      <c r="C14" s="10"/>
      <c r="D14" s="10"/>
      <c r="E14" s="10"/>
      <c r="F14" s="10"/>
      <c r="G14" s="10"/>
      <c r="H14" s="10"/>
      <c r="I14" s="10"/>
      <c r="J14" s="10"/>
      <c r="K14" s="10"/>
      <c r="L14" s="10"/>
      <c r="M14" s="10"/>
      <c r="N14" s="10"/>
      <c r="O14" s="10"/>
      <c r="P14" s="10"/>
      <c r="Q14" s="10"/>
      <c r="R14" s="10"/>
      <c r="S14" s="10"/>
      <c r="T14" s="10"/>
    </row>
    <row r="15" customFormat="false" ht="14.25" hidden="true" customHeight="true" outlineLevel="0" collapsed="false">
      <c r="A15" s="10"/>
      <c r="B15" s="10"/>
      <c r="C15" s="10"/>
      <c r="D15" s="10"/>
      <c r="E15" s="10"/>
      <c r="F15" s="10"/>
      <c r="G15" s="10"/>
      <c r="H15" s="10"/>
      <c r="I15" s="10"/>
      <c r="J15" s="10"/>
      <c r="K15" s="10"/>
      <c r="L15" s="10"/>
      <c r="M15" s="10"/>
      <c r="N15" s="10"/>
      <c r="O15" s="10"/>
      <c r="P15" s="10"/>
      <c r="Q15" s="10"/>
      <c r="R15" s="10"/>
      <c r="S15" s="10"/>
      <c r="T15" s="10"/>
    </row>
    <row r="16" customFormat="false" ht="14.25" hidden="true" customHeight="true" outlineLevel="0" collapsed="false">
      <c r="A16" s="10"/>
      <c r="B16" s="10"/>
      <c r="C16" s="10"/>
      <c r="D16" s="10"/>
      <c r="E16" s="10"/>
      <c r="F16" s="10"/>
      <c r="G16" s="10"/>
      <c r="H16" s="10"/>
      <c r="I16" s="10"/>
      <c r="J16" s="10"/>
      <c r="K16" s="10"/>
      <c r="L16" s="10"/>
      <c r="M16" s="10"/>
      <c r="N16" s="10"/>
      <c r="O16" s="10"/>
      <c r="P16" s="10"/>
      <c r="Q16" s="10"/>
      <c r="R16" s="10"/>
      <c r="S16" s="10"/>
      <c r="T16" s="10"/>
    </row>
    <row r="17" customFormat="false" ht="14.25" hidden="true" customHeight="true" outlineLevel="0" collapsed="false">
      <c r="A17" s="10"/>
      <c r="B17" s="10"/>
      <c r="C17" s="10"/>
      <c r="D17" s="10"/>
      <c r="E17" s="10"/>
      <c r="F17" s="10"/>
      <c r="G17" s="10"/>
      <c r="H17" s="10"/>
      <c r="I17" s="10"/>
      <c r="J17" s="10"/>
      <c r="K17" s="10"/>
      <c r="L17" s="10"/>
      <c r="M17" s="10"/>
      <c r="N17" s="10"/>
      <c r="O17" s="10"/>
      <c r="P17" s="10"/>
      <c r="Q17" s="10"/>
      <c r="R17" s="10"/>
      <c r="S17" s="10"/>
      <c r="T17" s="10"/>
    </row>
    <row r="18" customFormat="false" ht="14.25" hidden="true" customHeight="true" outlineLevel="0" collapsed="false">
      <c r="A18" s="10"/>
      <c r="B18" s="10"/>
      <c r="C18" s="10"/>
      <c r="D18" s="10"/>
      <c r="E18" s="10"/>
      <c r="F18" s="10"/>
      <c r="G18" s="10"/>
      <c r="H18" s="10"/>
      <c r="I18" s="10"/>
      <c r="J18" s="10"/>
      <c r="K18" s="10"/>
      <c r="L18" s="10"/>
      <c r="M18" s="10"/>
      <c r="N18" s="10"/>
      <c r="O18" s="10"/>
      <c r="P18" s="10"/>
      <c r="Q18" s="10"/>
      <c r="R18" s="10"/>
      <c r="S18" s="10"/>
      <c r="T18" s="10"/>
    </row>
    <row r="19" customFormat="false" ht="14.25" hidden="true" customHeight="true" outlineLevel="0" collapsed="false">
      <c r="A19" s="10"/>
      <c r="B19" s="10"/>
      <c r="C19" s="10"/>
      <c r="D19" s="10"/>
      <c r="E19" s="10"/>
      <c r="F19" s="10"/>
      <c r="G19" s="10"/>
      <c r="H19" s="10"/>
      <c r="I19" s="10"/>
      <c r="J19" s="10"/>
      <c r="K19" s="10"/>
      <c r="L19" s="10"/>
      <c r="M19" s="10"/>
      <c r="N19" s="10"/>
      <c r="O19" s="10"/>
      <c r="P19" s="10"/>
      <c r="Q19" s="10"/>
      <c r="R19" s="10"/>
      <c r="S19" s="10"/>
      <c r="T19" s="10"/>
    </row>
    <row r="20" customFormat="false" ht="14.25" hidden="true" customHeight="true" outlineLevel="0" collapsed="false">
      <c r="A20" s="10"/>
      <c r="B20" s="10"/>
      <c r="C20" s="10"/>
      <c r="D20" s="10"/>
      <c r="E20" s="10"/>
      <c r="F20" s="10"/>
      <c r="G20" s="10"/>
      <c r="H20" s="10"/>
      <c r="I20" s="10"/>
      <c r="J20" s="10"/>
      <c r="K20" s="10"/>
      <c r="L20" s="10"/>
      <c r="M20" s="10"/>
      <c r="N20" s="10"/>
      <c r="O20" s="10"/>
      <c r="P20" s="10"/>
      <c r="Q20" s="10"/>
      <c r="R20" s="10"/>
      <c r="S20" s="10"/>
      <c r="T20" s="10"/>
    </row>
    <row r="21" customFormat="false" ht="14.25" hidden="true" customHeight="true" outlineLevel="0" collapsed="false">
      <c r="A21" s="10"/>
      <c r="B21" s="10"/>
      <c r="C21" s="10"/>
      <c r="D21" s="10"/>
      <c r="E21" s="10"/>
      <c r="F21" s="10"/>
      <c r="G21" s="10"/>
      <c r="H21" s="10"/>
      <c r="I21" s="10"/>
      <c r="J21" s="10"/>
      <c r="K21" s="10"/>
      <c r="L21" s="10"/>
      <c r="M21" s="10"/>
      <c r="N21" s="10"/>
      <c r="O21" s="10"/>
      <c r="P21" s="10"/>
      <c r="Q21" s="10"/>
      <c r="R21" s="10"/>
      <c r="S21" s="10"/>
      <c r="T21" s="10"/>
    </row>
    <row r="22" customFormat="false" ht="14.25" hidden="true" customHeight="true" outlineLevel="0" collapsed="false">
      <c r="A22" s="10"/>
      <c r="B22" s="10"/>
      <c r="C22" s="10"/>
      <c r="D22" s="10"/>
      <c r="E22" s="10"/>
      <c r="F22" s="10"/>
      <c r="G22" s="10"/>
      <c r="H22" s="10"/>
      <c r="I22" s="10"/>
      <c r="J22" s="10"/>
      <c r="K22" s="10"/>
      <c r="L22" s="10"/>
      <c r="M22" s="10"/>
      <c r="N22" s="10"/>
      <c r="O22" s="10"/>
      <c r="P22" s="10"/>
      <c r="Q22" s="10"/>
      <c r="R22" s="10"/>
      <c r="S22" s="10"/>
      <c r="T22" s="10"/>
    </row>
    <row r="23" customFormat="false" ht="14.25" hidden="true" customHeight="true" outlineLevel="0" collapsed="false">
      <c r="A23" s="10"/>
      <c r="B23" s="10"/>
      <c r="C23" s="10"/>
      <c r="D23" s="10"/>
      <c r="E23" s="10"/>
      <c r="F23" s="10"/>
      <c r="G23" s="10"/>
      <c r="H23" s="10"/>
      <c r="I23" s="10"/>
      <c r="J23" s="10"/>
      <c r="K23" s="10"/>
      <c r="L23" s="10"/>
      <c r="M23" s="10"/>
      <c r="N23" s="10"/>
      <c r="O23" s="10"/>
      <c r="P23" s="10"/>
      <c r="Q23" s="10"/>
      <c r="R23" s="10"/>
      <c r="S23" s="10"/>
      <c r="T23" s="10"/>
    </row>
    <row r="24" customFormat="false" ht="14.25" hidden="true" customHeight="true" outlineLevel="0" collapsed="false">
      <c r="A24" s="10"/>
      <c r="B24" s="10"/>
      <c r="C24" s="10"/>
      <c r="D24" s="10"/>
      <c r="E24" s="10"/>
      <c r="F24" s="10"/>
      <c r="G24" s="10"/>
      <c r="H24" s="10"/>
      <c r="I24" s="10"/>
      <c r="J24" s="10"/>
      <c r="K24" s="10"/>
      <c r="L24" s="10"/>
      <c r="M24" s="10"/>
      <c r="N24" s="10"/>
      <c r="O24" s="10"/>
      <c r="P24" s="10"/>
      <c r="Q24" s="10"/>
      <c r="R24" s="10"/>
      <c r="S24" s="10"/>
      <c r="T24" s="10"/>
    </row>
    <row r="25" customFormat="false" ht="14.25" hidden="true" customHeight="true" outlineLevel="0" collapsed="false">
      <c r="A25" s="10"/>
      <c r="B25" s="10"/>
      <c r="C25" s="10"/>
      <c r="D25" s="10"/>
      <c r="E25" s="10"/>
      <c r="F25" s="10"/>
      <c r="G25" s="10"/>
      <c r="H25" s="10"/>
      <c r="I25" s="10"/>
      <c r="J25" s="10"/>
      <c r="K25" s="10"/>
      <c r="L25" s="10"/>
      <c r="M25" s="10"/>
      <c r="N25" s="10"/>
      <c r="O25" s="10"/>
      <c r="P25" s="10"/>
      <c r="Q25" s="10"/>
      <c r="R25" s="10"/>
      <c r="S25" s="10"/>
      <c r="T25" s="10"/>
    </row>
    <row r="26" customFormat="false" ht="14.25" hidden="true" customHeight="true" outlineLevel="0" collapsed="false">
      <c r="A26" s="10"/>
      <c r="B26" s="10"/>
      <c r="C26" s="10"/>
      <c r="D26" s="10"/>
      <c r="E26" s="10"/>
      <c r="F26" s="10"/>
      <c r="G26" s="10"/>
      <c r="H26" s="10"/>
      <c r="I26" s="10"/>
      <c r="J26" s="10"/>
      <c r="K26" s="10"/>
      <c r="L26" s="10"/>
      <c r="M26" s="10"/>
      <c r="N26" s="10"/>
      <c r="O26" s="10"/>
      <c r="P26" s="10"/>
      <c r="Q26" s="10"/>
      <c r="R26" s="10"/>
      <c r="S26" s="10"/>
      <c r="T26" s="10"/>
    </row>
    <row r="27" customFormat="false" ht="14.25" hidden="true" customHeight="true" outlineLevel="0" collapsed="false">
      <c r="A27" s="10"/>
      <c r="B27" s="10"/>
      <c r="C27" s="10"/>
      <c r="D27" s="10"/>
      <c r="E27" s="10"/>
      <c r="F27" s="10"/>
      <c r="G27" s="10"/>
      <c r="H27" s="10"/>
      <c r="I27" s="10"/>
      <c r="J27" s="10"/>
      <c r="K27" s="10"/>
      <c r="L27" s="10"/>
      <c r="M27" s="10"/>
      <c r="N27" s="10"/>
      <c r="O27" s="10"/>
      <c r="P27" s="10"/>
      <c r="Q27" s="10"/>
      <c r="R27" s="10"/>
      <c r="S27" s="10"/>
      <c r="T27" s="10"/>
    </row>
    <row r="28" customFormat="false" ht="14.25" hidden="true" customHeight="true" outlineLevel="0" collapsed="false">
      <c r="A28" s="10"/>
      <c r="B28" s="10"/>
      <c r="C28" s="10"/>
      <c r="D28" s="10"/>
      <c r="E28" s="10"/>
      <c r="F28" s="10"/>
      <c r="G28" s="10"/>
      <c r="H28" s="10"/>
      <c r="I28" s="10"/>
      <c r="J28" s="10"/>
      <c r="K28" s="10"/>
      <c r="L28" s="10"/>
      <c r="M28" s="10"/>
      <c r="N28" s="10"/>
      <c r="O28" s="10"/>
      <c r="P28" s="10"/>
      <c r="Q28" s="10"/>
      <c r="R28" s="10"/>
      <c r="S28" s="10"/>
      <c r="T28" s="10"/>
    </row>
    <row r="29" customFormat="false" ht="14.25" hidden="true" customHeight="true" outlineLevel="0" collapsed="false">
      <c r="A29" s="10"/>
      <c r="B29" s="10"/>
      <c r="C29" s="10"/>
      <c r="D29" s="10"/>
      <c r="E29" s="10"/>
      <c r="F29" s="10"/>
      <c r="G29" s="10"/>
      <c r="H29" s="10"/>
      <c r="I29" s="10"/>
      <c r="J29" s="10"/>
      <c r="K29" s="10"/>
      <c r="L29" s="10"/>
      <c r="M29" s="10"/>
      <c r="N29" s="10"/>
      <c r="O29" s="10"/>
      <c r="P29" s="10"/>
      <c r="Q29" s="10"/>
      <c r="R29" s="10"/>
      <c r="S29" s="10"/>
      <c r="T29" s="10"/>
    </row>
    <row r="30" customFormat="false" ht="14.25" hidden="true" customHeight="true" outlineLevel="0" collapsed="false">
      <c r="A30" s="10"/>
      <c r="B30" s="10"/>
      <c r="C30" s="10"/>
      <c r="D30" s="10"/>
      <c r="E30" s="10"/>
      <c r="F30" s="10"/>
      <c r="G30" s="10"/>
      <c r="H30" s="10"/>
      <c r="I30" s="10"/>
      <c r="J30" s="10"/>
      <c r="K30" s="10"/>
      <c r="L30" s="10"/>
      <c r="M30" s="10"/>
      <c r="N30" s="10"/>
      <c r="O30" s="10"/>
      <c r="P30" s="10"/>
      <c r="Q30" s="10"/>
      <c r="R30" s="10"/>
      <c r="S30" s="10"/>
      <c r="T30" s="10"/>
    </row>
    <row r="31" customFormat="false" ht="14.25" hidden="true" customHeight="true" outlineLevel="0" collapsed="false">
      <c r="A31" s="10"/>
      <c r="B31" s="10"/>
      <c r="C31" s="10"/>
      <c r="D31" s="10"/>
      <c r="E31" s="10"/>
      <c r="F31" s="10"/>
      <c r="G31" s="10"/>
      <c r="H31" s="10"/>
      <c r="I31" s="10"/>
      <c r="J31" s="10"/>
      <c r="K31" s="10"/>
      <c r="L31" s="10"/>
      <c r="M31" s="10"/>
      <c r="N31" s="10"/>
      <c r="O31" s="10"/>
      <c r="P31" s="10"/>
      <c r="Q31" s="10"/>
      <c r="R31" s="10"/>
      <c r="S31" s="10"/>
      <c r="T31" s="10"/>
    </row>
    <row r="32" customFormat="false" ht="14.25" hidden="true" customHeight="true" outlineLevel="0" collapsed="false">
      <c r="A32" s="10"/>
      <c r="B32" s="10"/>
      <c r="C32" s="10"/>
      <c r="D32" s="10"/>
      <c r="E32" s="10"/>
      <c r="F32" s="10"/>
      <c r="G32" s="10"/>
      <c r="H32" s="10"/>
      <c r="I32" s="10"/>
      <c r="J32" s="10"/>
      <c r="K32" s="10"/>
      <c r="L32" s="10"/>
      <c r="M32" s="10"/>
      <c r="N32" s="10"/>
      <c r="O32" s="10"/>
      <c r="P32" s="10"/>
      <c r="Q32" s="10"/>
      <c r="R32" s="10"/>
      <c r="S32" s="10"/>
      <c r="T32" s="10"/>
    </row>
    <row r="33" customFormat="false" ht="14.25" hidden="true" customHeight="true" outlineLevel="0" collapsed="false">
      <c r="A33" s="10"/>
      <c r="B33" s="10"/>
      <c r="C33" s="10"/>
      <c r="D33" s="10"/>
      <c r="E33" s="10"/>
      <c r="F33" s="10"/>
      <c r="G33" s="10"/>
      <c r="H33" s="10"/>
      <c r="I33" s="10"/>
      <c r="J33" s="10"/>
      <c r="K33" s="10"/>
      <c r="L33" s="10"/>
      <c r="M33" s="10"/>
      <c r="N33" s="10"/>
      <c r="O33" s="10"/>
      <c r="P33" s="10"/>
      <c r="Q33" s="10"/>
      <c r="R33" s="10"/>
      <c r="S33" s="10"/>
      <c r="T33" s="10"/>
    </row>
    <row r="34" customFormat="false" ht="14.25" hidden="true" customHeight="true" outlineLevel="0" collapsed="false">
      <c r="A34" s="10"/>
      <c r="B34" s="10"/>
      <c r="C34" s="10"/>
      <c r="D34" s="10"/>
      <c r="E34" s="10"/>
      <c r="F34" s="10"/>
      <c r="G34" s="10"/>
      <c r="H34" s="10"/>
      <c r="I34" s="10"/>
      <c r="J34" s="10"/>
      <c r="K34" s="10"/>
      <c r="L34" s="10"/>
      <c r="M34" s="10"/>
      <c r="N34" s="10"/>
      <c r="O34" s="10"/>
      <c r="P34" s="10"/>
      <c r="Q34" s="10"/>
      <c r="R34" s="10"/>
      <c r="S34" s="10"/>
      <c r="T34" s="10"/>
    </row>
    <row r="35" customFormat="false" ht="14.25" hidden="true" customHeight="true" outlineLevel="0" collapsed="false">
      <c r="A35" s="10"/>
      <c r="B35" s="10"/>
      <c r="C35" s="10"/>
      <c r="D35" s="10"/>
      <c r="E35" s="10"/>
      <c r="F35" s="10"/>
      <c r="G35" s="10"/>
      <c r="H35" s="10"/>
      <c r="I35" s="10"/>
      <c r="J35" s="10"/>
      <c r="K35" s="10"/>
      <c r="L35" s="10"/>
      <c r="M35" s="10"/>
      <c r="N35" s="10"/>
      <c r="O35" s="10"/>
      <c r="P35" s="10"/>
      <c r="Q35" s="10"/>
      <c r="R35" s="10"/>
      <c r="S35" s="10"/>
      <c r="T35" s="10"/>
    </row>
    <row r="36" customFormat="false" ht="14.25" hidden="true" customHeight="true" outlineLevel="0" collapsed="false">
      <c r="A36" s="10"/>
      <c r="B36" s="15"/>
      <c r="C36" s="15"/>
      <c r="D36" s="15"/>
      <c r="E36" s="15"/>
      <c r="F36" s="15"/>
      <c r="G36" s="15"/>
      <c r="H36" s="15"/>
      <c r="I36" s="15"/>
      <c r="J36" s="15"/>
      <c r="K36" s="15"/>
      <c r="L36" s="15"/>
      <c r="M36" s="15"/>
      <c r="N36" s="15"/>
      <c r="O36" s="15"/>
      <c r="P36" s="15"/>
      <c r="Q36" s="15"/>
      <c r="R36" s="15"/>
      <c r="S36" s="15"/>
      <c r="T36" s="15"/>
    </row>
    <row r="37" customFormat="false" ht="14.25" hidden="true" customHeight="true" outlineLevel="0" collapsed="false">
      <c r="A37" s="10"/>
      <c r="B37" s="15"/>
      <c r="C37" s="15"/>
      <c r="D37" s="15"/>
      <c r="E37" s="15"/>
      <c r="F37" s="15"/>
      <c r="G37" s="15"/>
      <c r="H37" s="15"/>
      <c r="I37" s="15"/>
      <c r="J37" s="15"/>
      <c r="K37" s="15"/>
      <c r="L37" s="15"/>
      <c r="M37" s="15"/>
      <c r="N37" s="15"/>
      <c r="O37" s="15"/>
      <c r="P37" s="15"/>
      <c r="Q37" s="15"/>
      <c r="R37" s="15"/>
      <c r="S37" s="15"/>
      <c r="T37" s="15"/>
    </row>
    <row r="38" customFormat="false" ht="14.25" hidden="true" customHeight="true" outlineLevel="0" collapsed="false">
      <c r="A38" s="10"/>
      <c r="B38" s="15"/>
      <c r="C38" s="15"/>
      <c r="D38" s="15"/>
      <c r="E38" s="15"/>
      <c r="F38" s="15"/>
      <c r="G38" s="15"/>
      <c r="H38" s="15"/>
      <c r="I38" s="15"/>
      <c r="J38" s="15"/>
      <c r="K38" s="15"/>
      <c r="L38" s="15"/>
      <c r="M38" s="15"/>
      <c r="N38" s="15"/>
      <c r="O38" s="15"/>
      <c r="P38" s="15"/>
      <c r="Q38" s="15"/>
      <c r="R38" s="15"/>
      <c r="S38" s="15"/>
      <c r="T38" s="15"/>
    </row>
    <row r="39" customFormat="false" ht="14.25" hidden="true" customHeight="true" outlineLevel="0" collapsed="false">
      <c r="A39" s="10"/>
      <c r="B39" s="15"/>
      <c r="C39" s="15"/>
      <c r="D39" s="15"/>
      <c r="E39" s="15"/>
      <c r="F39" s="15"/>
      <c r="G39" s="15"/>
      <c r="H39" s="15"/>
      <c r="I39" s="15"/>
      <c r="J39" s="15"/>
      <c r="K39" s="15"/>
      <c r="L39" s="15"/>
      <c r="M39" s="15"/>
      <c r="N39" s="15"/>
      <c r="O39" s="15"/>
      <c r="P39" s="15"/>
      <c r="Q39" s="15"/>
      <c r="R39" s="15"/>
      <c r="S39" s="15"/>
      <c r="T39" s="15"/>
    </row>
    <row r="40" customFormat="false" ht="14.25" hidden="true" customHeight="true" outlineLevel="0" collapsed="false">
      <c r="A40" s="10"/>
      <c r="B40" s="15"/>
      <c r="C40" s="15"/>
      <c r="D40" s="15"/>
      <c r="E40" s="15"/>
      <c r="F40" s="15"/>
      <c r="G40" s="15"/>
      <c r="H40" s="15"/>
      <c r="I40" s="15"/>
      <c r="J40" s="15"/>
      <c r="K40" s="15"/>
      <c r="L40" s="15"/>
      <c r="M40" s="15"/>
      <c r="N40" s="15"/>
      <c r="O40" s="15"/>
      <c r="P40" s="15"/>
      <c r="Q40" s="15"/>
      <c r="R40" s="15"/>
      <c r="S40" s="15"/>
      <c r="T40" s="15"/>
    </row>
    <row r="41" customFormat="false" ht="14.25" hidden="true" customHeight="true" outlineLevel="0" collapsed="false">
      <c r="A41" s="10"/>
      <c r="B41" s="15"/>
      <c r="C41" s="15"/>
      <c r="D41" s="15"/>
      <c r="E41" s="15"/>
      <c r="F41" s="15"/>
      <c r="G41" s="15"/>
      <c r="H41" s="15"/>
      <c r="I41" s="15"/>
      <c r="J41" s="15"/>
      <c r="K41" s="15"/>
      <c r="L41" s="15"/>
      <c r="M41" s="15"/>
      <c r="N41" s="15"/>
      <c r="O41" s="15"/>
      <c r="P41" s="15"/>
      <c r="Q41" s="15"/>
      <c r="R41" s="15"/>
      <c r="S41" s="15"/>
      <c r="T41" s="15"/>
    </row>
  </sheetData>
  <mergeCells count="1">
    <mergeCell ref="B36:T4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D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8" activeCellId="0" sqref="A58"/>
    </sheetView>
  </sheetViews>
  <sheetFormatPr defaultColWidth="9.109375" defaultRowHeight="14.25" customHeight="false" zeroHeight="true" outlineLevelRow="0" outlineLevelCol="0"/>
  <cols>
    <col collapsed="false" customWidth="true" hidden="false" outlineLevel="0" max="2" min="2" style="1" width="25.56"/>
    <col collapsed="false" customWidth="true" hidden="false" outlineLevel="0" max="3" min="3" style="1" width="100.67"/>
    <col collapsed="false" customWidth="false" hidden="true" outlineLevel="0" max="16384" min="5" style="1" width="9.11"/>
  </cols>
  <sheetData>
    <row r="1" customFormat="false" ht="33" hidden="false" customHeight="true" outlineLevel="0" collapsed="false">
      <c r="A1" s="6"/>
      <c r="B1" s="16" t="s">
        <v>8</v>
      </c>
      <c r="C1" s="16"/>
      <c r="D1" s="6"/>
    </row>
    <row r="2" customFormat="false" ht="14.25" hidden="false" customHeight="true" outlineLevel="0" collapsed="false">
      <c r="A2" s="11"/>
      <c r="B2" s="17" t="s">
        <v>9</v>
      </c>
      <c r="C2" s="11"/>
      <c r="D2" s="11"/>
    </row>
    <row r="3" customFormat="false" ht="137.25" hidden="false" customHeight="true" outlineLevel="0" collapsed="false">
      <c r="A3" s="11"/>
      <c r="B3" s="18" t="s">
        <v>10</v>
      </c>
      <c r="C3" s="18"/>
      <c r="D3" s="11"/>
    </row>
    <row r="4" customFormat="false" ht="15" hidden="false" customHeight="true" outlineLevel="0" collapsed="false">
      <c r="A4" s="11"/>
      <c r="B4" s="12"/>
      <c r="C4" s="12"/>
      <c r="D4" s="11"/>
    </row>
    <row r="5" customFormat="false" ht="14.25" hidden="false" customHeight="true" outlineLevel="0" collapsed="false">
      <c r="A5" s="11"/>
      <c r="B5" s="17" t="s">
        <v>11</v>
      </c>
      <c r="C5" s="11"/>
      <c r="D5" s="11"/>
    </row>
    <row r="6" customFormat="false" ht="47.25" hidden="false" customHeight="true" outlineLevel="0" collapsed="false">
      <c r="A6" s="11"/>
      <c r="B6" s="18" t="s">
        <v>12</v>
      </c>
      <c r="C6" s="18"/>
      <c r="D6" s="11"/>
    </row>
    <row r="7" customFormat="false" ht="14.25" hidden="false" customHeight="true" outlineLevel="0" collapsed="false">
      <c r="A7" s="11"/>
      <c r="B7" s="19"/>
      <c r="C7" s="11"/>
      <c r="D7" s="11"/>
    </row>
    <row r="8" customFormat="false" ht="63" hidden="false" customHeight="true" outlineLevel="0" collapsed="false">
      <c r="A8" s="11"/>
      <c r="B8" s="18" t="s">
        <v>13</v>
      </c>
      <c r="C8" s="18"/>
      <c r="D8" s="11"/>
    </row>
    <row r="9" customFormat="false" ht="15" hidden="false" customHeight="true" outlineLevel="0" collapsed="false">
      <c r="A9" s="11"/>
      <c r="B9" s="12"/>
      <c r="C9" s="12"/>
      <c r="D9" s="11"/>
    </row>
    <row r="10" customFormat="false" ht="14.25" hidden="false" customHeight="true" outlineLevel="0" collapsed="false">
      <c r="A10" s="11"/>
      <c r="B10" s="17" t="s">
        <v>14</v>
      </c>
      <c r="C10" s="11"/>
      <c r="D10" s="11"/>
    </row>
    <row r="11" customFormat="false" ht="60.75" hidden="false" customHeight="true" outlineLevel="0" collapsed="false">
      <c r="A11" s="11"/>
      <c r="B11" s="20" t="s">
        <v>15</v>
      </c>
      <c r="C11" s="20"/>
      <c r="D11" s="11"/>
    </row>
    <row r="12" customFormat="false" ht="28.5" hidden="false" customHeight="true" outlineLevel="0" collapsed="false">
      <c r="A12" s="11"/>
      <c r="B12" s="21" t="s">
        <v>16</v>
      </c>
      <c r="C12" s="19" t="s">
        <v>17</v>
      </c>
      <c r="D12" s="11"/>
    </row>
    <row r="13" customFormat="false" ht="30" hidden="false" customHeight="true" outlineLevel="0" collapsed="false">
      <c r="A13" s="11"/>
      <c r="B13" s="21" t="s">
        <v>18</v>
      </c>
      <c r="C13" s="12" t="s">
        <v>19</v>
      </c>
      <c r="D13" s="11"/>
    </row>
    <row r="14" customFormat="false" ht="30" hidden="false" customHeight="true" outlineLevel="0" collapsed="false">
      <c r="A14" s="11"/>
      <c r="B14" s="21" t="s">
        <v>20</v>
      </c>
      <c r="C14" s="22" t="s">
        <v>21</v>
      </c>
      <c r="D14" s="11"/>
    </row>
    <row r="15" customFormat="false" ht="14.25" hidden="false" customHeight="true" outlineLevel="0" collapsed="false">
      <c r="A15" s="11"/>
      <c r="B15" s="21" t="s">
        <v>22</v>
      </c>
      <c r="C15" s="19" t="s">
        <v>23</v>
      </c>
      <c r="D15" s="11"/>
    </row>
    <row r="16" customFormat="false" ht="28.5" hidden="false" customHeight="true" outlineLevel="0" collapsed="false">
      <c r="A16" s="11"/>
      <c r="B16" s="21" t="s">
        <v>24</v>
      </c>
      <c r="C16" s="19" t="s">
        <v>25</v>
      </c>
      <c r="D16" s="11"/>
    </row>
    <row r="17" customFormat="false" ht="14.25" hidden="false" customHeight="true" outlineLevel="0" collapsed="false">
      <c r="A17" s="11"/>
      <c r="B17" s="21"/>
      <c r="C17" s="19"/>
      <c r="D17" s="11"/>
    </row>
    <row r="18" customFormat="false" ht="14.25" hidden="false" customHeight="true" outlineLevel="0" collapsed="false">
      <c r="A18" s="11"/>
      <c r="B18" s="17" t="s">
        <v>26</v>
      </c>
      <c r="C18" s="11"/>
      <c r="D18" s="11"/>
    </row>
    <row r="19" customFormat="false" ht="14.25" hidden="false" customHeight="true" outlineLevel="0" collapsed="false">
      <c r="A19" s="11"/>
      <c r="B19" s="20" t="s">
        <v>27</v>
      </c>
      <c r="C19" s="20"/>
      <c r="D19" s="11"/>
    </row>
    <row r="20" customFormat="false" ht="42.75" hidden="false" customHeight="true" outlineLevel="0" collapsed="false">
      <c r="A20" s="11"/>
      <c r="B20" s="21" t="s">
        <v>28</v>
      </c>
      <c r="C20" s="22" t="s">
        <v>29</v>
      </c>
      <c r="D20" s="11"/>
    </row>
    <row r="21" customFormat="false" ht="100.5" hidden="false" customHeight="true" outlineLevel="0" collapsed="false">
      <c r="A21" s="11"/>
      <c r="B21" s="21" t="s">
        <v>30</v>
      </c>
      <c r="C21" s="22" t="s">
        <v>31</v>
      </c>
      <c r="D21" s="11"/>
    </row>
    <row r="22" customFormat="false" ht="72" hidden="false" customHeight="true" outlineLevel="0" collapsed="false">
      <c r="A22" s="11"/>
      <c r="B22" s="21" t="s">
        <v>32</v>
      </c>
      <c r="C22" s="22" t="s">
        <v>33</v>
      </c>
      <c r="D22" s="11"/>
    </row>
    <row r="23" customFormat="false" ht="14.25" hidden="false" customHeight="true" outlineLevel="0" collapsed="false">
      <c r="A23" s="11"/>
      <c r="B23" s="21"/>
      <c r="C23" s="22"/>
      <c r="D23" s="11"/>
    </row>
    <row r="24" customFormat="false" ht="33.75" hidden="false" customHeight="true" outlineLevel="0" collapsed="false">
      <c r="A24" s="23"/>
      <c r="B24" s="24" t="s">
        <v>34</v>
      </c>
      <c r="C24" s="24"/>
      <c r="D24" s="6"/>
    </row>
    <row r="25" customFormat="false" ht="14.25" hidden="false" customHeight="true" outlineLevel="0" collapsed="false">
      <c r="A25" s="11"/>
      <c r="B25" s="25" t="s">
        <v>35</v>
      </c>
      <c r="C25" s="11"/>
      <c r="D25" s="11"/>
    </row>
    <row r="26" customFormat="false" ht="14.25" hidden="false" customHeight="true" outlineLevel="0" collapsed="false">
      <c r="A26" s="11"/>
      <c r="B26" s="25"/>
      <c r="C26" s="11"/>
      <c r="D26" s="11"/>
    </row>
    <row r="27" customFormat="false" ht="14.25" hidden="false" customHeight="true" outlineLevel="0" collapsed="false">
      <c r="A27" s="11"/>
      <c r="B27" s="11"/>
      <c r="C27" s="11"/>
      <c r="D27" s="11"/>
    </row>
    <row r="28" customFormat="false" ht="14.25" hidden="false" customHeight="true" outlineLevel="0" collapsed="false">
      <c r="A28" s="11"/>
      <c r="B28" s="11"/>
      <c r="C28" s="11"/>
      <c r="D28" s="11"/>
    </row>
    <row r="29" customFormat="false" ht="14.25" hidden="false" customHeight="true" outlineLevel="0" collapsed="false">
      <c r="A29" s="11"/>
      <c r="B29" s="11"/>
      <c r="C29" s="11"/>
      <c r="D29" s="11"/>
    </row>
    <row r="30" customFormat="false" ht="14.25" hidden="false" customHeight="true" outlineLevel="0" collapsed="false">
      <c r="A30" s="11"/>
      <c r="B30" s="11"/>
      <c r="C30" s="11"/>
      <c r="D30" s="11"/>
    </row>
    <row r="31" customFormat="false" ht="14.25" hidden="false" customHeight="true" outlineLevel="0" collapsed="false">
      <c r="A31" s="11"/>
      <c r="B31" s="11"/>
      <c r="C31" s="11"/>
      <c r="D31" s="11"/>
    </row>
    <row r="32" customFormat="false" ht="14.25" hidden="false" customHeight="true" outlineLevel="0" collapsed="false">
      <c r="A32" s="11"/>
      <c r="B32" s="11"/>
      <c r="C32" s="11"/>
      <c r="D32" s="11"/>
    </row>
    <row r="33" customFormat="false" ht="14.25" hidden="false" customHeight="true" outlineLevel="0" collapsed="false">
      <c r="A33" s="11"/>
      <c r="B33" s="11"/>
      <c r="C33" s="11"/>
      <c r="D33" s="11"/>
    </row>
    <row r="34" customFormat="false" ht="14.25" hidden="false" customHeight="true" outlineLevel="0" collapsed="false">
      <c r="A34" s="11"/>
      <c r="B34" s="11"/>
      <c r="C34" s="11"/>
      <c r="D34" s="11"/>
    </row>
    <row r="35" customFormat="false" ht="14.25" hidden="false" customHeight="true" outlineLevel="0" collapsed="false">
      <c r="A35" s="11"/>
      <c r="B35" s="11"/>
      <c r="C35" s="11"/>
      <c r="D35" s="11"/>
    </row>
    <row r="36" customFormat="false" ht="14.25" hidden="false" customHeight="true" outlineLevel="0" collapsed="false">
      <c r="A36" s="11"/>
      <c r="B36" s="11"/>
      <c r="C36" s="11"/>
      <c r="D36" s="11"/>
    </row>
    <row r="37" customFormat="false" ht="14.25" hidden="false" customHeight="true" outlineLevel="0" collapsed="false">
      <c r="A37" s="11"/>
      <c r="B37" s="11"/>
      <c r="C37" s="11"/>
      <c r="D37" s="11"/>
    </row>
    <row r="38" customFormat="false" ht="14.25" hidden="false" customHeight="true" outlineLevel="0" collapsed="false">
      <c r="A38" s="11"/>
      <c r="B38" s="11"/>
      <c r="C38" s="11"/>
      <c r="D38" s="11"/>
    </row>
    <row r="39" customFormat="false" ht="14.25" hidden="false" customHeight="true" outlineLevel="0" collapsed="false">
      <c r="A39" s="11"/>
      <c r="B39" s="11"/>
      <c r="C39" s="11"/>
      <c r="D39" s="11"/>
    </row>
    <row r="40" customFormat="false" ht="14.25" hidden="false" customHeight="true" outlineLevel="0" collapsed="false">
      <c r="A40" s="11"/>
      <c r="B40" s="11"/>
      <c r="C40" s="11"/>
      <c r="D40" s="11"/>
    </row>
    <row r="41" customFormat="false" ht="14.25" hidden="false" customHeight="true" outlineLevel="0" collapsed="false">
      <c r="A41" s="11"/>
      <c r="B41" s="11"/>
      <c r="C41" s="11"/>
      <c r="D41" s="11"/>
    </row>
    <row r="42" customFormat="false" ht="14.25" hidden="false" customHeight="true" outlineLevel="0" collapsed="false">
      <c r="A42" s="11"/>
      <c r="B42" s="11"/>
      <c r="C42" s="11"/>
      <c r="D42" s="11"/>
    </row>
    <row r="43" customFormat="false" ht="14.25" hidden="false" customHeight="true" outlineLevel="0" collapsed="false">
      <c r="A43" s="11"/>
      <c r="B43" s="11"/>
      <c r="C43" s="11"/>
      <c r="D43" s="11"/>
    </row>
    <row r="44" customFormat="false" ht="14.25" hidden="false" customHeight="true" outlineLevel="0" collapsed="false">
      <c r="A44" s="11"/>
      <c r="B44" s="11"/>
      <c r="C44" s="11"/>
      <c r="D44" s="11"/>
    </row>
    <row r="45" customFormat="false" ht="14.25" hidden="false" customHeight="true" outlineLevel="0" collapsed="false">
      <c r="A45" s="11"/>
      <c r="B45" s="11"/>
      <c r="C45" s="11"/>
      <c r="D45" s="11"/>
    </row>
    <row r="46" customFormat="false" ht="14.25" hidden="false" customHeight="true" outlineLevel="0" collapsed="false">
      <c r="A46" s="11"/>
      <c r="B46" s="11"/>
      <c r="C46" s="11"/>
      <c r="D46" s="11"/>
    </row>
    <row r="47" customFormat="false" ht="14.25" hidden="false" customHeight="true" outlineLevel="0" collapsed="false">
      <c r="A47" s="11"/>
      <c r="B47" s="11"/>
      <c r="C47" s="11"/>
      <c r="D47" s="11"/>
    </row>
    <row r="48" customFormat="false" ht="14.25" hidden="false" customHeight="true" outlineLevel="0" collapsed="false">
      <c r="A48" s="11"/>
      <c r="B48" s="11"/>
      <c r="C48" s="11"/>
      <c r="D48" s="11"/>
    </row>
    <row r="49" customFormat="false" ht="14.25" hidden="false" customHeight="true" outlineLevel="0" collapsed="false">
      <c r="A49" s="11"/>
      <c r="B49" s="11"/>
      <c r="C49" s="11"/>
      <c r="D49" s="11"/>
    </row>
    <row r="50" customFormat="false" ht="14.25" hidden="false" customHeight="true" outlineLevel="0" collapsed="false">
      <c r="A50" s="11"/>
      <c r="B50" s="11"/>
      <c r="C50" s="11"/>
      <c r="D50" s="11"/>
    </row>
    <row r="51" customFormat="false" ht="14.25" hidden="false" customHeight="true" outlineLevel="0" collapsed="false">
      <c r="A51" s="11"/>
      <c r="B51" s="11"/>
      <c r="C51" s="11"/>
      <c r="D51" s="11"/>
    </row>
    <row r="52" customFormat="false" ht="14.25" hidden="false" customHeight="true" outlineLevel="0" collapsed="false">
      <c r="A52" s="11"/>
      <c r="B52" s="11"/>
      <c r="C52" s="11"/>
      <c r="D52" s="11"/>
    </row>
    <row r="53" customFormat="false" ht="14.25" hidden="false" customHeight="true" outlineLevel="0" collapsed="false">
      <c r="A53" s="11"/>
      <c r="B53" s="11"/>
      <c r="C53" s="11"/>
      <c r="D53" s="11"/>
    </row>
    <row r="54" customFormat="false" ht="14.25" hidden="false" customHeight="true" outlineLevel="0" collapsed="false">
      <c r="A54" s="11"/>
      <c r="B54" s="11"/>
      <c r="C54" s="11"/>
      <c r="D54" s="11"/>
    </row>
    <row r="55" customFormat="false" ht="14.25" hidden="false" customHeight="true" outlineLevel="0" collapsed="false">
      <c r="A55" s="11"/>
      <c r="B55" s="11"/>
      <c r="C55" s="11"/>
      <c r="D55" s="11"/>
    </row>
    <row r="56" customFormat="false" ht="14.25" hidden="false" customHeight="true" outlineLevel="0" collapsed="false">
      <c r="A56" s="11"/>
      <c r="B56" s="11"/>
      <c r="C56" s="11"/>
      <c r="D56" s="11"/>
    </row>
    <row r="57" customFormat="false" ht="14.25" hidden="false" customHeight="true" outlineLevel="0" collapsed="false">
      <c r="A57" s="11"/>
      <c r="B57" s="11"/>
      <c r="C57" s="11"/>
      <c r="D57" s="11"/>
    </row>
    <row r="58" customFormat="false" ht="14.25" hidden="false" customHeight="true" outlineLevel="0" collapsed="false">
      <c r="A58" s="11"/>
      <c r="B58" s="11"/>
      <c r="C58" s="11"/>
      <c r="D58" s="11"/>
    </row>
  </sheetData>
  <mergeCells count="7">
    <mergeCell ref="B1:C1"/>
    <mergeCell ref="B3:C3"/>
    <mergeCell ref="B6:C6"/>
    <mergeCell ref="B8:C8"/>
    <mergeCell ref="B11:C11"/>
    <mergeCell ref="B19:C19"/>
    <mergeCell ref="B24:C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B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7" activeCellId="0" sqref="K7"/>
    </sheetView>
  </sheetViews>
  <sheetFormatPr defaultColWidth="9.109375" defaultRowHeight="14.25" customHeight="false" zeroHeight="true" outlineLevelRow="0" outlineLevelCol="0"/>
  <cols>
    <col collapsed="false" customWidth="false" hidden="false" outlineLevel="0" max="1" min="1" style="11" width="9.11"/>
    <col collapsed="false" customWidth="true" hidden="false" outlineLevel="0" max="5" min="2" style="11" width="9.44"/>
    <col collapsed="false" customWidth="true" hidden="false" outlineLevel="0" max="6" min="6" style="11" width="12.44"/>
    <col collapsed="false" customWidth="true" hidden="false" outlineLevel="0" max="10" min="7" style="11" width="15.66"/>
    <col collapsed="false" customWidth="true" hidden="false" outlineLevel="0" max="11" min="11" style="11" width="23"/>
    <col collapsed="false" customWidth="true" hidden="false" outlineLevel="0" max="12" min="12" style="11" width="9.44"/>
    <col collapsed="false" customWidth="true" hidden="true" outlineLevel="0" max="15" min="13" style="1" width="9.44"/>
    <col collapsed="false" customWidth="false" hidden="true" outlineLevel="0" max="16384" min="16" style="1" width="9.11"/>
  </cols>
  <sheetData>
    <row r="1" customFormat="false" ht="15" hidden="false" customHeight="true" outlineLevel="0" collapsed="false"/>
    <row r="2" customFormat="false" ht="33.75" hidden="false" customHeight="true" outlineLevel="0" collapsed="false">
      <c r="B2" s="26" t="s">
        <v>36</v>
      </c>
      <c r="C2" s="26"/>
      <c r="D2" s="26"/>
      <c r="E2" s="26"/>
      <c r="F2" s="26"/>
      <c r="G2" s="26"/>
      <c r="H2" s="26"/>
      <c r="I2" s="26"/>
      <c r="J2" s="26"/>
      <c r="K2" s="26"/>
    </row>
    <row r="3" customFormat="false" ht="28.5" hidden="false" customHeight="true" outlineLevel="0" collapsed="false">
      <c r="B3" s="27" t="s">
        <v>37</v>
      </c>
      <c r="C3" s="27"/>
      <c r="D3" s="28" t="s">
        <v>38</v>
      </c>
      <c r="E3" s="28"/>
      <c r="F3" s="28"/>
      <c r="G3" s="28" t="s">
        <v>39</v>
      </c>
      <c r="H3" s="28" t="s">
        <v>40</v>
      </c>
      <c r="I3" s="28" t="s">
        <v>41</v>
      </c>
      <c r="J3" s="28" t="s">
        <v>42</v>
      </c>
      <c r="K3" s="29" t="s">
        <v>43</v>
      </c>
    </row>
    <row r="4" customFormat="false" ht="32.25" hidden="false" customHeight="true" outlineLevel="0" collapsed="false">
      <c r="B4" s="30" t="n">
        <f aca="false">'L1 UC'!G19</f>
        <v>0</v>
      </c>
      <c r="C4" s="30"/>
      <c r="D4" s="31" t="n">
        <f aca="false">'L1 UC'!G20</f>
        <v>1</v>
      </c>
      <c r="E4" s="31"/>
      <c r="F4" s="31"/>
      <c r="G4" s="31" t="n">
        <f aca="false">'L1 UC'!I19</f>
        <v>0</v>
      </c>
      <c r="H4" s="31" t="n">
        <f aca="false">'L1 UC'!J19</f>
        <v>0</v>
      </c>
      <c r="I4" s="31" t="n">
        <f aca="false">'L1 UC'!K19</f>
        <v>0</v>
      </c>
      <c r="J4" s="31" t="n">
        <f aca="false">'L1 UC'!L19</f>
        <v>0</v>
      </c>
      <c r="K4" s="32" t="n">
        <f aca="false">'L1 UC'!M19</f>
        <v>1</v>
      </c>
    </row>
    <row r="5" customFormat="false" ht="14.25" hidden="false" customHeight="true" outlineLevel="0" collapsed="false">
      <c r="B5" s="33"/>
      <c r="C5" s="34"/>
      <c r="D5" s="34"/>
      <c r="E5" s="34"/>
      <c r="F5" s="34"/>
      <c r="G5" s="35"/>
      <c r="H5" s="35"/>
      <c r="I5" s="35"/>
      <c r="J5" s="35"/>
      <c r="K5" s="36"/>
    </row>
    <row r="6" customFormat="false" ht="36.75" hidden="false" customHeight="true" outlineLevel="0" collapsed="false">
      <c r="B6" s="37"/>
      <c r="C6" s="38"/>
      <c r="D6" s="38"/>
      <c r="E6" s="38"/>
      <c r="F6" s="38"/>
      <c r="G6" s="39" t="s">
        <v>44</v>
      </c>
      <c r="H6" s="39"/>
      <c r="I6" s="39"/>
      <c r="J6" s="39"/>
      <c r="K6" s="40" t="n">
        <f aca="false">COUNTA(Drivers!C8:C13)</f>
        <v>6</v>
      </c>
    </row>
    <row r="7" customFormat="false" ht="49.5" hidden="false" customHeight="true" outlineLevel="0" collapsed="false">
      <c r="B7" s="41"/>
      <c r="C7" s="42"/>
      <c r="D7" s="42"/>
      <c r="E7" s="42"/>
      <c r="F7" s="42"/>
      <c r="G7" s="43" t="s">
        <v>45</v>
      </c>
      <c r="H7" s="43"/>
      <c r="I7" s="43"/>
      <c r="J7" s="43"/>
      <c r="K7" s="44" t="n">
        <f aca="false">COUNTA(Drivers!C21:C35)</f>
        <v>15</v>
      </c>
    </row>
    <row r="8" customFormat="false" ht="47.25" hidden="false" customHeight="true" outlineLevel="0" collapsed="false">
      <c r="B8" s="41"/>
      <c r="C8" s="42"/>
      <c r="D8" s="42"/>
      <c r="E8" s="42"/>
      <c r="F8" s="42"/>
      <c r="G8" s="43" t="s">
        <v>46</v>
      </c>
      <c r="H8" s="43"/>
      <c r="I8" s="43"/>
      <c r="J8" s="43"/>
      <c r="K8" s="44" t="n">
        <f aca="false">COUNTA('L1 UC'!C4:C14)</f>
        <v>10</v>
      </c>
    </row>
    <row r="9" customFormat="false" ht="48.75" hidden="false" customHeight="true" outlineLevel="0" collapsed="false">
      <c r="B9" s="41"/>
      <c r="C9" s="42"/>
      <c r="D9" s="42"/>
      <c r="E9" s="42"/>
      <c r="F9" s="42"/>
      <c r="G9" s="43" t="s">
        <v>47</v>
      </c>
      <c r="H9" s="43"/>
      <c r="I9" s="43"/>
      <c r="J9" s="43"/>
      <c r="K9" s="44" t="n">
        <f aca="false">COUNTIF('L2 UC'!C2:C200,"?*")</f>
        <v>38</v>
      </c>
    </row>
    <row r="10" customFormat="false" ht="46.5" hidden="false" customHeight="true" outlineLevel="0" collapsed="false">
      <c r="B10" s="41"/>
      <c r="C10" s="42"/>
      <c r="D10" s="42"/>
      <c r="E10" s="42"/>
      <c r="F10" s="42"/>
      <c r="G10" s="43" t="s">
        <v>48</v>
      </c>
      <c r="H10" s="43"/>
      <c r="I10" s="43"/>
      <c r="J10" s="43"/>
      <c r="K10" s="44" t="n">
        <f aca="false">COUNTIF('L3 UC'!F2:F500,"?*")</f>
        <v>0</v>
      </c>
    </row>
    <row r="11" customFormat="false" ht="47.25" hidden="false" customHeight="true" outlineLevel="0" collapsed="false">
      <c r="B11" s="41"/>
      <c r="C11" s="42"/>
      <c r="D11" s="42"/>
      <c r="E11" s="42"/>
      <c r="F11" s="42"/>
      <c r="G11" s="43" t="s">
        <v>49</v>
      </c>
      <c r="H11" s="43"/>
      <c r="I11" s="43"/>
      <c r="J11" s="43"/>
      <c r="K11" s="44" t="n">
        <f aca="false">SUMPRODUCT(('L3 UC'!T2:T218&lt;&gt;"")/COUNTIF('L3 UC'!T2:T218,'L3 UC'!T2:T218&amp;""))</f>
        <v>0</v>
      </c>
    </row>
    <row r="12" customFormat="false" ht="51" hidden="false" customHeight="true" outlineLevel="0" collapsed="false">
      <c r="B12" s="45"/>
      <c r="C12" s="46"/>
      <c r="D12" s="46"/>
      <c r="E12" s="46"/>
      <c r="F12" s="46"/>
      <c r="G12" s="47" t="s">
        <v>50</v>
      </c>
      <c r="H12" s="47"/>
      <c r="I12" s="47"/>
      <c r="J12" s="47"/>
      <c r="K12" s="48" t="n">
        <f aca="false">SUMPRODUCT(('L3 UC'!S2:S218&lt;&gt;"")/COUNTIF('L3 UC'!S2:S218,'L3 UC'!S2:S218&amp;""))</f>
        <v>0</v>
      </c>
    </row>
    <row r="13" customFormat="false" ht="30.75" hidden="false" customHeight="true" outlineLevel="0" collapsed="false">
      <c r="G13" s="49"/>
      <c r="H13" s="50"/>
    </row>
    <row r="14" customFormat="false" ht="30.75" hidden="true" customHeight="true" outlineLevel="0" collapsed="false">
      <c r="G14" s="49"/>
      <c r="H14" s="50"/>
    </row>
  </sheetData>
  <mergeCells count="12">
    <mergeCell ref="B2:K2"/>
    <mergeCell ref="B3:C3"/>
    <mergeCell ref="D3:F3"/>
    <mergeCell ref="B4:C4"/>
    <mergeCell ref="D4:F4"/>
    <mergeCell ref="G6:J6"/>
    <mergeCell ref="G7:J7"/>
    <mergeCell ref="G8:J8"/>
    <mergeCell ref="G9:J9"/>
    <mergeCell ref="G10:J10"/>
    <mergeCell ref="G11:J11"/>
    <mergeCell ref="G12:J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U5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D7" activeCellId="0" sqref="D7"/>
    </sheetView>
  </sheetViews>
  <sheetFormatPr defaultColWidth="9.109375" defaultRowHeight="14.25" customHeight="false" zeroHeight="true" outlineLevelRow="0" outlineLevelCol="0"/>
  <cols>
    <col collapsed="false" customWidth="true" hidden="false" outlineLevel="0" max="1" min="1" style="1" width="3"/>
    <col collapsed="false" customWidth="true" hidden="false" outlineLevel="0" max="2" min="2" style="1" width="19.56"/>
    <col collapsed="false" customWidth="true" hidden="false" outlineLevel="0" max="3" min="3" style="1" width="9.56"/>
    <col collapsed="false" customWidth="true" hidden="false" outlineLevel="0" max="6" min="4" style="1" width="30"/>
    <col collapsed="false" customWidth="true" hidden="false" outlineLevel="0" max="8" min="7" style="1" width="13.67"/>
    <col collapsed="false" customWidth="true" hidden="false" outlineLevel="0" max="9" min="9" style="1" width="13.11"/>
    <col collapsed="false" customWidth="true" hidden="false" outlineLevel="0" max="10" min="10" style="1" width="13.44"/>
    <col collapsed="false" customWidth="true" hidden="false" outlineLevel="0" max="11" min="11" style="1" width="16.33"/>
    <col collapsed="false" customWidth="true" hidden="false" outlineLevel="0" max="12" min="12" style="1" width="10.66"/>
    <col collapsed="false" customWidth="true" hidden="false" outlineLevel="0" max="17" min="13" style="1" width="13.34"/>
    <col collapsed="false" customWidth="true" hidden="false" outlineLevel="0" max="20" min="18" style="1" width="35.67"/>
    <col collapsed="false" customWidth="true" hidden="false" outlineLevel="0" max="21" min="21" style="1" width="40.67"/>
    <col collapsed="false" customWidth="false" hidden="true" outlineLevel="0" max="41" min="22" style="1" width="9.11"/>
    <col collapsed="false" customWidth="true" hidden="true" outlineLevel="0" max="45" min="42" style="1" width="11.53"/>
    <col collapsed="false" customWidth="false" hidden="true" outlineLevel="0" max="16384" min="46" style="1" width="9.11"/>
  </cols>
  <sheetData>
    <row r="1" customFormat="false" ht="34.5" hidden="false" customHeight="true" outlineLevel="0" collapsed="false">
      <c r="A1" s="51"/>
      <c r="B1" s="51"/>
      <c r="C1" s="52" t="s">
        <v>51</v>
      </c>
      <c r="D1" s="52"/>
      <c r="E1" s="52"/>
      <c r="F1" s="52"/>
      <c r="G1" s="52"/>
      <c r="H1" s="52"/>
      <c r="I1" s="52"/>
      <c r="J1" s="52"/>
      <c r="K1" s="52"/>
      <c r="L1" s="52"/>
      <c r="M1" s="52"/>
      <c r="N1" s="51"/>
      <c r="O1" s="52"/>
      <c r="P1" s="51"/>
      <c r="Q1" s="51"/>
      <c r="R1" s="52"/>
      <c r="S1" s="52"/>
      <c r="T1" s="52"/>
      <c r="U1" s="53"/>
    </row>
    <row r="2" customFormat="false" ht="49.5" hidden="false" customHeight="true" outlineLevel="0" collapsed="false">
      <c r="A2" s="54" t="s">
        <v>52</v>
      </c>
      <c r="B2" s="54"/>
      <c r="C2" s="55" t="s">
        <v>53</v>
      </c>
      <c r="D2" s="55" t="s">
        <v>54</v>
      </c>
      <c r="E2" s="55" t="s">
        <v>55</v>
      </c>
      <c r="F2" s="55" t="s">
        <v>56</v>
      </c>
      <c r="G2" s="55" t="s">
        <v>57</v>
      </c>
      <c r="H2" s="55" t="s">
        <v>58</v>
      </c>
      <c r="I2" s="55" t="s">
        <v>16</v>
      </c>
      <c r="J2" s="55" t="s">
        <v>18</v>
      </c>
      <c r="K2" s="55" t="s">
        <v>20</v>
      </c>
      <c r="L2" s="55" t="s">
        <v>22</v>
      </c>
      <c r="M2" s="56" t="s">
        <v>24</v>
      </c>
      <c r="N2" s="54" t="s">
        <v>59</v>
      </c>
      <c r="O2" s="28" t="s">
        <v>60</v>
      </c>
      <c r="P2" s="54" t="s">
        <v>61</v>
      </c>
      <c r="Q2" s="54" t="s">
        <v>62</v>
      </c>
      <c r="R2" s="57" t="s">
        <v>63</v>
      </c>
      <c r="S2" s="57"/>
      <c r="T2" s="57"/>
      <c r="U2" s="57"/>
    </row>
    <row r="3" customFormat="false" ht="30" hidden="false" customHeight="true" outlineLevel="0" collapsed="false">
      <c r="A3" s="3"/>
      <c r="B3" s="58" t="s">
        <v>64</v>
      </c>
      <c r="C3" s="59"/>
      <c r="D3" s="60"/>
      <c r="E3" s="60"/>
      <c r="F3" s="60"/>
      <c r="G3" s="61"/>
      <c r="H3" s="61"/>
      <c r="I3" s="62"/>
      <c r="J3" s="62"/>
      <c r="K3" s="62"/>
      <c r="L3" s="62"/>
      <c r="M3" s="63"/>
      <c r="N3" s="64"/>
      <c r="O3" s="65"/>
      <c r="P3" s="65"/>
      <c r="Q3" s="64"/>
      <c r="R3" s="66"/>
      <c r="S3" s="67"/>
      <c r="T3" s="67"/>
      <c r="U3" s="67"/>
    </row>
    <row r="4" customFormat="false" ht="30" hidden="false" customHeight="true" outlineLevel="0" collapsed="false">
      <c r="A4" s="68"/>
      <c r="B4" s="69"/>
      <c r="C4" s="70" t="s">
        <v>65</v>
      </c>
      <c r="D4" s="71" t="s">
        <v>66</v>
      </c>
      <c r="E4" s="71"/>
      <c r="F4" s="71"/>
      <c r="G4" s="72" t="n">
        <f aca="false">COUNTIF('L2 UC'!$B:$B,$C4)</f>
        <v>9</v>
      </c>
      <c r="H4" s="72" t="n">
        <f aca="false">COUNTIF('L3 UC'!$C:$C,$C4)</f>
        <v>0</v>
      </c>
      <c r="I4" s="73" t="n">
        <f aca="false">IFERROR(AVERAGEIF('L2 UC'!$B:$B,$C4,'L2 UC'!$H:$H),0)</f>
        <v>0</v>
      </c>
      <c r="J4" s="73" t="n">
        <f aca="false">IFERROR(AVERAGEIF('L2 UC'!$B:$B,$C4,'L2 UC'!$I:$I),0)</f>
        <v>0</v>
      </c>
      <c r="K4" s="73" t="n">
        <f aca="false">IFERROR(AVERAGEIF('L2 UC'!$B:$B,$C4,'L2 UC'!$J:$J),0)</f>
        <v>0</v>
      </c>
      <c r="L4" s="73" t="n">
        <f aca="false">IFERROR(AVERAGEIF('L2 UC'!$B:$B,$C4,'L2 UC'!$K:$K),0)</f>
        <v>0</v>
      </c>
      <c r="M4" s="74" t="n">
        <f aca="false">1-$L4</f>
        <v>1</v>
      </c>
      <c r="N4" s="71"/>
      <c r="O4" s="71"/>
      <c r="P4" s="71"/>
      <c r="Q4" s="71"/>
      <c r="R4" s="75" t="s">
        <v>67</v>
      </c>
      <c r="S4" s="75"/>
      <c r="T4" s="75"/>
      <c r="U4" s="75"/>
    </row>
    <row r="5" customFormat="false" ht="30" hidden="false" customHeight="true" outlineLevel="0" collapsed="false">
      <c r="A5" s="68"/>
      <c r="B5" s="69"/>
      <c r="C5" s="70" t="s">
        <v>68</v>
      </c>
      <c r="D5" s="71" t="s">
        <v>69</v>
      </c>
      <c r="E5" s="71"/>
      <c r="F5" s="71"/>
      <c r="G5" s="72" t="n">
        <f aca="false">COUNTIF('L2 UC'!$B:$B,$C5)</f>
        <v>6</v>
      </c>
      <c r="H5" s="72" t="n">
        <f aca="false">COUNTIF('L3 UC'!$C:$C,$C5)</f>
        <v>0</v>
      </c>
      <c r="I5" s="73" t="n">
        <f aca="false">IFERROR(AVERAGEIF('L2 UC'!$B:$B,$C5,'L2 UC'!$H:$H),0)</f>
        <v>0</v>
      </c>
      <c r="J5" s="73" t="n">
        <f aca="false">IFERROR(AVERAGEIF('L2 UC'!$B:$B,$C5,'L2 UC'!$I:$I),0)</f>
        <v>0</v>
      </c>
      <c r="K5" s="73" t="n">
        <f aca="false">IFERROR(AVERAGEIF('L2 UC'!$B:$B,$C5,'L2 UC'!$J:$J),0)</f>
        <v>0</v>
      </c>
      <c r="L5" s="73" t="n">
        <f aca="false">IFERROR(AVERAGEIF('L2 UC'!$B:$B,$C5,'L2 UC'!$K:$K),0)</f>
        <v>0</v>
      </c>
      <c r="M5" s="74" t="n">
        <f aca="false">1-$L5</f>
        <v>1</v>
      </c>
      <c r="N5" s="71"/>
      <c r="O5" s="71"/>
      <c r="P5" s="71"/>
      <c r="Q5" s="71"/>
      <c r="R5" s="75" t="s">
        <v>70</v>
      </c>
      <c r="S5" s="75"/>
      <c r="T5" s="75"/>
      <c r="U5" s="75"/>
    </row>
    <row r="6" customFormat="false" ht="30" hidden="false" customHeight="true" outlineLevel="0" collapsed="false">
      <c r="A6" s="76"/>
      <c r="B6" s="58" t="s">
        <v>71</v>
      </c>
      <c r="C6" s="77"/>
      <c r="D6" s="78"/>
      <c r="E6" s="78"/>
      <c r="F6" s="78"/>
      <c r="G6" s="79"/>
      <c r="H6" s="79"/>
      <c r="I6" s="80"/>
      <c r="J6" s="80"/>
      <c r="K6" s="80"/>
      <c r="L6" s="80"/>
      <c r="M6" s="81"/>
      <c r="N6" s="80"/>
      <c r="O6" s="80"/>
      <c r="P6" s="80"/>
      <c r="Q6" s="80"/>
      <c r="R6" s="82"/>
      <c r="S6" s="83"/>
      <c r="T6" s="83"/>
      <c r="U6" s="83"/>
    </row>
    <row r="7" s="86" customFormat="true" ht="30" hidden="false" customHeight="true" outlineLevel="0" collapsed="false">
      <c r="A7" s="84"/>
      <c r="B7" s="85"/>
      <c r="C7" s="70" t="s">
        <v>72</v>
      </c>
      <c r="D7" s="71" t="s">
        <v>73</v>
      </c>
      <c r="E7" s="71"/>
      <c r="F7" s="71"/>
      <c r="G7" s="72" t="n">
        <f aca="false">COUNTIF('L2 UC'!$B:$B,$C7)</f>
        <v>0</v>
      </c>
      <c r="H7" s="72" t="n">
        <f aca="false">COUNTIF('L3 UC'!$C:$C,$C7)</f>
        <v>0</v>
      </c>
      <c r="I7" s="73" t="n">
        <f aca="false">IFERROR(AVERAGEIF('L2 UC'!$B:$B,$C7,'L2 UC'!$H:$H),0)</f>
        <v>0</v>
      </c>
      <c r="J7" s="73" t="n">
        <f aca="false">IFERROR(AVERAGEIF('L2 UC'!$B:$B,$C7,'L2 UC'!$I:$I),0)</f>
        <v>0</v>
      </c>
      <c r="K7" s="73" t="n">
        <f aca="false">IFERROR(AVERAGEIF('L2 UC'!$B:$B,$C7,'L2 UC'!$J:$J),0)</f>
        <v>0</v>
      </c>
      <c r="L7" s="73" t="n">
        <f aca="false">IFERROR(AVERAGEIF('L2 UC'!$B:$B,$C7,'L2 UC'!$K:$K),0)</f>
        <v>0</v>
      </c>
      <c r="M7" s="74" t="n">
        <f aca="false">1-$L7</f>
        <v>1</v>
      </c>
      <c r="N7" s="73"/>
      <c r="O7" s="73"/>
      <c r="P7" s="73"/>
      <c r="Q7" s="73" t="n">
        <f aca="false">MAX(0,1-(($L$4*$N7)+($L$5*$O7)+($L7*$P7)))</f>
        <v>1</v>
      </c>
      <c r="R7" s="75" t="s">
        <v>74</v>
      </c>
      <c r="S7" s="75"/>
      <c r="T7" s="75"/>
      <c r="U7" s="75"/>
    </row>
    <row r="8" customFormat="false" ht="60" hidden="false" customHeight="true" outlineLevel="0" collapsed="false">
      <c r="A8" s="68"/>
      <c r="B8" s="69"/>
      <c r="C8" s="70" t="s">
        <v>75</v>
      </c>
      <c r="D8" s="71" t="s">
        <v>76</v>
      </c>
      <c r="E8" s="71"/>
      <c r="F8" s="71"/>
      <c r="G8" s="72" t="n">
        <f aca="false">COUNTIF('L2 UC'!$B:$B,$C8)</f>
        <v>3</v>
      </c>
      <c r="H8" s="72" t="n">
        <f aca="false">COUNTIF('L3 UC'!$C:$C,$C8)</f>
        <v>0</v>
      </c>
      <c r="I8" s="73" t="n">
        <f aca="false">IFERROR(AVERAGEIF('L2 UC'!$B:$B,$C8,'L2 UC'!$H:$H),0)</f>
        <v>0</v>
      </c>
      <c r="J8" s="73" t="n">
        <f aca="false">IFERROR(AVERAGEIF('L2 UC'!$B:$B,$C8,'L2 UC'!$I:$I),0)</f>
        <v>0</v>
      </c>
      <c r="K8" s="73" t="n">
        <f aca="false">IFERROR(AVERAGEIF('L2 UC'!$B:$B,$C8,'L2 UC'!$J:$J),0)</f>
        <v>0</v>
      </c>
      <c r="L8" s="73" t="n">
        <f aca="false">IFERROR(AVERAGEIF('L2 UC'!$B:$B,$C8,'L2 UC'!$K:$K),0)</f>
        <v>0</v>
      </c>
      <c r="M8" s="74" t="n">
        <f aca="false">1-$L8</f>
        <v>1</v>
      </c>
      <c r="N8" s="73"/>
      <c r="O8" s="73"/>
      <c r="P8" s="73"/>
      <c r="Q8" s="73" t="n">
        <f aca="false">MAX(0,1-(($L$4*$N8)+($L$5*$O8)+($L8*$P8)))</f>
        <v>1</v>
      </c>
      <c r="R8" s="75" t="s">
        <v>77</v>
      </c>
      <c r="S8" s="75"/>
      <c r="T8" s="75"/>
      <c r="U8" s="75"/>
    </row>
    <row r="9" customFormat="false" ht="60" hidden="false" customHeight="true" outlineLevel="0" collapsed="false">
      <c r="A9" s="68"/>
      <c r="B9" s="69"/>
      <c r="C9" s="70" t="s">
        <v>78</v>
      </c>
      <c r="D9" s="71" t="s">
        <v>79</v>
      </c>
      <c r="E9" s="71"/>
      <c r="F9" s="71"/>
      <c r="G9" s="72" t="n">
        <f aca="false">COUNTIF('L2 UC'!$B:$B,$C9)</f>
        <v>5</v>
      </c>
      <c r="H9" s="72" t="n">
        <f aca="false">COUNTIF('L3 UC'!$C:$C,$C9)</f>
        <v>0</v>
      </c>
      <c r="I9" s="73" t="n">
        <f aca="false">IFERROR(AVERAGEIF('L2 UC'!$B:$B,$C9,'L2 UC'!$H:$H),0)</f>
        <v>0</v>
      </c>
      <c r="J9" s="73" t="n">
        <f aca="false">IFERROR(AVERAGEIF('L2 UC'!$B:$B,$C9,'L2 UC'!$I:$I),0)</f>
        <v>0</v>
      </c>
      <c r="K9" s="73" t="n">
        <f aca="false">IFERROR(AVERAGEIF('L2 UC'!$B:$B,$C9,'L2 UC'!$J:$J),0)</f>
        <v>0</v>
      </c>
      <c r="L9" s="73" t="n">
        <f aca="false">IFERROR(AVERAGEIF('L2 UC'!$B:$B,$C9,'L2 UC'!$K:$K),0)</f>
        <v>0</v>
      </c>
      <c r="M9" s="74" t="n">
        <f aca="false">1-$L9</f>
        <v>1</v>
      </c>
      <c r="N9" s="73"/>
      <c r="O9" s="73"/>
      <c r="P9" s="73"/>
      <c r="Q9" s="73" t="n">
        <f aca="false">MAX(0,1-(($L$4*$N9)+($L$5*$O9)+($L9*$P9)))</f>
        <v>1</v>
      </c>
      <c r="R9" s="87" t="s">
        <v>80</v>
      </c>
      <c r="S9" s="87"/>
      <c r="T9" s="87"/>
      <c r="U9" s="87"/>
    </row>
    <row r="10" customFormat="false" ht="60" hidden="false" customHeight="true" outlineLevel="0" collapsed="false">
      <c r="A10" s="68"/>
      <c r="B10" s="69"/>
      <c r="C10" s="70" t="s">
        <v>81</v>
      </c>
      <c r="D10" s="71" t="s">
        <v>82</v>
      </c>
      <c r="E10" s="71"/>
      <c r="F10" s="71"/>
      <c r="G10" s="72" t="n">
        <f aca="false">COUNTIF('L2 UC'!$B:$B,$C10)</f>
        <v>2</v>
      </c>
      <c r="H10" s="72" t="n">
        <f aca="false">COUNTIF('L3 UC'!$C:$C,$C10)</f>
        <v>0</v>
      </c>
      <c r="I10" s="73" t="n">
        <f aca="false">IFERROR(AVERAGEIF('L2 UC'!$B:$B,$C10,'L2 UC'!$H:$H),0)</f>
        <v>0</v>
      </c>
      <c r="J10" s="73" t="n">
        <f aca="false">IFERROR(AVERAGEIF('L2 UC'!$B:$B,$C10,'L2 UC'!$I:$I),0)</f>
        <v>0</v>
      </c>
      <c r="K10" s="73" t="n">
        <f aca="false">IFERROR(AVERAGEIF('L2 UC'!$B:$B,$C10,'L2 UC'!$J:$J),0)</f>
        <v>0</v>
      </c>
      <c r="L10" s="73" t="n">
        <f aca="false">IFERROR(AVERAGEIF('L2 UC'!$B:$B,$C10,'L2 UC'!$K:$K),0)</f>
        <v>0</v>
      </c>
      <c r="M10" s="74" t="n">
        <f aca="false">1-$L10</f>
        <v>1</v>
      </c>
      <c r="N10" s="73"/>
      <c r="O10" s="73"/>
      <c r="P10" s="73"/>
      <c r="Q10" s="73" t="n">
        <f aca="false">MAX(0,1-(($L$4*$N10)+($L$5*$O10)+($L10*$P10)))</f>
        <v>1</v>
      </c>
      <c r="R10" s="87" t="s">
        <v>83</v>
      </c>
      <c r="S10" s="87"/>
      <c r="T10" s="87"/>
      <c r="U10" s="87"/>
    </row>
    <row r="11" customFormat="false" ht="30" hidden="false" customHeight="true" outlineLevel="0" collapsed="false">
      <c r="A11" s="68"/>
      <c r="B11" s="69"/>
      <c r="C11" s="70" t="s">
        <v>84</v>
      </c>
      <c r="D11" s="71" t="s">
        <v>85</v>
      </c>
      <c r="E11" s="71"/>
      <c r="F11" s="71"/>
      <c r="G11" s="72" t="n">
        <f aca="false">COUNTIF('L2 UC'!$B:$B,$C11)</f>
        <v>1</v>
      </c>
      <c r="H11" s="72" t="n">
        <f aca="false">COUNTIF('L3 UC'!$C:$C,$C11)</f>
        <v>0</v>
      </c>
      <c r="I11" s="73" t="n">
        <f aca="false">IFERROR(AVERAGEIF('L2 UC'!$B:$B,$C11,'L2 UC'!$H:$H),0)</f>
        <v>0</v>
      </c>
      <c r="J11" s="73" t="n">
        <f aca="false">IFERROR(AVERAGEIF('L2 UC'!$B:$B,$C11,'L2 UC'!$I:$I),0)</f>
        <v>0</v>
      </c>
      <c r="K11" s="73" t="n">
        <f aca="false">IFERROR(AVERAGEIF('L2 UC'!$B:$B,$C11,'L2 UC'!$J:$J),0)</f>
        <v>0</v>
      </c>
      <c r="L11" s="73" t="n">
        <f aca="false">IFERROR(AVERAGEIF('L2 UC'!$B:$B,$C11,'L2 UC'!$K:$K),0)</f>
        <v>0</v>
      </c>
      <c r="M11" s="74" t="n">
        <f aca="false">1-$L11</f>
        <v>1</v>
      </c>
      <c r="N11" s="73"/>
      <c r="O11" s="73"/>
      <c r="P11" s="73"/>
      <c r="Q11" s="73" t="n">
        <f aca="false">MAX(0,1-(($L$4*$N11)+($L$5*$O11)+($L11*$P11)))</f>
        <v>1</v>
      </c>
      <c r="R11" s="88"/>
      <c r="S11" s="88"/>
      <c r="T11" s="88"/>
      <c r="U11" s="87"/>
    </row>
    <row r="12" customFormat="false" ht="30" hidden="false" customHeight="true" outlineLevel="0" collapsed="false">
      <c r="A12" s="68"/>
      <c r="B12" s="69"/>
      <c r="C12" s="70" t="s">
        <v>86</v>
      </c>
      <c r="D12" s="71" t="s">
        <v>87</v>
      </c>
      <c r="E12" s="71"/>
      <c r="F12" s="71"/>
      <c r="G12" s="72" t="n">
        <f aca="false">COUNTIF('L2 UC'!$B:$B,$C12)</f>
        <v>4</v>
      </c>
      <c r="H12" s="72" t="n">
        <f aca="false">COUNTIF('L3 UC'!$C:$C,$C12)</f>
        <v>0</v>
      </c>
      <c r="I12" s="73" t="n">
        <f aca="false">IFERROR(AVERAGEIF('L2 UC'!$B:$B,$C12,'L2 UC'!$H:$H),0)</f>
        <v>0</v>
      </c>
      <c r="J12" s="73" t="n">
        <f aca="false">IFERROR(AVERAGEIF('L2 UC'!$B:$B,$C12,'L2 UC'!$I:$I),0)</f>
        <v>0</v>
      </c>
      <c r="K12" s="73" t="n">
        <f aca="false">IFERROR(AVERAGEIF('L2 UC'!$B:$B,$C12,'L2 UC'!$J:$J),0)</f>
        <v>0</v>
      </c>
      <c r="L12" s="73" t="n">
        <f aca="false">IFERROR(AVERAGEIF('L2 UC'!$B:$B,$C12,'L2 UC'!$K:$K),0)</f>
        <v>0</v>
      </c>
      <c r="M12" s="74" t="n">
        <f aca="false">1-$L12</f>
        <v>1</v>
      </c>
      <c r="N12" s="73"/>
      <c r="O12" s="73"/>
      <c r="P12" s="73"/>
      <c r="Q12" s="73" t="n">
        <f aca="false">MAX(0,1-(($L$4*$N12)+($L$5*$O12)+($L12*$P12)))</f>
        <v>1</v>
      </c>
      <c r="R12" s="87" t="s">
        <v>88</v>
      </c>
      <c r="S12" s="87"/>
      <c r="T12" s="87"/>
      <c r="U12" s="87"/>
    </row>
    <row r="13" customFormat="false" ht="30" hidden="false" customHeight="true" outlineLevel="0" collapsed="false">
      <c r="A13" s="68"/>
      <c r="B13" s="69"/>
      <c r="C13" s="70" t="s">
        <v>89</v>
      </c>
      <c r="D13" s="71" t="s">
        <v>90</v>
      </c>
      <c r="E13" s="71"/>
      <c r="F13" s="71"/>
      <c r="G13" s="72" t="n">
        <f aca="false">COUNTIF('L2 UC'!$B:$B,$C13)</f>
        <v>0</v>
      </c>
      <c r="H13" s="72" t="n">
        <f aca="false">COUNTIF('L3 UC'!$C:$C,$C13)</f>
        <v>0</v>
      </c>
      <c r="I13" s="73" t="n">
        <f aca="false">IFERROR(AVERAGEIF('L2 UC'!$B:$B,$C13,'L2 UC'!$H:$H),0)</f>
        <v>0</v>
      </c>
      <c r="J13" s="73" t="n">
        <f aca="false">IFERROR(AVERAGEIF('L2 UC'!$B:$B,$C13,'L2 UC'!$I:$I),0)</f>
        <v>0</v>
      </c>
      <c r="K13" s="73" t="n">
        <f aca="false">IFERROR(AVERAGEIF('L2 UC'!$B:$B,$C13,'L2 UC'!$J:$J),0)</f>
        <v>0</v>
      </c>
      <c r="L13" s="73" t="n">
        <f aca="false">IFERROR(AVERAGEIF('L2 UC'!$B:$B,$C13,'L2 UC'!$K:$K),0)</f>
        <v>0</v>
      </c>
      <c r="M13" s="74" t="n">
        <f aca="false">1-$L13</f>
        <v>1</v>
      </c>
      <c r="N13" s="73"/>
      <c r="O13" s="73"/>
      <c r="P13" s="73"/>
      <c r="Q13" s="73" t="n">
        <f aca="false">MAX(0,1-(($L$4*$N13)+($L$5*$O13)+($L13*$P13)))</f>
        <v>1</v>
      </c>
      <c r="R13" s="88"/>
      <c r="S13" s="88"/>
      <c r="T13" s="88"/>
      <c r="U13" s="87"/>
    </row>
    <row r="14" s="92" customFormat="true" ht="47.25" hidden="false" customHeight="true" outlineLevel="0" collapsed="false">
      <c r="A14" s="89"/>
      <c r="B14" s="90"/>
      <c r="C14" s="70" t="s">
        <v>91</v>
      </c>
      <c r="D14" s="71" t="s">
        <v>92</v>
      </c>
      <c r="E14" s="71"/>
      <c r="F14" s="71"/>
      <c r="G14" s="72" t="n">
        <f aca="false">COUNTIF('L2 UC'!$B:$B,$C14)</f>
        <v>8</v>
      </c>
      <c r="H14" s="72" t="n">
        <f aca="false">COUNTIF('L3 UC'!$C:$C,$C14)</f>
        <v>0</v>
      </c>
      <c r="I14" s="73" t="n">
        <f aca="false">IFERROR(AVERAGEIF('L2 UC'!$B:$B,$C14,'L2 UC'!$H:$H),0)</f>
        <v>0</v>
      </c>
      <c r="J14" s="73" t="n">
        <f aca="false">IFERROR(AVERAGEIF('L2 UC'!$B:$B,$C14,'L2 UC'!$I:$I),0)</f>
        <v>0</v>
      </c>
      <c r="K14" s="73" t="n">
        <f aca="false">IFERROR(AVERAGEIF('L2 UC'!$B:$B,$C14,'L2 UC'!$J:$J),0)</f>
        <v>0</v>
      </c>
      <c r="L14" s="73" t="n">
        <f aca="false">IFERROR(AVERAGEIF('L2 UC'!$B:$B,$C14,'L2 UC'!$K:$K),0)</f>
        <v>0</v>
      </c>
      <c r="M14" s="74" t="n">
        <f aca="false">1-$L14</f>
        <v>1</v>
      </c>
      <c r="N14" s="73"/>
      <c r="O14" s="73"/>
      <c r="P14" s="73"/>
      <c r="Q14" s="73" t="n">
        <f aca="false">MAX(0,1-(($L$4*$N14)+($L$5*$O14)+($L14*$P14)))</f>
        <v>1</v>
      </c>
      <c r="R14" s="91" t="s">
        <v>93</v>
      </c>
      <c r="S14" s="91"/>
      <c r="T14" s="91"/>
      <c r="U14" s="91"/>
    </row>
    <row r="15" s="92" customFormat="true" ht="15" hidden="false" customHeight="true" outlineLevel="0" collapsed="false">
      <c r="A15" s="93"/>
      <c r="B15" s="93"/>
      <c r="C15" s="94"/>
      <c r="D15" s="93"/>
      <c r="E15" s="93"/>
      <c r="F15" s="93"/>
      <c r="G15" s="93"/>
      <c r="H15" s="93"/>
      <c r="I15" s="93"/>
      <c r="J15" s="93"/>
      <c r="K15" s="93"/>
      <c r="L15" s="93"/>
      <c r="M15" s="93"/>
      <c r="N15" s="93"/>
      <c r="O15" s="93"/>
      <c r="P15" s="93"/>
      <c r="Q15" s="93"/>
      <c r="R15" s="93"/>
      <c r="S15" s="93"/>
      <c r="T15" s="93"/>
      <c r="U15" s="93"/>
    </row>
    <row r="16" s="92" customFormat="true" ht="33.75" hidden="false" customHeight="true" outlineLevel="0" collapsed="false">
      <c r="A16" s="95"/>
      <c r="B16" s="96"/>
      <c r="C16" s="96" t="s">
        <v>94</v>
      </c>
      <c r="D16" s="96"/>
      <c r="E16" s="96"/>
      <c r="F16" s="96"/>
      <c r="G16" s="96"/>
      <c r="H16" s="96"/>
      <c r="I16" s="96"/>
      <c r="J16" s="96"/>
      <c r="K16" s="96"/>
      <c r="L16" s="96"/>
      <c r="M16" s="96"/>
      <c r="N16" s="96"/>
      <c r="O16" s="96"/>
      <c r="P16" s="96"/>
      <c r="Q16" s="96"/>
      <c r="R16" s="96"/>
      <c r="S16" s="96"/>
      <c r="T16" s="96"/>
      <c r="U16" s="97"/>
    </row>
    <row r="17" s="92" customFormat="true" ht="15" hidden="false" customHeight="true" outlineLevel="0" collapsed="false">
      <c r="A17" s="93"/>
      <c r="B17" s="98"/>
      <c r="C17" s="98"/>
      <c r="D17" s="98"/>
      <c r="E17" s="98"/>
      <c r="F17" s="98"/>
      <c r="G17" s="98"/>
      <c r="H17" s="98"/>
      <c r="I17" s="98"/>
      <c r="J17" s="98"/>
      <c r="K17" s="98"/>
      <c r="L17" s="98"/>
      <c r="M17" s="98"/>
      <c r="N17" s="98"/>
      <c r="O17" s="98"/>
      <c r="P17" s="98"/>
      <c r="Q17" s="98"/>
      <c r="R17" s="98"/>
      <c r="S17" s="98"/>
      <c r="T17" s="98"/>
      <c r="U17" s="98"/>
    </row>
    <row r="18" s="92" customFormat="true" ht="43.5" hidden="false" customHeight="true" outlineLevel="0" collapsed="false">
      <c r="A18" s="93"/>
      <c r="B18" s="93"/>
      <c r="C18" s="99" t="s">
        <v>63</v>
      </c>
      <c r="D18" s="99"/>
      <c r="E18" s="99"/>
      <c r="F18" s="99"/>
      <c r="G18" s="100" t="s">
        <v>95</v>
      </c>
      <c r="H18" s="101"/>
      <c r="I18" s="102" t="s">
        <v>39</v>
      </c>
      <c r="J18" s="102" t="s">
        <v>40</v>
      </c>
      <c r="K18" s="102" t="s">
        <v>41</v>
      </c>
      <c r="L18" s="102" t="s">
        <v>42</v>
      </c>
      <c r="M18" s="102" t="s">
        <v>43</v>
      </c>
      <c r="N18" s="103"/>
      <c r="O18" s="103"/>
      <c r="P18" s="103"/>
      <c r="Q18" s="103"/>
      <c r="R18" s="103"/>
      <c r="S18" s="103"/>
      <c r="T18" s="103"/>
      <c r="U18" s="93"/>
    </row>
    <row r="19" customFormat="false" ht="31.5" hidden="false" customHeight="true" outlineLevel="0" collapsed="false">
      <c r="A19" s="10"/>
      <c r="B19" s="10"/>
      <c r="C19" s="104" t="s">
        <v>96</v>
      </c>
      <c r="D19" s="104"/>
      <c r="E19" s="104"/>
      <c r="F19" s="104"/>
      <c r="G19" s="105" t="n">
        <f aca="false">L19</f>
        <v>0</v>
      </c>
      <c r="H19" s="10"/>
      <c r="I19" s="106" t="n">
        <f aca="false">AVERAGE($I$4:$I$5,$I$7:$I$14)</f>
        <v>0</v>
      </c>
      <c r="J19" s="106" t="n">
        <f aca="false">AVERAGE($J$4:$J$5,$J$7:$J$14)</f>
        <v>0</v>
      </c>
      <c r="K19" s="106" t="n">
        <f aca="false">AVERAGE($K$4:$K$5,$K$7:$K$14)</f>
        <v>0</v>
      </c>
      <c r="L19" s="107" t="n">
        <f aca="false">AVERAGE($L$4:$L$5,$L$7:$L$14)</f>
        <v>0</v>
      </c>
      <c r="M19" s="106" t="n">
        <f aca="false">AVERAGE($M$4:$M$5,$M$7:$M$14)</f>
        <v>1</v>
      </c>
      <c r="N19" s="108"/>
      <c r="O19" s="108"/>
      <c r="P19" s="108"/>
      <c r="Q19" s="108"/>
      <c r="R19" s="108"/>
      <c r="S19" s="108"/>
      <c r="T19" s="108"/>
      <c r="U19" s="109"/>
    </row>
    <row r="20" customFormat="false" ht="31.5" hidden="false" customHeight="true" outlineLevel="0" collapsed="false">
      <c r="A20" s="10"/>
      <c r="B20" s="10"/>
      <c r="C20" s="110" t="s">
        <v>97</v>
      </c>
      <c r="D20" s="110"/>
      <c r="E20" s="110"/>
      <c r="F20" s="110"/>
      <c r="G20" s="111" t="n">
        <f aca="false">1-G19</f>
        <v>1</v>
      </c>
      <c r="H20" s="10"/>
      <c r="I20" s="10"/>
      <c r="J20" s="112"/>
      <c r="K20" s="112"/>
      <c r="L20" s="112"/>
      <c r="M20" s="112"/>
      <c r="N20" s="112"/>
      <c r="O20" s="112"/>
      <c r="P20" s="112"/>
      <c r="Q20" s="112"/>
      <c r="R20" s="112"/>
      <c r="S20" s="112"/>
      <c r="T20" s="112"/>
      <c r="U20" s="10" t="s">
        <v>98</v>
      </c>
    </row>
    <row r="21" customFormat="false" ht="15.75" hidden="false" customHeight="true" outlineLevel="0" collapsed="false">
      <c r="A21" s="10"/>
      <c r="B21" s="10"/>
      <c r="C21" s="10"/>
      <c r="D21" s="113"/>
      <c r="E21" s="113"/>
      <c r="F21" s="113"/>
      <c r="G21" s="10"/>
      <c r="H21" s="10"/>
      <c r="I21" s="10"/>
      <c r="J21" s="112"/>
      <c r="K21" s="112"/>
      <c r="L21" s="112"/>
      <c r="M21" s="112"/>
      <c r="N21" s="112"/>
      <c r="O21" s="112"/>
      <c r="P21" s="112"/>
      <c r="Q21" s="112"/>
      <c r="R21" s="112"/>
      <c r="S21" s="112"/>
      <c r="T21" s="112"/>
      <c r="U21" s="10"/>
    </row>
    <row r="22" customFormat="false" ht="34.5" hidden="false" customHeight="true" outlineLevel="0" collapsed="false">
      <c r="A22" s="114"/>
      <c r="B22" s="96"/>
      <c r="C22" s="96" t="s">
        <v>99</v>
      </c>
      <c r="D22" s="96"/>
      <c r="E22" s="96"/>
      <c r="F22" s="96"/>
      <c r="G22" s="96"/>
      <c r="H22" s="96"/>
      <c r="I22" s="96"/>
      <c r="J22" s="96"/>
      <c r="K22" s="96"/>
      <c r="L22" s="96"/>
      <c r="M22" s="96"/>
      <c r="N22" s="96"/>
      <c r="O22" s="96"/>
      <c r="P22" s="96"/>
      <c r="Q22" s="96"/>
      <c r="R22" s="96"/>
      <c r="S22" s="96"/>
      <c r="T22" s="96"/>
      <c r="U22" s="97"/>
    </row>
    <row r="23" customFormat="false" ht="14.25" hidden="false" customHeight="true" outlineLevel="0" collapsed="false">
      <c r="A23" s="10"/>
      <c r="B23" s="10"/>
      <c r="C23" s="10"/>
      <c r="D23" s="10"/>
      <c r="E23" s="10"/>
      <c r="F23" s="10"/>
      <c r="G23" s="10"/>
      <c r="H23" s="10"/>
      <c r="I23" s="10"/>
      <c r="J23" s="10"/>
      <c r="K23" s="10"/>
      <c r="L23" s="10"/>
      <c r="M23" s="10"/>
      <c r="N23" s="10"/>
      <c r="O23" s="10"/>
      <c r="P23" s="10"/>
      <c r="Q23" s="10"/>
      <c r="R23" s="115"/>
      <c r="S23" s="10"/>
      <c r="T23" s="10"/>
      <c r="U23" s="10"/>
    </row>
    <row r="24" customFormat="false" ht="34.5" hidden="false" customHeight="true" outlineLevel="0" collapsed="false">
      <c r="A24" s="10"/>
      <c r="B24" s="116" t="s">
        <v>100</v>
      </c>
      <c r="C24" s="10"/>
      <c r="D24" s="10"/>
      <c r="E24" s="10"/>
      <c r="F24" s="10"/>
      <c r="G24" s="116" t="s">
        <v>101</v>
      </c>
      <c r="H24" s="10"/>
      <c r="I24" s="10"/>
      <c r="J24" s="10"/>
      <c r="K24" s="10"/>
      <c r="L24" s="10"/>
      <c r="M24" s="10"/>
      <c r="N24" s="10"/>
      <c r="O24" s="10"/>
      <c r="P24" s="10"/>
      <c r="Q24" s="10"/>
      <c r="S24" s="116" t="s">
        <v>102</v>
      </c>
      <c r="T24" s="116"/>
    </row>
    <row r="25" customFormat="false" ht="14.25" hidden="false" customHeight="true" outlineLevel="0" collapsed="false">
      <c r="A25" s="10"/>
      <c r="B25" s="10"/>
      <c r="C25" s="10"/>
      <c r="D25" s="10"/>
      <c r="E25" s="10"/>
      <c r="F25" s="10"/>
      <c r="G25" s="10"/>
      <c r="H25" s="10"/>
      <c r="I25" s="10"/>
      <c r="J25" s="10"/>
      <c r="K25" s="10"/>
      <c r="L25" s="10"/>
      <c r="M25" s="10"/>
      <c r="N25" s="10"/>
      <c r="O25" s="10"/>
      <c r="P25" s="10"/>
      <c r="Q25" s="10"/>
      <c r="R25" s="10"/>
      <c r="S25" s="10"/>
      <c r="T25" s="10"/>
      <c r="U25" s="10"/>
    </row>
    <row r="26" customFormat="false" ht="14.25" hidden="false" customHeight="true" outlineLevel="0" collapsed="false">
      <c r="A26" s="10"/>
      <c r="B26" s="10"/>
      <c r="C26" s="10"/>
      <c r="D26" s="10"/>
      <c r="E26" s="10"/>
      <c r="F26" s="10"/>
      <c r="G26" s="10"/>
      <c r="H26" s="10"/>
      <c r="I26" s="10"/>
      <c r="J26" s="10"/>
      <c r="K26" s="10"/>
      <c r="L26" s="10"/>
      <c r="M26" s="10"/>
      <c r="N26" s="10"/>
      <c r="O26" s="10"/>
      <c r="P26" s="10"/>
      <c r="Q26" s="10"/>
      <c r="R26" s="117"/>
      <c r="S26" s="10"/>
      <c r="T26" s="117"/>
      <c r="U26" s="10"/>
    </row>
    <row r="27" customFormat="false" ht="14.25" hidden="false" customHeight="true" outlineLevel="0" collapsed="false">
      <c r="A27" s="10"/>
      <c r="B27" s="10"/>
      <c r="C27" s="10"/>
      <c r="D27" s="10"/>
      <c r="E27" s="10"/>
      <c r="F27" s="10"/>
      <c r="G27" s="10"/>
      <c r="H27" s="10"/>
      <c r="I27" s="10"/>
      <c r="J27" s="10"/>
      <c r="K27" s="10"/>
      <c r="L27" s="10"/>
      <c r="M27" s="10"/>
      <c r="N27" s="10"/>
      <c r="O27" s="10"/>
      <c r="P27" s="10"/>
      <c r="Q27" s="10"/>
      <c r="R27" s="117"/>
      <c r="S27" s="10"/>
      <c r="T27" s="117"/>
      <c r="U27" s="10"/>
    </row>
    <row r="28" customFormat="false" ht="14.25" hidden="false" customHeight="true" outlineLevel="0" collapsed="false">
      <c r="A28" s="10"/>
      <c r="B28" s="10"/>
      <c r="C28" s="10"/>
      <c r="D28" s="10"/>
      <c r="E28" s="10"/>
      <c r="F28" s="10"/>
      <c r="G28" s="10"/>
      <c r="H28" s="10"/>
      <c r="I28" s="10"/>
      <c r="J28" s="10"/>
      <c r="K28" s="10"/>
      <c r="L28" s="10"/>
      <c r="M28" s="10"/>
      <c r="N28" s="10"/>
      <c r="O28" s="10"/>
      <c r="P28" s="10"/>
      <c r="Q28" s="10"/>
      <c r="R28" s="10"/>
      <c r="S28" s="10"/>
      <c r="T28" s="117"/>
      <c r="U28" s="10"/>
    </row>
    <row r="29" customFormat="false" ht="14.25" hidden="false" customHeight="true" outlineLevel="0" collapsed="false">
      <c r="A29" s="10"/>
      <c r="B29" s="10"/>
      <c r="C29" s="10"/>
      <c r="D29" s="10"/>
      <c r="E29" s="10"/>
      <c r="F29" s="10"/>
      <c r="G29" s="10"/>
      <c r="H29" s="10"/>
      <c r="I29" s="10"/>
      <c r="J29" s="10"/>
      <c r="K29" s="10"/>
      <c r="L29" s="10"/>
      <c r="M29" s="10"/>
      <c r="N29" s="10"/>
      <c r="O29" s="10"/>
      <c r="P29" s="10"/>
      <c r="Q29" s="10"/>
      <c r="R29" s="10"/>
      <c r="S29" s="10"/>
      <c r="T29" s="117"/>
      <c r="U29" s="10"/>
    </row>
    <row r="30" customFormat="false" ht="14.25" hidden="false" customHeight="true" outlineLevel="0" collapsed="false">
      <c r="A30" s="10"/>
      <c r="B30" s="10"/>
      <c r="C30" s="10"/>
      <c r="D30" s="10"/>
      <c r="E30" s="10"/>
      <c r="F30" s="10"/>
      <c r="G30" s="10"/>
      <c r="H30" s="10"/>
      <c r="I30" s="10"/>
      <c r="J30" s="10"/>
      <c r="K30" s="10"/>
      <c r="L30" s="10"/>
      <c r="M30" s="10"/>
      <c r="N30" s="10"/>
      <c r="O30" s="10"/>
      <c r="P30" s="10"/>
      <c r="Q30" s="10"/>
      <c r="R30" s="10"/>
      <c r="S30" s="10"/>
      <c r="T30" s="117"/>
      <c r="U30" s="10"/>
    </row>
    <row r="31" customFormat="false" ht="14.25" hidden="false" customHeight="true" outlineLevel="0" collapsed="false">
      <c r="A31" s="10"/>
      <c r="B31" s="10"/>
      <c r="C31" s="10"/>
      <c r="D31" s="10"/>
      <c r="E31" s="10"/>
      <c r="F31" s="10"/>
      <c r="G31" s="10"/>
      <c r="H31" s="10"/>
      <c r="I31" s="10"/>
      <c r="J31" s="10"/>
      <c r="K31" s="10"/>
      <c r="L31" s="10"/>
      <c r="M31" s="10"/>
      <c r="N31" s="10"/>
      <c r="O31" s="10"/>
      <c r="P31" s="10"/>
      <c r="Q31" s="10"/>
      <c r="R31" s="10"/>
      <c r="S31" s="10"/>
      <c r="T31" s="10"/>
      <c r="U31" s="10"/>
    </row>
    <row r="32" customFormat="false" ht="14.25" hidden="false" customHeight="true" outlineLevel="0" collapsed="false">
      <c r="A32" s="10"/>
      <c r="B32" s="10"/>
      <c r="C32" s="10"/>
      <c r="D32" s="10"/>
      <c r="E32" s="10"/>
      <c r="F32" s="10"/>
      <c r="G32" s="10"/>
      <c r="H32" s="10"/>
      <c r="I32" s="10"/>
      <c r="J32" s="10"/>
      <c r="K32" s="10"/>
      <c r="L32" s="10"/>
      <c r="M32" s="10"/>
      <c r="N32" s="10"/>
      <c r="O32" s="10"/>
      <c r="P32" s="10"/>
      <c r="Q32" s="10"/>
      <c r="R32" s="10"/>
      <c r="S32" s="10"/>
      <c r="T32" s="10"/>
      <c r="U32" s="10"/>
    </row>
    <row r="33" customFormat="false" ht="14.25" hidden="false" customHeight="true" outlineLevel="0" collapsed="false">
      <c r="A33" s="10"/>
      <c r="B33" s="10"/>
      <c r="C33" s="10"/>
      <c r="D33" s="10"/>
      <c r="E33" s="10"/>
      <c r="F33" s="10"/>
      <c r="G33" s="10"/>
      <c r="H33" s="10"/>
      <c r="I33" s="10"/>
      <c r="J33" s="10"/>
      <c r="K33" s="10"/>
      <c r="L33" s="10"/>
      <c r="M33" s="10"/>
      <c r="N33" s="10"/>
      <c r="O33" s="10"/>
      <c r="P33" s="10"/>
      <c r="Q33" s="10"/>
      <c r="R33" s="10"/>
      <c r="S33" s="10"/>
      <c r="T33" s="10"/>
      <c r="U33" s="10"/>
    </row>
    <row r="34" customFormat="false" ht="14.25" hidden="false" customHeight="true" outlineLevel="0" collapsed="false">
      <c r="A34" s="10"/>
      <c r="B34" s="10"/>
      <c r="C34" s="10"/>
      <c r="D34" s="10"/>
      <c r="E34" s="10"/>
      <c r="F34" s="10"/>
      <c r="G34" s="10"/>
      <c r="H34" s="10"/>
      <c r="I34" s="10"/>
      <c r="J34" s="10"/>
      <c r="K34" s="10"/>
      <c r="L34" s="10"/>
      <c r="M34" s="10"/>
      <c r="N34" s="10"/>
      <c r="O34" s="10"/>
      <c r="P34" s="10"/>
      <c r="Q34" s="10"/>
      <c r="R34" s="10"/>
      <c r="S34" s="10"/>
      <c r="T34" s="10"/>
      <c r="U34" s="10"/>
    </row>
    <row r="35" customFormat="false" ht="14.25" hidden="false" customHeight="true" outlineLevel="0" collapsed="false">
      <c r="A35" s="10"/>
      <c r="B35" s="10"/>
      <c r="C35" s="10"/>
      <c r="D35" s="10"/>
      <c r="E35" s="10"/>
      <c r="F35" s="10"/>
      <c r="G35" s="10"/>
      <c r="H35" s="10"/>
      <c r="I35" s="10"/>
      <c r="J35" s="10"/>
      <c r="K35" s="10"/>
      <c r="L35" s="10"/>
      <c r="M35" s="10"/>
      <c r="N35" s="10"/>
      <c r="O35" s="10"/>
      <c r="P35" s="10"/>
      <c r="Q35" s="10"/>
      <c r="R35" s="10"/>
      <c r="S35" s="10"/>
      <c r="T35" s="10"/>
      <c r="U35" s="10"/>
    </row>
    <row r="36" customFormat="false" ht="14.25" hidden="false" customHeight="true" outlineLevel="0" collapsed="false">
      <c r="A36" s="10"/>
      <c r="B36" s="10"/>
      <c r="C36" s="10"/>
      <c r="D36" s="10"/>
      <c r="E36" s="10"/>
      <c r="F36" s="10"/>
      <c r="G36" s="10"/>
      <c r="H36" s="10"/>
      <c r="I36" s="10"/>
      <c r="J36" s="10"/>
      <c r="K36" s="10"/>
      <c r="L36" s="10"/>
      <c r="M36" s="10"/>
      <c r="N36" s="10"/>
      <c r="O36" s="10"/>
      <c r="P36" s="10"/>
      <c r="Q36" s="10"/>
      <c r="R36" s="10"/>
      <c r="S36" s="10"/>
      <c r="T36" s="10"/>
      <c r="U36" s="10"/>
    </row>
    <row r="37" customFormat="false" ht="14.25" hidden="false" customHeight="true" outlineLevel="0" collapsed="false">
      <c r="A37" s="10"/>
      <c r="B37" s="10"/>
      <c r="C37" s="10"/>
      <c r="D37" s="10"/>
      <c r="E37" s="10"/>
      <c r="F37" s="10"/>
      <c r="G37" s="10"/>
      <c r="H37" s="10"/>
      <c r="I37" s="10"/>
      <c r="J37" s="10"/>
      <c r="K37" s="10"/>
      <c r="L37" s="10"/>
      <c r="M37" s="10"/>
      <c r="N37" s="10"/>
      <c r="O37" s="10"/>
      <c r="P37" s="10"/>
      <c r="Q37" s="10"/>
      <c r="R37" s="10"/>
      <c r="S37" s="10"/>
      <c r="T37" s="10"/>
      <c r="U37" s="10"/>
    </row>
    <row r="38" customFormat="false" ht="14.25" hidden="false" customHeight="true" outlineLevel="0" collapsed="false">
      <c r="A38" s="10"/>
      <c r="B38" s="10"/>
      <c r="C38" s="10"/>
      <c r="D38" s="10"/>
      <c r="E38" s="10"/>
      <c r="F38" s="10"/>
      <c r="G38" s="10"/>
      <c r="H38" s="10"/>
      <c r="I38" s="10"/>
      <c r="J38" s="10"/>
      <c r="K38" s="10"/>
      <c r="L38" s="10"/>
      <c r="M38" s="10"/>
      <c r="N38" s="10"/>
      <c r="O38" s="10"/>
      <c r="P38" s="10"/>
      <c r="Q38" s="10"/>
      <c r="R38" s="10"/>
      <c r="S38" s="10"/>
      <c r="T38" s="10"/>
      <c r="U38" s="10"/>
    </row>
    <row r="39" customFormat="false" ht="14.25"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row>
    <row r="40" customFormat="false" ht="14.25" hidden="true" customHeight="true" outlineLevel="0" collapsed="false">
      <c r="A40" s="10"/>
      <c r="B40" s="10"/>
      <c r="C40" s="10"/>
      <c r="D40" s="10"/>
      <c r="E40" s="10"/>
      <c r="F40" s="10"/>
      <c r="G40" s="10"/>
      <c r="H40" s="10"/>
      <c r="I40" s="10"/>
      <c r="J40" s="10"/>
      <c r="K40" s="10"/>
      <c r="L40" s="10"/>
      <c r="M40" s="10"/>
      <c r="N40" s="10"/>
      <c r="O40" s="10"/>
      <c r="P40" s="10"/>
      <c r="Q40" s="10"/>
      <c r="R40" s="10"/>
      <c r="S40" s="10"/>
      <c r="T40" s="10"/>
      <c r="U40" s="10"/>
    </row>
    <row r="41" customFormat="false" ht="14.25"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row>
    <row r="42" customFormat="false" ht="14.25" hidden="true" customHeight="true" outlineLevel="0" collapsed="false">
      <c r="A42" s="10"/>
      <c r="B42" s="10"/>
      <c r="C42" s="10"/>
      <c r="D42" s="10"/>
      <c r="E42" s="10"/>
      <c r="F42" s="10"/>
      <c r="G42" s="10"/>
      <c r="H42" s="10"/>
      <c r="I42" s="10"/>
      <c r="J42" s="10"/>
      <c r="K42" s="10"/>
      <c r="L42" s="10"/>
      <c r="M42" s="10"/>
      <c r="N42" s="10"/>
      <c r="O42" s="10"/>
      <c r="P42" s="10"/>
      <c r="Q42" s="10"/>
      <c r="R42" s="10"/>
      <c r="S42" s="10"/>
      <c r="T42" s="10"/>
      <c r="U42" s="10"/>
    </row>
    <row r="43" customFormat="false" ht="14.25"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row>
    <row r="44" customFormat="false" ht="14.25"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row>
    <row r="45" customFormat="false" ht="14.25"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row>
    <row r="46" customFormat="false" ht="14.25"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row>
    <row r="47" customFormat="false" ht="14.25"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row>
    <row r="48" customFormat="false" ht="14.25"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row>
    <row r="49" customFormat="false" ht="14.25"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row>
    <row r="50" customFormat="false" ht="14.25"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row>
    <row r="51" customFormat="false" ht="14.25"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row>
  </sheetData>
  <mergeCells count="13">
    <mergeCell ref="A2:B2"/>
    <mergeCell ref="R2:U2"/>
    <mergeCell ref="R4:U4"/>
    <mergeCell ref="R5:U5"/>
    <mergeCell ref="R7:U7"/>
    <mergeCell ref="R8:U8"/>
    <mergeCell ref="R9:U9"/>
    <mergeCell ref="R10:U10"/>
    <mergeCell ref="R12:U12"/>
    <mergeCell ref="R14:U14"/>
    <mergeCell ref="C18:F18"/>
    <mergeCell ref="C19:F19"/>
    <mergeCell ref="C20:F20"/>
  </mergeCells>
  <conditionalFormatting sqref="I19:M19">
    <cfRule type="colorScale" priority="2">
      <colorScale>
        <cfvo type="min" val="0"/>
        <cfvo type="percentile" val="50"/>
        <cfvo type="max" val="0"/>
        <color rgb="FFF8696B"/>
        <color rgb="FFFFEB84"/>
        <color rgb="FF63BE7B"/>
      </colorScale>
    </cfRule>
  </conditionalFormatting>
  <conditionalFormatting sqref="I3:M14">
    <cfRule type="colorScale" priority="3">
      <colorScale>
        <cfvo type="min" val="0"/>
        <cfvo type="percentile" val="50"/>
        <cfvo type="max" val="0"/>
        <color rgb="FFF8696B"/>
        <color rgb="FFFFEB84"/>
        <color rgb="FF63BE7B"/>
      </colorScale>
    </cfRule>
  </conditionalFormatting>
  <conditionalFormatting sqref="Q6:Q14">
    <cfRule type="colorScale" priority="4">
      <colorScale>
        <cfvo type="percent" val="0"/>
        <cfvo type="percent" val="50"/>
        <cfvo type="percent" val="75"/>
        <color rgb="FF63BE7B"/>
        <color rgb="FFFFEB84"/>
        <color rgb="FFF8696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P200"/>
  <sheetViews>
    <sheetView showFormulas="false" showGridLines="true" showRowColHeaders="true" showZeros="true" rightToLeft="false" tabSelected="false" showOutlineSymbols="true" defaultGridColor="true" view="normal" topLeftCell="A19" colorId="64" zoomScale="85" zoomScaleNormal="85" zoomScalePageLayoutView="100" workbookViewId="0">
      <selection pane="topLeft" activeCell="A26" activeCellId="0" sqref="A26"/>
    </sheetView>
  </sheetViews>
  <sheetFormatPr defaultColWidth="9.109375" defaultRowHeight="14.25" customHeight="false" zeroHeight="false" outlineLevelRow="0" outlineLevelCol="0"/>
  <cols>
    <col collapsed="false" customWidth="true" hidden="false" outlineLevel="0" max="1" min="1" style="118" width="25.67"/>
    <col collapsed="false" customWidth="true" hidden="false" outlineLevel="0" max="2" min="2" style="119" width="10.66"/>
    <col collapsed="false" customWidth="true" hidden="false" outlineLevel="0" max="3" min="3" style="120" width="25.67"/>
    <col collapsed="false" customWidth="true" hidden="false" outlineLevel="0" max="4" min="4" style="121" width="30.67"/>
    <col collapsed="false" customWidth="true" hidden="false" outlineLevel="0" max="5" min="5" style="122" width="63.88"/>
    <col collapsed="false" customWidth="true" hidden="false" outlineLevel="0" max="6" min="6" style="121" width="37.11"/>
    <col collapsed="false" customWidth="true" hidden="false" outlineLevel="0" max="7" min="7" style="119" width="15.33"/>
    <col collapsed="false" customWidth="true" hidden="false" outlineLevel="0" max="8" min="8" style="123" width="13.34"/>
    <col collapsed="false" customWidth="true" hidden="false" outlineLevel="0" max="9" min="9" style="123" width="16"/>
    <col collapsed="false" customWidth="true" hidden="false" outlineLevel="0" max="10" min="10" style="123" width="11.67"/>
    <col collapsed="false" customWidth="true" hidden="false" outlineLevel="0" max="12" min="11" style="124" width="11.67"/>
    <col collapsed="false" customWidth="true" hidden="false" outlineLevel="0" max="16" min="13" style="121" width="19.44"/>
    <col collapsed="false" customWidth="false" hidden="true" outlineLevel="0" max="16384" min="17" style="125" width="9.11"/>
  </cols>
  <sheetData>
    <row r="1" s="121" customFormat="true" ht="49.5" hidden="false" customHeight="true" outlineLevel="0" collapsed="false">
      <c r="A1" s="126" t="s">
        <v>103</v>
      </c>
      <c r="B1" s="126" t="s">
        <v>53</v>
      </c>
      <c r="C1" s="126" t="s">
        <v>104</v>
      </c>
      <c r="D1" s="126" t="s">
        <v>54</v>
      </c>
      <c r="E1" s="127" t="s">
        <v>105</v>
      </c>
      <c r="F1" s="126" t="s">
        <v>106</v>
      </c>
      <c r="G1" s="126" t="s">
        <v>58</v>
      </c>
      <c r="H1" s="126" t="s">
        <v>107</v>
      </c>
      <c r="I1" s="126" t="s">
        <v>108</v>
      </c>
      <c r="J1" s="126" t="s">
        <v>109</v>
      </c>
      <c r="K1" s="126" t="s">
        <v>110</v>
      </c>
      <c r="L1" s="126" t="s">
        <v>111</v>
      </c>
      <c r="M1" s="128" t="s">
        <v>44</v>
      </c>
      <c r="N1" s="129" t="s">
        <v>112</v>
      </c>
      <c r="O1" s="129" t="s">
        <v>113</v>
      </c>
      <c r="P1" s="129" t="s">
        <v>114</v>
      </c>
    </row>
    <row r="2" s="121" customFormat="true" ht="43.5" hidden="false" customHeight="true" outlineLevel="0" collapsed="false">
      <c r="A2" s="130" t="str">
        <f aca="false">IF($C2="","",IFERROR(VLOOKUP($B2,'L1 UC'!$C:$D,2,FALSE()),""))</f>
        <v>Cumulative IN risk</v>
      </c>
      <c r="B2" s="131" t="str">
        <f aca="false">IF($C2="","",LEFT($C2,FIND("-",$C2&amp;"-")-1))</f>
        <v>IN</v>
      </c>
      <c r="C2" s="132" t="s">
        <v>115</v>
      </c>
      <c r="D2" s="133" t="s">
        <v>116</v>
      </c>
      <c r="E2" s="134"/>
      <c r="F2" s="133"/>
      <c r="G2" s="135" t="n">
        <f aca="false">IF($C2="","",COUNTIF('L3 UC'!$E:$E,$C2))</f>
        <v>0</v>
      </c>
      <c r="H2" s="136" t="n">
        <f aca="false">IF($C2="","",IFERROR(SUMIF('L3 UC'!$E:$E,$C2,'L3 UC'!$N:$N)/$G2,0))</f>
        <v>0</v>
      </c>
      <c r="I2" s="136" t="n">
        <f aca="false">IF($C2="","",IFERROR(SUMIF('L3 UC'!$E:$E,$C2,'L3 UC'!$O:$O)/$G2,0))</f>
        <v>0</v>
      </c>
      <c r="J2" s="136" t="n">
        <f aca="false">IF($C2="","",IFERROR(SUMIF('L3 UC'!$E:$E,$C2,'L3 UC'!$P:$P)/$G2,0))</f>
        <v>0</v>
      </c>
      <c r="K2" s="137" t="n">
        <f aca="false">IF($C2="","",IFERROR(SUMIF('L3 UC'!$E:$E,$C2,'L3 UC'!$Q:$Q)/$G2,0))</f>
        <v>0</v>
      </c>
      <c r="L2" s="138" t="n">
        <f aca="false">IF($C2="","",1-$K2)</f>
        <v>1</v>
      </c>
      <c r="M2" s="133"/>
      <c r="N2" s="133"/>
      <c r="O2" s="134"/>
      <c r="P2" s="133"/>
    </row>
    <row r="3" s="121" customFormat="true" ht="43.5" hidden="false" customHeight="true" outlineLevel="0" collapsed="false">
      <c r="A3" s="130" t="str">
        <f aca="false">IF($C3="","",IFERROR(VLOOKUP($B3,'L1 UC'!$C:$D,2,FALSE()),""))</f>
        <v>Cumulative IN risk</v>
      </c>
      <c r="B3" s="131" t="str">
        <f aca="false">IF($C3="","",LEFT($C3,FIND("-",$C3&amp;"-")-1))</f>
        <v>IN</v>
      </c>
      <c r="C3" s="132" t="s">
        <v>117</v>
      </c>
      <c r="D3" s="133" t="s">
        <v>118</v>
      </c>
      <c r="E3" s="134"/>
      <c r="F3" s="133"/>
      <c r="G3" s="135" t="n">
        <f aca="false">IF($C3="","",COUNTIF('L3 UC'!$E:$E,$C3))</f>
        <v>0</v>
      </c>
      <c r="H3" s="136" t="n">
        <f aca="false">IF($C3="","",IFERROR(SUMIF('L3 UC'!$E:$E,$C3,'L3 UC'!$N:$N)/$G3,0))</f>
        <v>0</v>
      </c>
      <c r="I3" s="136" t="n">
        <f aca="false">IF($C3="","",IFERROR(SUMIF('L3 UC'!$E:$E,$C3,'L3 UC'!$O:$O)/$G3,0))</f>
        <v>0</v>
      </c>
      <c r="J3" s="136" t="n">
        <f aca="false">IF($C3="","",IFERROR(SUMIF('L3 UC'!$E:$E,$C3,'L3 UC'!$P:$P)/$G3,0))</f>
        <v>0</v>
      </c>
      <c r="K3" s="137" t="n">
        <f aca="false">IF($C3="","",IFERROR(SUMIF('L3 UC'!$E:$E,$C3,'L3 UC'!$Q:$Q)/$G3,0))</f>
        <v>0</v>
      </c>
      <c r="L3" s="138" t="n">
        <f aca="false">IF($C3="","",1-$K3)</f>
        <v>1</v>
      </c>
      <c r="M3" s="133"/>
      <c r="N3" s="133"/>
      <c r="O3" s="134"/>
      <c r="P3" s="133"/>
    </row>
    <row r="4" s="121" customFormat="true" ht="43.5" hidden="false" customHeight="true" outlineLevel="0" collapsed="false">
      <c r="A4" s="130" t="str">
        <f aca="false">IF($C4="","",IFERROR(VLOOKUP($B4,'L1 UC'!$C:$D,2,FALSE()),""))</f>
        <v>Cumulative IN risk</v>
      </c>
      <c r="B4" s="131" t="str">
        <f aca="false">IF($C4="","",LEFT($C4,FIND("-",$C4&amp;"-")-1))</f>
        <v>IN</v>
      </c>
      <c r="C4" s="132" t="s">
        <v>119</v>
      </c>
      <c r="D4" s="133" t="s">
        <v>120</v>
      </c>
      <c r="E4" s="134"/>
      <c r="F4" s="133"/>
      <c r="G4" s="135" t="n">
        <f aca="false">IF($C4="","",COUNTIF('L3 UC'!$E:$E,$C4))</f>
        <v>0</v>
      </c>
      <c r="H4" s="136" t="n">
        <f aca="false">IF($C4="","",IFERROR(SUMIF('L3 UC'!$E:$E,$C4,'L3 UC'!$N:$N)/$G4,0))</f>
        <v>0</v>
      </c>
      <c r="I4" s="136" t="n">
        <f aca="false">IF($C4="","",IFERROR(SUMIF('L3 UC'!$E:$E,$C4,'L3 UC'!$O:$O)/$G4,0))</f>
        <v>0</v>
      </c>
      <c r="J4" s="136" t="n">
        <f aca="false">IF($C4="","",IFERROR(SUMIF('L3 UC'!$E:$E,$C4,'L3 UC'!$P:$P)/$G4,0))</f>
        <v>0</v>
      </c>
      <c r="K4" s="137" t="n">
        <f aca="false">IF($C4="","",IFERROR(SUMIF('L3 UC'!$E:$E,$C4,'L3 UC'!$Q:$Q)/$G4,0))</f>
        <v>0</v>
      </c>
      <c r="L4" s="138" t="n">
        <f aca="false">IF($C4="","",1-$K4)</f>
        <v>1</v>
      </c>
      <c r="M4" s="133"/>
      <c r="N4" s="133"/>
      <c r="O4" s="134"/>
      <c r="P4" s="133"/>
    </row>
    <row r="5" s="121" customFormat="true" ht="43.5" hidden="false" customHeight="true" outlineLevel="0" collapsed="false">
      <c r="A5" s="130" t="str">
        <f aca="false">IF($C5="","",IFERROR(VLOOKUP($B5,'L1 UC'!$C:$D,2,FALSE()),""))</f>
        <v>Cumulative IN risk</v>
      </c>
      <c r="B5" s="131" t="str">
        <f aca="false">IF($C5="","",LEFT($C5,FIND("-",$C5&amp;"-")-1))</f>
        <v>IN</v>
      </c>
      <c r="C5" s="132" t="s">
        <v>121</v>
      </c>
      <c r="D5" s="133" t="s">
        <v>122</v>
      </c>
      <c r="E5" s="134"/>
      <c r="F5" s="133"/>
      <c r="G5" s="135" t="n">
        <f aca="false">IF($C5="","",COUNTIF('L3 UC'!$E:$E,$C5))</f>
        <v>0</v>
      </c>
      <c r="H5" s="136" t="n">
        <f aca="false">IF($C5="","",IFERROR(SUMIF('L3 UC'!$E:$E,$C5,'L3 UC'!$N:$N)/$G5,0))</f>
        <v>0</v>
      </c>
      <c r="I5" s="136" t="n">
        <f aca="false">IF($C5="","",IFERROR(SUMIF('L3 UC'!$E:$E,$C5,'L3 UC'!$O:$O)/$G5,0))</f>
        <v>0</v>
      </c>
      <c r="J5" s="136" t="n">
        <f aca="false">IF($C5="","",IFERROR(SUMIF('L3 UC'!$E:$E,$C5,'L3 UC'!$P:$P)/$G5,0))</f>
        <v>0</v>
      </c>
      <c r="K5" s="137" t="n">
        <f aca="false">IF($C5="","",IFERROR(SUMIF('L3 UC'!$E:$E,$C5,'L3 UC'!$Q:$Q)/$G5,0))</f>
        <v>0</v>
      </c>
      <c r="L5" s="138" t="n">
        <f aca="false">IF($C5="","",1-$K5)</f>
        <v>1</v>
      </c>
      <c r="M5" s="133"/>
      <c r="N5" s="133"/>
      <c r="O5" s="134"/>
      <c r="P5" s="133"/>
    </row>
    <row r="6" s="121" customFormat="true" ht="43.5" hidden="false" customHeight="true" outlineLevel="0" collapsed="false">
      <c r="A6" s="130" t="str">
        <f aca="false">IF($C6="","",IFERROR(VLOOKUP($B6,'L1 UC'!$C:$D,2,FALSE()),""))</f>
        <v>Cumulative IN risk</v>
      </c>
      <c r="B6" s="131" t="str">
        <f aca="false">IF($C6="","",LEFT($C6,FIND("-",$C6&amp;"-")-1))</f>
        <v>IN</v>
      </c>
      <c r="C6" s="132" t="s">
        <v>123</v>
      </c>
      <c r="D6" s="133" t="s">
        <v>124</v>
      </c>
      <c r="E6" s="134"/>
      <c r="F6" s="133"/>
      <c r="G6" s="135" t="n">
        <f aca="false">IF($C6="","",COUNTIF('L3 UC'!$E:$E,$C6))</f>
        <v>0</v>
      </c>
      <c r="H6" s="136" t="n">
        <f aca="false">IF($C6="","",IFERROR(SUMIF('L3 UC'!$E:$E,$C6,'L3 UC'!$N:$N)/$G6,0))</f>
        <v>0</v>
      </c>
      <c r="I6" s="136" t="n">
        <f aca="false">IF($C6="","",IFERROR(SUMIF('L3 UC'!$E:$E,$C6,'L3 UC'!$O:$O)/$G6,0))</f>
        <v>0</v>
      </c>
      <c r="J6" s="136" t="n">
        <f aca="false">IF($C6="","",IFERROR(SUMIF('L3 UC'!$E:$E,$C6,'L3 UC'!$P:$P)/$G6,0))</f>
        <v>0</v>
      </c>
      <c r="K6" s="137" t="n">
        <f aca="false">IF($C6="","",IFERROR(SUMIF('L3 UC'!$E:$E,$C6,'L3 UC'!$Q:$Q)/$G6,0))</f>
        <v>0</v>
      </c>
      <c r="L6" s="138" t="n">
        <f aca="false">IF($C6="","",1-$K6)</f>
        <v>1</v>
      </c>
      <c r="M6" s="133"/>
      <c r="N6" s="133"/>
      <c r="O6" s="134"/>
      <c r="P6" s="133"/>
    </row>
    <row r="7" s="121" customFormat="true" ht="43.5" hidden="false" customHeight="true" outlineLevel="0" collapsed="false">
      <c r="A7" s="130" t="str">
        <f aca="false">IF($C7="","",IFERROR(VLOOKUP($B7,'L1 UC'!$C:$D,2,FALSE()),""))</f>
        <v>Cumulative IN risk</v>
      </c>
      <c r="B7" s="131" t="str">
        <f aca="false">IF($C7="","",LEFT($C7,FIND("-",$C7&amp;"-")-1))</f>
        <v>IN</v>
      </c>
      <c r="C7" s="132" t="s">
        <v>125</v>
      </c>
      <c r="D7" s="133" t="s">
        <v>126</v>
      </c>
      <c r="E7" s="134"/>
      <c r="F7" s="133"/>
      <c r="G7" s="135" t="n">
        <f aca="false">IF($C7="","",COUNTIF('L3 UC'!$E:$E,$C7))</f>
        <v>0</v>
      </c>
      <c r="H7" s="136" t="n">
        <f aca="false">IF($C7="","",IFERROR(SUMIF('L3 UC'!$E:$E,$C7,'L3 UC'!$N:$N)/$G7,0))</f>
        <v>0</v>
      </c>
      <c r="I7" s="136" t="n">
        <f aca="false">IF($C7="","",IFERROR(SUMIF('L3 UC'!$E:$E,$C7,'L3 UC'!$O:$O)/$G7,0))</f>
        <v>0</v>
      </c>
      <c r="J7" s="136" t="n">
        <f aca="false">IF($C7="","",IFERROR(SUMIF('L3 UC'!$E:$E,$C7,'L3 UC'!$P:$P)/$G7,0))</f>
        <v>0</v>
      </c>
      <c r="K7" s="137" t="n">
        <f aca="false">IF($C7="","",IFERROR(SUMIF('L3 UC'!$E:$E,$C7,'L3 UC'!$Q:$Q)/$G7,0))</f>
        <v>0</v>
      </c>
      <c r="L7" s="138" t="n">
        <f aca="false">IF($C7="","",1-$K7)</f>
        <v>1</v>
      </c>
      <c r="M7" s="133"/>
      <c r="N7" s="133"/>
      <c r="O7" s="134"/>
      <c r="P7" s="133"/>
    </row>
    <row r="8" s="121" customFormat="true" ht="43.5" hidden="false" customHeight="true" outlineLevel="0" collapsed="false">
      <c r="A8" s="130" t="str">
        <f aca="false">IF($C8="","",IFERROR(VLOOKUP($B8,'L1 UC'!$C:$D,2,FALSE()),""))</f>
        <v>Cumulative IN risk</v>
      </c>
      <c r="B8" s="131" t="str">
        <f aca="false">IF($C8="","",LEFT($C8,FIND("-",$C8&amp;"-")-1))</f>
        <v>IN</v>
      </c>
      <c r="C8" s="132" t="s">
        <v>127</v>
      </c>
      <c r="D8" s="133" t="s">
        <v>128</v>
      </c>
      <c r="E8" s="134"/>
      <c r="F8" s="133"/>
      <c r="G8" s="135" t="n">
        <f aca="false">IF($C8="","",COUNTIF('L3 UC'!$E:$E,$C8))</f>
        <v>0</v>
      </c>
      <c r="H8" s="136" t="n">
        <f aca="false">IF($C8="","",IFERROR(SUMIF('L3 UC'!$E:$E,$C8,'L3 UC'!$N:$N)/$G8,0))</f>
        <v>0</v>
      </c>
      <c r="I8" s="136" t="n">
        <f aca="false">IF($C8="","",IFERROR(SUMIF('L3 UC'!$E:$E,$C8,'L3 UC'!$O:$O)/$G8,0))</f>
        <v>0</v>
      </c>
      <c r="J8" s="136" t="n">
        <f aca="false">IF($C8="","",IFERROR(SUMIF('L3 UC'!$E:$E,$C8,'L3 UC'!$P:$P)/$G8,0))</f>
        <v>0</v>
      </c>
      <c r="K8" s="137" t="n">
        <f aca="false">IF($C8="","",IFERROR(SUMIF('L3 UC'!$E:$E,$C8,'L3 UC'!$Q:$Q)/$G8,0))</f>
        <v>0</v>
      </c>
      <c r="L8" s="138" t="n">
        <f aca="false">IF($C8="","",1-$K8)</f>
        <v>1</v>
      </c>
      <c r="M8" s="133"/>
      <c r="N8" s="133"/>
      <c r="O8" s="134"/>
      <c r="P8" s="133"/>
    </row>
    <row r="9" s="121" customFormat="true" ht="43.5" hidden="false" customHeight="true" outlineLevel="0" collapsed="false">
      <c r="A9" s="130" t="str">
        <f aca="false">IF($C9="","",IFERROR(VLOOKUP($B9,'L1 UC'!$C:$D,2,FALSE()),""))</f>
        <v>Cumulative IN risk</v>
      </c>
      <c r="B9" s="131" t="str">
        <f aca="false">IF($C9="","",LEFT($C9,FIND("-",$C9&amp;"-")-1))</f>
        <v>IN</v>
      </c>
      <c r="C9" s="132" t="s">
        <v>129</v>
      </c>
      <c r="D9" s="133" t="s">
        <v>130</v>
      </c>
      <c r="E9" s="134"/>
      <c r="F9" s="133"/>
      <c r="G9" s="135" t="n">
        <f aca="false">IF($C9="","",COUNTIF('L3 UC'!$E:$E,$C9))</f>
        <v>0</v>
      </c>
      <c r="H9" s="136" t="n">
        <f aca="false">IF($C9="","",IFERROR(SUMIF('L3 UC'!$E:$E,$C9,'L3 UC'!$N:$N)/$G9,0))</f>
        <v>0</v>
      </c>
      <c r="I9" s="136" t="n">
        <f aca="false">IF($C9="","",IFERROR(SUMIF('L3 UC'!$E:$E,$C9,'L3 UC'!$O:$O)/$G9,0))</f>
        <v>0</v>
      </c>
      <c r="J9" s="136" t="n">
        <f aca="false">IF($C9="","",IFERROR(SUMIF('L3 UC'!$E:$E,$C9,'L3 UC'!$P:$P)/$G9,0))</f>
        <v>0</v>
      </c>
      <c r="K9" s="137" t="n">
        <f aca="false">IF($C9="","",IFERROR(SUMIF('L3 UC'!$E:$E,$C9,'L3 UC'!$Q:$Q)/$G9,0))</f>
        <v>0</v>
      </c>
      <c r="L9" s="138" t="n">
        <f aca="false">IF($C9="","",1-$K9)</f>
        <v>1</v>
      </c>
      <c r="M9" s="133"/>
      <c r="N9" s="133"/>
      <c r="O9" s="134"/>
      <c r="P9" s="133"/>
    </row>
    <row r="10" s="121" customFormat="true" ht="43.5" hidden="false" customHeight="true" outlineLevel="0" collapsed="false">
      <c r="A10" s="130" t="str">
        <f aca="false">IF($C10="","",IFERROR(VLOOKUP($B10,'L1 UC'!$C:$D,2,FALSE()),""))</f>
        <v>Cumulative IN risk</v>
      </c>
      <c r="B10" s="131" t="str">
        <f aca="false">IF($C10="","",LEFT($C10,FIND("-",$C10&amp;"-")-1))</f>
        <v>IN</v>
      </c>
      <c r="C10" s="132" t="s">
        <v>131</v>
      </c>
      <c r="D10" s="133" t="s">
        <v>132</v>
      </c>
      <c r="E10" s="134"/>
      <c r="F10" s="133"/>
      <c r="G10" s="135" t="n">
        <f aca="false">IF($C10="","",COUNTIF('L3 UC'!$E:$E,$C10))</f>
        <v>0</v>
      </c>
      <c r="H10" s="136" t="n">
        <f aca="false">IF($C10="","",IFERROR(SUMIF('L3 UC'!$E:$E,$C10,'L3 UC'!$N:$N)/$G10,0))</f>
        <v>0</v>
      </c>
      <c r="I10" s="136" t="n">
        <f aca="false">IF($C10="","",IFERROR(SUMIF('L3 UC'!$E:$E,$C10,'L3 UC'!$O:$O)/$G10,0))</f>
        <v>0</v>
      </c>
      <c r="J10" s="136" t="n">
        <f aca="false">IF($C10="","",IFERROR(SUMIF('L3 UC'!$E:$E,$C10,'L3 UC'!$P:$P)/$G10,0))</f>
        <v>0</v>
      </c>
      <c r="K10" s="137" t="n">
        <f aca="false">IF($C10="","",IFERROR(SUMIF('L3 UC'!$E:$E,$C10,'L3 UC'!$Q:$Q)/$G10,0))</f>
        <v>0</v>
      </c>
      <c r="L10" s="138" t="n">
        <f aca="false">IF($C10="","",1-$K10)</f>
        <v>1</v>
      </c>
      <c r="M10" s="133"/>
      <c r="N10" s="133"/>
      <c r="O10" s="134"/>
      <c r="P10" s="133"/>
    </row>
    <row r="11" s="121" customFormat="true" ht="43.5" hidden="false" customHeight="true" outlineLevel="0" collapsed="false">
      <c r="A11" s="130" t="str">
        <f aca="false">IF($C11="","",IFERROR(VLOOKUP($B11,'L1 UC'!$C:$D,2,FALSE()),""))</f>
        <v>Cumulative THROUGH risk</v>
      </c>
      <c r="B11" s="131" t="str">
        <f aca="false">IF($C11="","",LEFT($C11,FIND("-",$C11&amp;"-")-1))</f>
        <v>THR</v>
      </c>
      <c r="C11" s="139" t="s">
        <v>133</v>
      </c>
      <c r="D11" s="133" t="s">
        <v>134</v>
      </c>
      <c r="E11" s="134" t="s">
        <v>135</v>
      </c>
      <c r="F11" s="133"/>
      <c r="G11" s="135" t="n">
        <f aca="false">IF($C11="","",COUNTIF('L3 UC'!$E:$E,$C11))</f>
        <v>0</v>
      </c>
      <c r="H11" s="136" t="n">
        <f aca="false">IF($C11="","",IFERROR(SUMIF('L3 UC'!$E:$E,$C11,'L3 UC'!$N:$N)/$G11,0))</f>
        <v>0</v>
      </c>
      <c r="I11" s="136" t="n">
        <f aca="false">IF($C11="","",IFERROR(SUMIF('L3 UC'!$E:$E,$C11,'L3 UC'!$O:$O)/$G11,0))</f>
        <v>0</v>
      </c>
      <c r="J11" s="136" t="n">
        <f aca="false">IF($C11="","",IFERROR(SUMIF('L3 UC'!$E:$E,$C11,'L3 UC'!$P:$P)/$G11,0))</f>
        <v>0</v>
      </c>
      <c r="K11" s="137" t="n">
        <f aca="false">IF($C11="","",IFERROR(SUMIF('L3 UC'!$E:$E,$C11,'L3 UC'!$Q:$Q)/$G11,0))</f>
        <v>0</v>
      </c>
      <c r="L11" s="138" t="n">
        <f aca="false">IF($C11="","",1-$K11)</f>
        <v>1</v>
      </c>
      <c r="M11" s="133"/>
      <c r="N11" s="133"/>
      <c r="O11" s="134"/>
      <c r="P11" s="133"/>
    </row>
    <row r="12" s="121" customFormat="true" ht="43.5" hidden="false" customHeight="true" outlineLevel="0" collapsed="false">
      <c r="A12" s="130" t="str">
        <f aca="false">IF($C12="","",IFERROR(VLOOKUP($B12,'L1 UC'!$C:$D,2,FALSE()),""))</f>
        <v>Cumulative THROUGH risk</v>
      </c>
      <c r="B12" s="131" t="str">
        <f aca="false">IF($C12="","",LEFT($C12,FIND("-",$C12&amp;"-")-1))</f>
        <v>THR</v>
      </c>
      <c r="C12" s="139" t="s">
        <v>136</v>
      </c>
      <c r="D12" s="133" t="s">
        <v>137</v>
      </c>
      <c r="E12" s="134" t="s">
        <v>138</v>
      </c>
      <c r="F12" s="133"/>
      <c r="G12" s="135" t="n">
        <f aca="false">IF($C12="","",COUNTIF('L3 UC'!$E:$E,$C12))</f>
        <v>0</v>
      </c>
      <c r="H12" s="136" t="n">
        <f aca="false">IF($C12="","",IFERROR(SUMIF('L3 UC'!$E:$E,$C12,'L3 UC'!$N:$N)/$G12,0))</f>
        <v>0</v>
      </c>
      <c r="I12" s="136" t="n">
        <f aca="false">IF($C12="","",IFERROR(SUMIF('L3 UC'!$E:$E,$C12,'L3 UC'!$O:$O)/$G12,0))</f>
        <v>0</v>
      </c>
      <c r="J12" s="136" t="n">
        <f aca="false">IF($C12="","",IFERROR(SUMIF('L3 UC'!$E:$E,$C12,'L3 UC'!$P:$P)/$G12,0))</f>
        <v>0</v>
      </c>
      <c r="K12" s="137" t="n">
        <f aca="false">IF($C12="","",IFERROR(SUMIF('L3 UC'!$E:$E,$C12,'L3 UC'!$Q:$Q)/$G12,0))</f>
        <v>0</v>
      </c>
      <c r="L12" s="138" t="n">
        <f aca="false">IF($C12="","",1-$K12)</f>
        <v>1</v>
      </c>
      <c r="M12" s="133"/>
      <c r="N12" s="133"/>
      <c r="O12" s="134"/>
      <c r="P12" s="133"/>
    </row>
    <row r="13" s="121" customFormat="true" ht="43.5" hidden="false" customHeight="true" outlineLevel="0" collapsed="false">
      <c r="A13" s="130" t="str">
        <f aca="false">IF($C13="","",IFERROR(VLOOKUP($B13,'L1 UC'!$C:$D,2,FALSE()),""))</f>
        <v>Cumulative THROUGH risk</v>
      </c>
      <c r="B13" s="131" t="str">
        <f aca="false">IF($C13="","",LEFT($C13,FIND("-",$C13&amp;"-")-1))</f>
        <v>THR</v>
      </c>
      <c r="C13" s="139" t="s">
        <v>139</v>
      </c>
      <c r="D13" s="133" t="s">
        <v>140</v>
      </c>
      <c r="E13" s="134" t="s">
        <v>141</v>
      </c>
      <c r="F13" s="133"/>
      <c r="G13" s="135" t="n">
        <f aca="false">IF($C13="","",COUNTIF('L3 UC'!$E:$E,$C13))</f>
        <v>0</v>
      </c>
      <c r="H13" s="136" t="n">
        <f aca="false">IF($C13="","",IFERROR(SUMIF('L3 UC'!$E:$E,$C13,'L3 UC'!$N:$N)/$G13,0))</f>
        <v>0</v>
      </c>
      <c r="I13" s="136" t="n">
        <f aca="false">IF($C13="","",IFERROR(SUMIF('L3 UC'!$E:$E,$C13,'L3 UC'!$O:$O)/$G13,0))</f>
        <v>0</v>
      </c>
      <c r="J13" s="136" t="n">
        <f aca="false">IF($C13="","",IFERROR(SUMIF('L3 UC'!$E:$E,$C13,'L3 UC'!$P:$P)/$G13,0))</f>
        <v>0</v>
      </c>
      <c r="K13" s="137" t="n">
        <f aca="false">IF($C13="","",IFERROR(SUMIF('L3 UC'!$E:$E,$C13,'L3 UC'!$Q:$Q)/$G13,0))</f>
        <v>0</v>
      </c>
      <c r="L13" s="138" t="n">
        <f aca="false">IF($C13="","",1-$K13)</f>
        <v>1</v>
      </c>
      <c r="M13" s="133"/>
      <c r="N13" s="133"/>
      <c r="O13" s="134"/>
      <c r="P13" s="133"/>
    </row>
    <row r="14" s="121" customFormat="true" ht="43.5" hidden="false" customHeight="true" outlineLevel="0" collapsed="false">
      <c r="A14" s="130" t="str">
        <f aca="false">IF($C14="","",IFERROR(VLOOKUP($B14,'L1 UC'!$C:$D,2,FALSE()),""))</f>
        <v>Cumulative THROUGH risk</v>
      </c>
      <c r="B14" s="131" t="str">
        <f aca="false">IF($C14="","",LEFT($C14,FIND("-",$C14&amp;"-")-1))</f>
        <v>THR</v>
      </c>
      <c r="C14" s="139" t="s">
        <v>142</v>
      </c>
      <c r="D14" s="133" t="s">
        <v>143</v>
      </c>
      <c r="E14" s="134" t="s">
        <v>144</v>
      </c>
      <c r="F14" s="133"/>
      <c r="G14" s="135" t="n">
        <f aca="false">IF($C14="","",COUNTIF('L3 UC'!$E:$E,$C14))</f>
        <v>0</v>
      </c>
      <c r="H14" s="136" t="n">
        <f aca="false">IF($C14="","",IFERROR(SUMIF('L3 UC'!$E:$E,$C14,'L3 UC'!$N:$N)/$G14,0))</f>
        <v>0</v>
      </c>
      <c r="I14" s="136" t="n">
        <f aca="false">IF($C14="","",IFERROR(SUMIF('L3 UC'!$E:$E,$C14,'L3 UC'!$O:$O)/$G14,0))</f>
        <v>0</v>
      </c>
      <c r="J14" s="136" t="n">
        <f aca="false">IF($C14="","",IFERROR(SUMIF('L3 UC'!$E:$E,$C14,'L3 UC'!$P:$P)/$G14,0))</f>
        <v>0</v>
      </c>
      <c r="K14" s="137" t="n">
        <f aca="false">IF($C14="","",IFERROR(SUMIF('L3 UC'!$E:$E,$C14,'L3 UC'!$Q:$Q)/$G14,0))</f>
        <v>0</v>
      </c>
      <c r="L14" s="138" t="n">
        <f aca="false">IF($C14="","",1-$K14)</f>
        <v>1</v>
      </c>
      <c r="M14" s="133"/>
      <c r="N14" s="133"/>
      <c r="O14" s="134"/>
      <c r="P14" s="133"/>
    </row>
    <row r="15" s="121" customFormat="true" ht="43.5" hidden="false" customHeight="true" outlineLevel="0" collapsed="false">
      <c r="A15" s="130" t="str">
        <f aca="false">IF($C15="","",IFERROR(VLOOKUP($B15,'L1 UC'!$C:$D,2,FALSE()),""))</f>
        <v>Cumulative THROUGH risk</v>
      </c>
      <c r="B15" s="131" t="str">
        <f aca="false">IF($C15="","",LEFT($C15,FIND("-",$C15&amp;"-")-1))</f>
        <v>THR</v>
      </c>
      <c r="C15" s="139" t="s">
        <v>145</v>
      </c>
      <c r="D15" s="133" t="s">
        <v>146</v>
      </c>
      <c r="E15" s="134" t="s">
        <v>147</v>
      </c>
      <c r="F15" s="133"/>
      <c r="G15" s="135" t="n">
        <f aca="false">IF($C15="","",COUNTIF('L3 UC'!$E:$E,$C15))</f>
        <v>0</v>
      </c>
      <c r="H15" s="136" t="n">
        <f aca="false">IF($C15="","",IFERROR(SUMIF('L3 UC'!$E:$E,$C15,'L3 UC'!$N:$N)/$G15,0))</f>
        <v>0</v>
      </c>
      <c r="I15" s="136" t="n">
        <f aca="false">IF($C15="","",IFERROR(SUMIF('L3 UC'!$E:$E,$C15,'L3 UC'!$O:$O)/$G15,0))</f>
        <v>0</v>
      </c>
      <c r="J15" s="136" t="n">
        <f aca="false">IF($C15="","",IFERROR(SUMIF('L3 UC'!$E:$E,$C15,'L3 UC'!$P:$P)/$G15,0))</f>
        <v>0</v>
      </c>
      <c r="K15" s="137" t="n">
        <f aca="false">IF($C15="","",IFERROR(SUMIF('L3 UC'!$E:$E,$C15,'L3 UC'!$Q:$Q)/$G15,0))</f>
        <v>0</v>
      </c>
      <c r="L15" s="138" t="n">
        <f aca="false">IF($C15="","",1-$K15)</f>
        <v>1</v>
      </c>
      <c r="M15" s="133"/>
      <c r="N15" s="133"/>
      <c r="O15" s="134"/>
      <c r="P15" s="133"/>
    </row>
    <row r="16" s="121" customFormat="true" ht="43.5" hidden="false" customHeight="true" outlineLevel="0" collapsed="false">
      <c r="A16" s="130" t="str">
        <f aca="false">IF($C16="","",IFERROR(VLOOKUP($B16,'L1 UC'!$C:$D,2,FALSE()),""))</f>
        <v>Cumulative THROUGH risk</v>
      </c>
      <c r="B16" s="131" t="str">
        <f aca="false">IF($C16="","",LEFT($C16,FIND("-",$C16&amp;"-")-1))</f>
        <v>THR</v>
      </c>
      <c r="C16" s="139" t="s">
        <v>148</v>
      </c>
      <c r="D16" s="133" t="s">
        <v>149</v>
      </c>
      <c r="E16" s="134" t="s">
        <v>150</v>
      </c>
      <c r="F16" s="133"/>
      <c r="G16" s="135" t="n">
        <f aca="false">IF($C16="","",COUNTIF('L3 UC'!$E:$E,$C16))</f>
        <v>0</v>
      </c>
      <c r="H16" s="136" t="n">
        <f aca="false">IF($C16="","",IFERROR(SUMIF('L3 UC'!$E:$E,$C16,'L3 UC'!$N:$N)/$G16,0))</f>
        <v>0</v>
      </c>
      <c r="I16" s="136" t="n">
        <f aca="false">IF($C16="","",IFERROR(SUMIF('L3 UC'!$E:$E,$C16,'L3 UC'!$O:$O)/$G16,0))</f>
        <v>0</v>
      </c>
      <c r="J16" s="136" t="n">
        <f aca="false">IF($C16="","",IFERROR(SUMIF('L3 UC'!$E:$E,$C16,'L3 UC'!$P:$P)/$G16,0))</f>
        <v>0</v>
      </c>
      <c r="K16" s="137" t="n">
        <f aca="false">IF($C16="","",IFERROR(SUMIF('L3 UC'!$E:$E,$C16,'L3 UC'!$Q:$Q)/$G16,0))</f>
        <v>0</v>
      </c>
      <c r="L16" s="138" t="n">
        <f aca="false">IF($C16="","",1-$K16)</f>
        <v>1</v>
      </c>
      <c r="M16" s="133"/>
      <c r="N16" s="133"/>
      <c r="O16" s="134"/>
      <c r="P16" s="133"/>
    </row>
    <row r="17" customFormat="false" ht="43.5" hidden="false" customHeight="true" outlineLevel="0" collapsed="false">
      <c r="A17" s="130" t="str">
        <f aca="false">IF($C17="","",IFERROR(VLOOKUP($B17,'L1 UC'!$C:$D,2,FALSE()),""))</f>
        <v>Extortion / Ransomware</v>
      </c>
      <c r="B17" s="131" t="str">
        <f aca="false">IF($C17="","",LEFT($C17,FIND("-",$C17&amp;"-")-1))</f>
        <v>EXT</v>
      </c>
      <c r="C17" s="140" t="s">
        <v>151</v>
      </c>
      <c r="D17" s="133" t="s">
        <v>152</v>
      </c>
      <c r="E17" s="141" t="s">
        <v>153</v>
      </c>
      <c r="F17" s="142"/>
      <c r="G17" s="135" t="n">
        <f aca="false">IF($C17="","",COUNTIF('L3 UC'!$E:$E,$C17))</f>
        <v>0</v>
      </c>
      <c r="H17" s="136" t="n">
        <f aca="false">IF($C17="","",IFERROR(SUMIF('L3 UC'!$E:$E,$C17,'L3 UC'!$N:$N)/$G17,0))</f>
        <v>0</v>
      </c>
      <c r="I17" s="136" t="n">
        <f aca="false">IF($C17="","",IFERROR(SUMIF('L3 UC'!$E:$E,$C17,'L3 UC'!$O:$O)/$G17,0))</f>
        <v>0</v>
      </c>
      <c r="J17" s="136" t="n">
        <f aca="false">IF($C17="","",IFERROR(SUMIF('L3 UC'!$E:$E,$C17,'L3 UC'!$P:$P)/$G17,0))</f>
        <v>0</v>
      </c>
      <c r="K17" s="137" t="n">
        <f aca="false">IF($C17="","",IFERROR(SUMIF('L3 UC'!$E:$E,$C17,'L3 UC'!$Q:$Q)/$G17,0))</f>
        <v>0</v>
      </c>
      <c r="L17" s="138" t="n">
        <f aca="false">IF($C17="","",1-$K17)</f>
        <v>1</v>
      </c>
      <c r="M17" s="133"/>
      <c r="N17" s="133"/>
      <c r="O17" s="134"/>
      <c r="P17" s="133"/>
    </row>
    <row r="18" customFormat="false" ht="43.5" hidden="false" customHeight="true" outlineLevel="0" collapsed="false">
      <c r="A18" s="130" t="str">
        <f aca="false">IF($C18="","",IFERROR(VLOOKUP($B18,'L1 UC'!$C:$D,2,FALSE()),""))</f>
        <v>CEO Fraud</v>
      </c>
      <c r="B18" s="131" t="str">
        <f aca="false">IF($C18="","",LEFT($C18,FIND("-",$C18&amp;"-")-1))</f>
        <v>CEO</v>
      </c>
      <c r="C18" s="140" t="s">
        <v>154</v>
      </c>
      <c r="D18" s="133" t="s">
        <v>155</v>
      </c>
      <c r="E18" s="141" t="s">
        <v>156</v>
      </c>
      <c r="F18" s="142"/>
      <c r="G18" s="135" t="n">
        <f aca="false">IF($C18="","",COUNTIF('L3 UC'!$E:$E,$C18))</f>
        <v>0</v>
      </c>
      <c r="H18" s="136" t="n">
        <f aca="false">IF($C18="","",IFERROR(SUMIF('L3 UC'!$E:$E,$C18,'L3 UC'!$N:$N)/$G18,0))</f>
        <v>0</v>
      </c>
      <c r="I18" s="136" t="n">
        <f aca="false">IF($C18="","",IFERROR(SUMIF('L3 UC'!$E:$E,$C18,'L3 UC'!$O:$O)/$G18,0))</f>
        <v>0</v>
      </c>
      <c r="J18" s="136" t="n">
        <f aca="false">IF($C18="","",IFERROR(SUMIF('L3 UC'!$E:$E,$C18,'L3 UC'!$P:$P)/$G18,0))</f>
        <v>0</v>
      </c>
      <c r="K18" s="137" t="n">
        <f aca="false">IF($C18="","",IFERROR(SUMIF('L3 UC'!$E:$E,$C18,'L3 UC'!$Q:$Q)/$G18,0))</f>
        <v>0</v>
      </c>
      <c r="L18" s="138" t="n">
        <f aca="false">IF($C18="","",1-$K18)</f>
        <v>1</v>
      </c>
      <c r="M18" s="133"/>
      <c r="N18" s="133"/>
      <c r="O18" s="134"/>
      <c r="P18" s="133"/>
    </row>
    <row r="19" customFormat="false" ht="43.5" hidden="false" customHeight="true" outlineLevel="0" collapsed="false">
      <c r="A19" s="130" t="str">
        <f aca="false">IF($C19="","",IFERROR(VLOOKUP($B19,'L1 UC'!$C:$D,2,FALSE()),""))</f>
        <v>CEO Fraud</v>
      </c>
      <c r="B19" s="131" t="str">
        <f aca="false">IF($C19="","",LEFT($C19,FIND("-",$C19&amp;"-")-1))</f>
        <v>CEO</v>
      </c>
      <c r="C19" s="140" t="s">
        <v>157</v>
      </c>
      <c r="D19" s="133" t="s">
        <v>158</v>
      </c>
      <c r="E19" s="141" t="s">
        <v>159</v>
      </c>
      <c r="F19" s="142"/>
      <c r="G19" s="135" t="n">
        <f aca="false">IF($C19="","",COUNTIF('L3 UC'!$E:$E,$C19))</f>
        <v>0</v>
      </c>
      <c r="H19" s="136" t="n">
        <f aca="false">IF($C19="","",IFERROR(SUMIF('L3 UC'!$E:$E,$C19,'L3 UC'!$N:$N)/$G19,0))</f>
        <v>0</v>
      </c>
      <c r="I19" s="136" t="n">
        <f aca="false">IF($C19="","",IFERROR(SUMIF('L3 UC'!$E:$E,$C19,'L3 UC'!$O:$O)/$G19,0))</f>
        <v>0</v>
      </c>
      <c r="J19" s="136" t="n">
        <f aca="false">IF($C19="","",IFERROR(SUMIF('L3 UC'!$E:$E,$C19,'L3 UC'!$P:$P)/$G19,0))</f>
        <v>0</v>
      </c>
      <c r="K19" s="137" t="n">
        <f aca="false">IF($C19="","",IFERROR(SUMIF('L3 UC'!$E:$E,$C19,'L3 UC'!$Q:$Q)/$G19,0))</f>
        <v>0</v>
      </c>
      <c r="L19" s="138" t="n">
        <f aca="false">IF($C19="","",1-$K19)</f>
        <v>1</v>
      </c>
      <c r="M19" s="133"/>
      <c r="N19" s="133"/>
      <c r="O19" s="134"/>
      <c r="P19" s="133"/>
    </row>
    <row r="20" customFormat="false" ht="43.5" hidden="false" customHeight="true" outlineLevel="0" collapsed="false">
      <c r="A20" s="130" t="str">
        <f aca="false">IF($C20="","",IFERROR(VLOOKUP($B20,'L1 UC'!$C:$D,2,FALSE()),""))</f>
        <v>Denial of Service</v>
      </c>
      <c r="B20" s="131" t="str">
        <f aca="false">IF($C20="","",LEFT($C20,FIND("-",$C20&amp;"-")-1))</f>
        <v>DOS</v>
      </c>
      <c r="C20" s="140" t="s">
        <v>160</v>
      </c>
      <c r="D20" s="133" t="s">
        <v>161</v>
      </c>
      <c r="E20" s="141" t="s">
        <v>162</v>
      </c>
      <c r="F20" s="143"/>
      <c r="G20" s="135" t="n">
        <f aca="false">IF($C20="","",COUNTIF('L3 UC'!$E:$E,$C20))</f>
        <v>0</v>
      </c>
      <c r="H20" s="136" t="n">
        <f aca="false">IF($C20="","",IFERROR(SUMIF('L3 UC'!$E:$E,$C20,'L3 UC'!$N:$N)/$G20,0))</f>
        <v>0</v>
      </c>
      <c r="I20" s="136" t="n">
        <f aca="false">IF($C20="","",IFERROR(SUMIF('L3 UC'!$E:$E,$C20,'L3 UC'!$O:$O)/$G20,0))</f>
        <v>0</v>
      </c>
      <c r="J20" s="136" t="n">
        <f aca="false">IF($C20="","",IFERROR(SUMIF('L3 UC'!$E:$E,$C20,'L3 UC'!$P:$P)/$G20,0))</f>
        <v>0</v>
      </c>
      <c r="K20" s="137" t="n">
        <f aca="false">IF($C20="","",IFERROR(SUMIF('L3 UC'!$E:$E,$C20,'L3 UC'!$Q:$Q)/$G20,0))</f>
        <v>0</v>
      </c>
      <c r="L20" s="138" t="n">
        <f aca="false">IF($C20="","",1-$K20)</f>
        <v>1</v>
      </c>
      <c r="M20" s="133"/>
      <c r="N20" s="133"/>
      <c r="O20" s="134"/>
      <c r="P20" s="133"/>
    </row>
    <row r="21" customFormat="false" ht="43.5" hidden="false" customHeight="true" outlineLevel="0" collapsed="false">
      <c r="A21" s="130" t="str">
        <f aca="false">IF($C21="","",IFERROR(VLOOKUP($B21,'L1 UC'!$C:$D,2,FALSE()),""))</f>
        <v>Denial of Service</v>
      </c>
      <c r="B21" s="131" t="str">
        <f aca="false">IF($C21="","",LEFT($C21,FIND("-",$C21&amp;"-")-1))</f>
        <v>DOS</v>
      </c>
      <c r="C21" s="140" t="s">
        <v>163</v>
      </c>
      <c r="D21" s="133" t="s">
        <v>164</v>
      </c>
      <c r="E21" s="141" t="s">
        <v>165</v>
      </c>
      <c r="F21" s="143"/>
      <c r="G21" s="135" t="n">
        <f aca="false">IF($C21="","",COUNTIF('L3 UC'!$E:$E,$C21))</f>
        <v>0</v>
      </c>
      <c r="H21" s="136" t="n">
        <f aca="false">IF($C21="","",IFERROR(SUMIF('L3 UC'!$E:$E,$C21,'L3 UC'!$N:$N)/$G21,0))</f>
        <v>0</v>
      </c>
      <c r="I21" s="136" t="n">
        <f aca="false">IF($C21="","",IFERROR(SUMIF('L3 UC'!$E:$E,$C21,'L3 UC'!$O:$O)/$G21,0))</f>
        <v>0</v>
      </c>
      <c r="J21" s="136" t="n">
        <f aca="false">IF($C21="","",IFERROR(SUMIF('L3 UC'!$E:$E,$C21,'L3 UC'!$P:$P)/$G21,0))</f>
        <v>0</v>
      </c>
      <c r="K21" s="137" t="n">
        <f aca="false">IF($C21="","",IFERROR(SUMIF('L3 UC'!$E:$E,$C21,'L3 UC'!$Q:$Q)/$G21,0))</f>
        <v>0</v>
      </c>
      <c r="L21" s="138" t="n">
        <f aca="false">IF($C21="","",1-$K21)</f>
        <v>1</v>
      </c>
      <c r="M21" s="133"/>
      <c r="N21" s="133"/>
      <c r="O21" s="134"/>
      <c r="P21" s="133"/>
    </row>
    <row r="22" customFormat="false" ht="43.5" hidden="false" customHeight="true" outlineLevel="0" collapsed="false">
      <c r="A22" s="130" t="str">
        <f aca="false">IF($C22="","",IFERROR(VLOOKUP($B22,'L1 UC'!$C:$D,2,FALSE()),""))</f>
        <v>Denial of Service</v>
      </c>
      <c r="B22" s="131" t="str">
        <f aca="false">IF($C22="","",LEFT($C22,FIND("-",$C22&amp;"-")-1))</f>
        <v>DOS</v>
      </c>
      <c r="C22" s="140" t="s">
        <v>166</v>
      </c>
      <c r="D22" s="133" t="s">
        <v>167</v>
      </c>
      <c r="E22" s="141" t="s">
        <v>168</v>
      </c>
      <c r="F22" s="143"/>
      <c r="G22" s="135" t="n">
        <f aca="false">IF($C22="","",COUNTIF('L3 UC'!$E:$E,$C22))</f>
        <v>0</v>
      </c>
      <c r="H22" s="136" t="n">
        <f aca="false">IF($C22="","",IFERROR(SUMIF('L3 UC'!$E:$E,$C22,'L3 UC'!$N:$N)/$G22,0))</f>
        <v>0</v>
      </c>
      <c r="I22" s="136" t="n">
        <f aca="false">IF($C22="","",IFERROR(SUMIF('L3 UC'!$E:$E,$C22,'L3 UC'!$O:$O)/$G22,0))</f>
        <v>0</v>
      </c>
      <c r="J22" s="136" t="n">
        <f aca="false">IF($C22="","",IFERROR(SUMIF('L3 UC'!$E:$E,$C22,'L3 UC'!$P:$P)/$G22,0))</f>
        <v>0</v>
      </c>
      <c r="K22" s="137" t="n">
        <f aca="false">IF($C22="","",IFERROR(SUMIF('L3 UC'!$E:$E,$C22,'L3 UC'!$Q:$Q)/$G22,0))</f>
        <v>0</v>
      </c>
      <c r="L22" s="138" t="n">
        <f aca="false">IF($C22="","",1-$K22)</f>
        <v>1</v>
      </c>
      <c r="M22" s="133"/>
      <c r="N22" s="133"/>
      <c r="O22" s="134"/>
      <c r="P22" s="133"/>
    </row>
    <row r="23" customFormat="false" ht="43.5" hidden="false" customHeight="true" outlineLevel="0" collapsed="false">
      <c r="A23" s="130" t="str">
        <f aca="false">IF($C23="","",IFERROR(VLOOKUP($B23,'L1 UC'!$C:$D,2,FALSE()),""))</f>
        <v>Espionage / Data Theft</v>
      </c>
      <c r="B23" s="131" t="str">
        <f aca="false">IF($C23="","",LEFT($C23,FIND("-",$C23&amp;"-")-1))</f>
        <v>ESP</v>
      </c>
      <c r="C23" s="140" t="s">
        <v>169</v>
      </c>
      <c r="D23" s="133" t="s">
        <v>170</v>
      </c>
      <c r="E23" s="141"/>
      <c r="F23" s="143"/>
      <c r="G23" s="135" t="n">
        <f aca="false">IF($C23="","",COUNTIF('L3 UC'!$E:$E,$C23))</f>
        <v>0</v>
      </c>
      <c r="H23" s="136" t="n">
        <f aca="false">IF($C23="","",IFERROR(SUMIF('L3 UC'!$E:$E,$C23,'L3 UC'!$N:$N)/$G23,0))</f>
        <v>0</v>
      </c>
      <c r="I23" s="136" t="n">
        <f aca="false">IF($C23="","",IFERROR(SUMIF('L3 UC'!$E:$E,$C23,'L3 UC'!$O:$O)/$G23,0))</f>
        <v>0</v>
      </c>
      <c r="J23" s="136" t="n">
        <f aca="false">IF($C23="","",IFERROR(SUMIF('L3 UC'!$E:$E,$C23,'L3 UC'!$P:$P)/$G23,0))</f>
        <v>0</v>
      </c>
      <c r="K23" s="137" t="n">
        <f aca="false">IF($C23="","",IFERROR(SUMIF('L3 UC'!$E:$E,$C23,'L3 UC'!$Q:$Q)/$G23,0))</f>
        <v>0</v>
      </c>
      <c r="L23" s="138" t="n">
        <f aca="false">IF($C23="","",1-$K23)</f>
        <v>1</v>
      </c>
      <c r="M23" s="133"/>
      <c r="N23" s="133"/>
      <c r="O23" s="134"/>
      <c r="P23" s="133"/>
    </row>
    <row r="24" customFormat="false" ht="43.5" hidden="false" customHeight="true" outlineLevel="0" collapsed="false">
      <c r="A24" s="130" t="str">
        <f aca="false">IF($C24="","",IFERROR(VLOOKUP($B24,'L1 UC'!$C:$D,2,FALSE()),""))</f>
        <v>Espionage / Data Theft</v>
      </c>
      <c r="B24" s="131" t="str">
        <f aca="false">IF($C24="","",LEFT($C24,FIND("-",$C24&amp;"-")-1))</f>
        <v>ESP</v>
      </c>
      <c r="C24" s="140" t="s">
        <v>171</v>
      </c>
      <c r="D24" s="133" t="s">
        <v>172</v>
      </c>
      <c r="E24" s="141"/>
      <c r="F24" s="143"/>
      <c r="G24" s="135" t="n">
        <f aca="false">IF($C24="","",COUNTIF('L3 UC'!$E:$E,$C24))</f>
        <v>0</v>
      </c>
      <c r="H24" s="136" t="n">
        <f aca="false">IF($C24="","",IFERROR(SUMIF('L3 UC'!$E:$E,$C24,'L3 UC'!$N:$N)/$G24,0))</f>
        <v>0</v>
      </c>
      <c r="I24" s="136" t="n">
        <f aca="false">IF($C24="","",IFERROR(SUMIF('L3 UC'!$E:$E,$C24,'L3 UC'!$O:$O)/$G24,0))</f>
        <v>0</v>
      </c>
      <c r="J24" s="136" t="n">
        <f aca="false">IF($C24="","",IFERROR(SUMIF('L3 UC'!$E:$E,$C24,'L3 UC'!$P:$P)/$G24,0))</f>
        <v>0</v>
      </c>
      <c r="K24" s="137" t="n">
        <f aca="false">IF($C24="","",IFERROR(SUMIF('L3 UC'!$E:$E,$C24,'L3 UC'!$Q:$Q)/$G24,0))</f>
        <v>0</v>
      </c>
      <c r="L24" s="138" t="n">
        <f aca="false">IF($C24="","",1-$K24)</f>
        <v>1</v>
      </c>
      <c r="M24" s="133"/>
      <c r="N24" s="133"/>
      <c r="O24" s="134"/>
      <c r="P24" s="133"/>
    </row>
    <row r="25" customFormat="false" ht="43.5" hidden="false" customHeight="true" outlineLevel="0" collapsed="false">
      <c r="A25" s="130" t="str">
        <f aca="false">IF($C25="","",IFERROR(VLOOKUP($B25,'L1 UC'!$C:$D,2,FALSE()),""))</f>
        <v>Espionage / Data Theft</v>
      </c>
      <c r="B25" s="131" t="str">
        <f aca="false">IF($C25="","",LEFT($C25,FIND("-",$C25&amp;"-")-1))</f>
        <v>ESP</v>
      </c>
      <c r="C25" s="140" t="s">
        <v>173</v>
      </c>
      <c r="D25" s="133" t="s">
        <v>174</v>
      </c>
      <c r="E25" s="141"/>
      <c r="F25" s="143"/>
      <c r="G25" s="135" t="n">
        <f aca="false">IF($C25="","",COUNTIF('L3 UC'!$E:$E,$C25))</f>
        <v>0</v>
      </c>
      <c r="H25" s="136" t="n">
        <f aca="false">IF($C25="","",IFERROR(SUMIF('L3 UC'!$E:$E,$C25,'L3 UC'!$N:$N)/$G25,0))</f>
        <v>0</v>
      </c>
      <c r="I25" s="136" t="n">
        <f aca="false">IF($C25="","",IFERROR(SUMIF('L3 UC'!$E:$E,$C25,'L3 UC'!$O:$O)/$G25,0))</f>
        <v>0</v>
      </c>
      <c r="J25" s="136" t="n">
        <f aca="false">IF($C25="","",IFERROR(SUMIF('L3 UC'!$E:$E,$C25,'L3 UC'!$P:$P)/$G25,0))</f>
        <v>0</v>
      </c>
      <c r="K25" s="137" t="n">
        <f aca="false">IF($C25="","",IFERROR(SUMIF('L3 UC'!$E:$E,$C25,'L3 UC'!$Q:$Q)/$G25,0))</f>
        <v>0</v>
      </c>
      <c r="L25" s="138" t="n">
        <f aca="false">IF($C25="","",1-$K25)</f>
        <v>1</v>
      </c>
      <c r="M25" s="133"/>
      <c r="N25" s="133"/>
      <c r="O25" s="134"/>
      <c r="P25" s="133"/>
    </row>
    <row r="26" customFormat="false" ht="43.5" hidden="false" customHeight="true" outlineLevel="0" collapsed="false">
      <c r="A26" s="130" t="str">
        <f aca="false">IF($C26="","",IFERROR(VLOOKUP($B26,'L1 UC'!$C:$D,2,FALSE()),""))</f>
        <v>Espionage / Data Theft</v>
      </c>
      <c r="B26" s="131" t="str">
        <f aca="false">IF($C26="","",LEFT($C26,FIND("-",$C26&amp;"-")-1))</f>
        <v>ESP</v>
      </c>
      <c r="C26" s="140" t="s">
        <v>175</v>
      </c>
      <c r="D26" s="133" t="s">
        <v>176</v>
      </c>
      <c r="E26" s="141" t="s">
        <v>177</v>
      </c>
      <c r="F26" s="143"/>
      <c r="G26" s="135" t="n">
        <f aca="false">IF($C26="","",COUNTIF('L3 UC'!$E:$E,$C26))</f>
        <v>0</v>
      </c>
      <c r="H26" s="136" t="n">
        <f aca="false">IF($C26="","",IFERROR(SUMIF('L3 UC'!$E:$E,$C26,'L3 UC'!$N:$N)/$G26,0))</f>
        <v>0</v>
      </c>
      <c r="I26" s="136" t="n">
        <f aca="false">IF($C26="","",IFERROR(SUMIF('L3 UC'!$E:$E,$C26,'L3 UC'!$O:$O)/$G26,0))</f>
        <v>0</v>
      </c>
      <c r="J26" s="136" t="n">
        <f aca="false">IF($C26="","",IFERROR(SUMIF('L3 UC'!$E:$E,$C26,'L3 UC'!$P:$P)/$G26,0))</f>
        <v>0</v>
      </c>
      <c r="K26" s="137" t="n">
        <f aca="false">IF($C26="","",IFERROR(SUMIF('L3 UC'!$E:$E,$C26,'L3 UC'!$Q:$Q)/$G26,0))</f>
        <v>0</v>
      </c>
      <c r="L26" s="138" t="n">
        <f aca="false">IF($C26="","",1-$K26)</f>
        <v>1</v>
      </c>
      <c r="M26" s="133"/>
      <c r="N26" s="133"/>
      <c r="O26" s="134"/>
      <c r="P26" s="133"/>
    </row>
    <row r="27" customFormat="false" ht="43.5" hidden="false" customHeight="true" outlineLevel="0" collapsed="false">
      <c r="A27" s="130" t="str">
        <f aca="false">IF($C27="","",IFERROR(VLOOKUP($B27,'L1 UC'!$C:$D,2,FALSE()),""))</f>
        <v>Espionage / Data Theft</v>
      </c>
      <c r="B27" s="131" t="str">
        <f aca="false">IF($C27="","",LEFT($C27,FIND("-",$C27&amp;"-")-1))</f>
        <v>ESP</v>
      </c>
      <c r="C27" s="140" t="s">
        <v>178</v>
      </c>
      <c r="D27" s="133" t="s">
        <v>179</v>
      </c>
      <c r="E27" s="141" t="s">
        <v>180</v>
      </c>
      <c r="F27" s="143"/>
      <c r="G27" s="135" t="n">
        <f aca="false">IF($C27="","",COUNTIF('L3 UC'!$E:$E,$C27))</f>
        <v>0</v>
      </c>
      <c r="H27" s="136" t="n">
        <f aca="false">IF($C27="","",IFERROR(SUMIF('L3 UC'!$E:$E,$C27,'L3 UC'!$N:$N)/$G27,0))</f>
        <v>0</v>
      </c>
      <c r="I27" s="136" t="n">
        <f aca="false">IF($C27="","",IFERROR(SUMIF('L3 UC'!$E:$E,$C27,'L3 UC'!$O:$O)/$G27,0))</f>
        <v>0</v>
      </c>
      <c r="J27" s="136" t="n">
        <f aca="false">IF($C27="","",IFERROR(SUMIF('L3 UC'!$E:$E,$C27,'L3 UC'!$P:$P)/$G27,0))</f>
        <v>0</v>
      </c>
      <c r="K27" s="137" t="n">
        <f aca="false">IF($C27="","",IFERROR(SUMIF('L3 UC'!$E:$E,$C27,'L3 UC'!$Q:$Q)/$G27,0))</f>
        <v>0</v>
      </c>
      <c r="L27" s="138" t="n">
        <f aca="false">IF($C27="","",1-$K27)</f>
        <v>1</v>
      </c>
      <c r="M27" s="133"/>
      <c r="N27" s="133"/>
      <c r="O27" s="134"/>
      <c r="P27" s="133"/>
    </row>
    <row r="28" customFormat="false" ht="43.5" hidden="false" customHeight="true" outlineLevel="0" collapsed="false">
      <c r="A28" s="130" t="str">
        <f aca="false">IF($C28="","",IFERROR(VLOOKUP($B28,'L1 UC'!$C:$D,2,FALSE()),""))</f>
        <v>Sabotage / Destruction</v>
      </c>
      <c r="B28" s="131" t="str">
        <f aca="false">IF($C28="","",LEFT($C28,FIND("-",$C28&amp;"-")-1))</f>
        <v>SAB</v>
      </c>
      <c r="C28" s="140" t="s">
        <v>181</v>
      </c>
      <c r="D28" s="133" t="s">
        <v>182</v>
      </c>
      <c r="E28" s="141" t="s">
        <v>183</v>
      </c>
      <c r="F28" s="142"/>
      <c r="G28" s="135" t="n">
        <f aca="false">IF($C28="","",COUNTIF('L3 UC'!$E:$E,$C28))</f>
        <v>0</v>
      </c>
      <c r="H28" s="136" t="n">
        <f aca="false">IF($C28="","",IFERROR(SUMIF('L3 UC'!$E:$E,$C28,'L3 UC'!$N:$N)/$G28,0))</f>
        <v>0</v>
      </c>
      <c r="I28" s="136" t="n">
        <f aca="false">IF($C28="","",IFERROR(SUMIF('L3 UC'!$E:$E,$C28,'L3 UC'!$O:$O)/$G28,0))</f>
        <v>0</v>
      </c>
      <c r="J28" s="136" t="n">
        <f aca="false">IF($C28="","",IFERROR(SUMIF('L3 UC'!$E:$E,$C28,'L3 UC'!$P:$P)/$G28,0))</f>
        <v>0</v>
      </c>
      <c r="K28" s="137" t="n">
        <f aca="false">IF($C28="","",IFERROR(SUMIF('L3 UC'!$E:$E,$C28,'L3 UC'!$Q:$Q)/$G28,0))</f>
        <v>0</v>
      </c>
      <c r="L28" s="138" t="n">
        <f aca="false">IF($C28="","",1-$K28)</f>
        <v>1</v>
      </c>
      <c r="M28" s="133"/>
      <c r="N28" s="133"/>
      <c r="O28" s="134"/>
      <c r="P28" s="133"/>
    </row>
    <row r="29" customFormat="false" ht="43.5" hidden="false" customHeight="true" outlineLevel="0" collapsed="false">
      <c r="A29" s="130" t="str">
        <f aca="false">IF($C29="","",IFERROR(VLOOKUP($B29,'L1 UC'!$C:$D,2,FALSE()),""))</f>
        <v>Sabotage / Destruction</v>
      </c>
      <c r="B29" s="131" t="str">
        <f aca="false">IF($C29="","",LEFT($C29,FIND("-",$C29&amp;"-")-1))</f>
        <v>SAB</v>
      </c>
      <c r="C29" s="140" t="s">
        <v>184</v>
      </c>
      <c r="D29" s="133" t="s">
        <v>185</v>
      </c>
      <c r="E29" s="141" t="s">
        <v>186</v>
      </c>
      <c r="F29" s="142"/>
      <c r="G29" s="135" t="n">
        <f aca="false">IF($C29="","",COUNTIF('L3 UC'!$E:$E,$C29))</f>
        <v>0</v>
      </c>
      <c r="H29" s="136" t="n">
        <f aca="false">IF($C29="","",IFERROR(SUMIF('L3 UC'!$E:$E,$C29,'L3 UC'!$N:$N)/$G29,0))</f>
        <v>0</v>
      </c>
      <c r="I29" s="136" t="n">
        <f aca="false">IF($C29="","",IFERROR(SUMIF('L3 UC'!$E:$E,$C29,'L3 UC'!$O:$O)/$G29,0))</f>
        <v>0</v>
      </c>
      <c r="J29" s="136" t="n">
        <f aca="false">IF($C29="","",IFERROR(SUMIF('L3 UC'!$E:$E,$C29,'L3 UC'!$P:$P)/$G29,0))</f>
        <v>0</v>
      </c>
      <c r="K29" s="137" t="n">
        <f aca="false">IF($C29="","",IFERROR(SUMIF('L3 UC'!$E:$E,$C29,'L3 UC'!$Q:$Q)/$G29,0))</f>
        <v>0</v>
      </c>
      <c r="L29" s="138" t="n">
        <f aca="false">IF($C29="","",1-$K29)</f>
        <v>1</v>
      </c>
      <c r="M29" s="133"/>
      <c r="N29" s="133"/>
      <c r="O29" s="134"/>
      <c r="P29" s="133"/>
    </row>
    <row r="30" customFormat="false" ht="43.5" hidden="false" customHeight="true" outlineLevel="0" collapsed="false">
      <c r="A30" s="130" t="str">
        <f aca="false">IF($C30="","",IFERROR(VLOOKUP($B30,'L1 UC'!$C:$D,2,FALSE()),""))</f>
        <v>Sabotage / Destruction</v>
      </c>
      <c r="B30" s="131" t="str">
        <f aca="false">IF($C30="","",LEFT($C30,FIND("-",$C30&amp;"-")-1))</f>
        <v>SAB</v>
      </c>
      <c r="C30" s="140" t="s">
        <v>187</v>
      </c>
      <c r="D30" s="133" t="s">
        <v>188</v>
      </c>
      <c r="E30" s="141" t="s">
        <v>189</v>
      </c>
      <c r="F30" s="142"/>
      <c r="G30" s="135" t="n">
        <f aca="false">IF($C30="","",COUNTIF('L3 UC'!$E:$E,$C30))</f>
        <v>0</v>
      </c>
      <c r="H30" s="136" t="n">
        <f aca="false">IF($C30="","",IFERROR(SUMIF('L3 UC'!$E:$E,$C30,'L3 UC'!$N:$N)/$G30,0))</f>
        <v>0</v>
      </c>
      <c r="I30" s="136" t="n">
        <f aca="false">IF($C30="","",IFERROR(SUMIF('L3 UC'!$E:$E,$C30,'L3 UC'!$O:$O)/$G30,0))</f>
        <v>0</v>
      </c>
      <c r="J30" s="136" t="n">
        <f aca="false">IF($C30="","",IFERROR(SUMIF('L3 UC'!$E:$E,$C30,'L3 UC'!$P:$P)/$G30,0))</f>
        <v>0</v>
      </c>
      <c r="K30" s="137" t="n">
        <f aca="false">IF($C30="","",IFERROR(SUMIF('L3 UC'!$E:$E,$C30,'L3 UC'!$Q:$Q)/$G30,0))</f>
        <v>0</v>
      </c>
      <c r="L30" s="138" t="n">
        <f aca="false">IF($C30="","",1-$K30)</f>
        <v>1</v>
      </c>
      <c r="M30" s="133"/>
      <c r="N30" s="133"/>
      <c r="O30" s="134"/>
      <c r="P30" s="133"/>
    </row>
    <row r="31" customFormat="false" ht="43.5" hidden="false" customHeight="true" outlineLevel="0" collapsed="false">
      <c r="A31" s="130" t="str">
        <f aca="false">IF($C31="","",IFERROR(VLOOKUP($B31,'L1 UC'!$C:$D,2,FALSE()),""))</f>
        <v>Sabotage / Destruction</v>
      </c>
      <c r="B31" s="131" t="str">
        <f aca="false">IF($C31="","",LEFT($C31,FIND("-",$C31&amp;"-")-1))</f>
        <v>SAB</v>
      </c>
      <c r="C31" s="140" t="s">
        <v>190</v>
      </c>
      <c r="D31" s="133" t="s">
        <v>191</v>
      </c>
      <c r="E31" s="141" t="s">
        <v>192</v>
      </c>
      <c r="F31" s="142"/>
      <c r="G31" s="135" t="n">
        <f aca="false">IF($C31="","",COUNTIF('L3 UC'!$E:$E,$C31))</f>
        <v>0</v>
      </c>
      <c r="H31" s="136" t="n">
        <f aca="false">IF($C31="","",IFERROR(SUMIF('L3 UC'!$E:$E,$C31,'L3 UC'!$N:$N)/$G31,0))</f>
        <v>0</v>
      </c>
      <c r="I31" s="136" t="n">
        <f aca="false">IF($C31="","",IFERROR(SUMIF('L3 UC'!$E:$E,$C31,'L3 UC'!$O:$O)/$G31,0))</f>
        <v>0</v>
      </c>
      <c r="J31" s="136" t="n">
        <f aca="false">IF($C31="","",IFERROR(SUMIF('L3 UC'!$E:$E,$C31,'L3 UC'!$P:$P)/$G31,0))</f>
        <v>0</v>
      </c>
      <c r="K31" s="137" t="n">
        <f aca="false">IF($C31="","",IFERROR(SUMIF('L3 UC'!$E:$E,$C31,'L3 UC'!$Q:$Q)/$G31,0))</f>
        <v>0</v>
      </c>
      <c r="L31" s="138" t="n">
        <f aca="false">IF($C31="","",1-$K31)</f>
        <v>1</v>
      </c>
      <c r="M31" s="133"/>
      <c r="N31" s="133"/>
      <c r="O31" s="134"/>
      <c r="P31" s="133"/>
    </row>
    <row r="32" customFormat="false" ht="43.5" hidden="false" customHeight="true" outlineLevel="0" collapsed="false">
      <c r="A32" s="130" t="str">
        <f aca="false">IF($C32="","",IFERROR(VLOOKUP($B32,'L1 UC'!$C:$D,2,FALSE()),""))</f>
        <v>Policy Violations</v>
      </c>
      <c r="B32" s="131" t="str">
        <f aca="false">IF($C32="","",LEFT($C32,FIND("-",$C32&amp;"-")-1))</f>
        <v>POL</v>
      </c>
      <c r="C32" s="140" t="s">
        <v>193</v>
      </c>
      <c r="D32" s="141" t="s">
        <v>194</v>
      </c>
      <c r="E32" s="141" t="s">
        <v>195</v>
      </c>
      <c r="F32" s="142"/>
      <c r="G32" s="135" t="n">
        <f aca="false">IF($C32="","",COUNTIF('L3 UC'!$E:$E,$C32))</f>
        <v>0</v>
      </c>
      <c r="H32" s="136" t="n">
        <f aca="false">IF($C32="","",IFERROR(SUMIF('L3 UC'!$E:$E,$C32,'L3 UC'!$N:$N)/$G32,0))</f>
        <v>0</v>
      </c>
      <c r="I32" s="136" t="n">
        <f aca="false">IF($C32="","",IFERROR(SUMIF('L3 UC'!$E:$E,$C32,'L3 UC'!$O:$O)/$G32,0))</f>
        <v>0</v>
      </c>
      <c r="J32" s="136" t="n">
        <f aca="false">IF($C32="","",IFERROR(SUMIF('L3 UC'!$E:$E,$C32,'L3 UC'!$P:$P)/$G32,0))</f>
        <v>0</v>
      </c>
      <c r="K32" s="137" t="n">
        <f aca="false">IF($C32="","",IFERROR(SUMIF('L3 UC'!$E:$E,$C32,'L3 UC'!$Q:$Q)/$G32,0))</f>
        <v>0</v>
      </c>
      <c r="L32" s="138" t="n">
        <f aca="false">IF($C32="","",1-$K32)</f>
        <v>1</v>
      </c>
      <c r="M32" s="133"/>
      <c r="N32" s="133"/>
      <c r="O32" s="134"/>
      <c r="P32" s="133"/>
    </row>
    <row r="33" customFormat="false" ht="43.5" hidden="false" customHeight="true" outlineLevel="0" collapsed="false">
      <c r="A33" s="130" t="str">
        <f aca="false">IF($C33="","",IFERROR(VLOOKUP($B33,'L1 UC'!$C:$D,2,FALSE()),""))</f>
        <v>Policy Violations</v>
      </c>
      <c r="B33" s="131" t="str">
        <f aca="false">IF($C33="","",LEFT($C33,FIND("-",$C33&amp;"-")-1))</f>
        <v>POL</v>
      </c>
      <c r="C33" s="140" t="s">
        <v>196</v>
      </c>
      <c r="D33" s="144" t="s">
        <v>197</v>
      </c>
      <c r="E33" s="141" t="s">
        <v>198</v>
      </c>
      <c r="F33" s="142"/>
      <c r="G33" s="135" t="n">
        <f aca="false">IF($C33="","",COUNTIF('L3 UC'!$E:$E,$C33))</f>
        <v>0</v>
      </c>
      <c r="H33" s="136" t="n">
        <f aca="false">IF($C33="","",IFERROR(SUMIF('L3 UC'!$E:$E,$C33,'L3 UC'!$N:$N)/$G33,0))</f>
        <v>0</v>
      </c>
      <c r="I33" s="136" t="n">
        <f aca="false">IF($C33="","",IFERROR(SUMIF('L3 UC'!$E:$E,$C33,'L3 UC'!$O:$O)/$G33,0))</f>
        <v>0</v>
      </c>
      <c r="J33" s="136" t="n">
        <f aca="false">IF($C33="","",IFERROR(SUMIF('L3 UC'!$E:$E,$C33,'L3 UC'!$P:$P)/$G33,0))</f>
        <v>0</v>
      </c>
      <c r="K33" s="137" t="n">
        <f aca="false">IF($C33="","",IFERROR(SUMIF('L3 UC'!$E:$E,$C33,'L3 UC'!$Q:$Q)/$G33,0))</f>
        <v>0</v>
      </c>
      <c r="L33" s="138" t="n">
        <f aca="false">IF($C33="","",1-$K33)</f>
        <v>1</v>
      </c>
      <c r="M33" s="133"/>
      <c r="N33" s="133"/>
      <c r="O33" s="134"/>
      <c r="P33" s="133"/>
    </row>
    <row r="34" customFormat="false" ht="43.5" hidden="false" customHeight="true" outlineLevel="0" collapsed="false">
      <c r="A34" s="130" t="str">
        <f aca="false">IF($C34="","",IFERROR(VLOOKUP($B34,'L1 UC'!$C:$D,2,FALSE()),""))</f>
        <v>Policy Violations</v>
      </c>
      <c r="B34" s="131" t="str">
        <f aca="false">IF($C34="","",LEFT($C34,FIND("-",$C34&amp;"-")-1))</f>
        <v>POL</v>
      </c>
      <c r="C34" s="140" t="s">
        <v>199</v>
      </c>
      <c r="D34" s="144" t="s">
        <v>200</v>
      </c>
      <c r="E34" s="141" t="s">
        <v>201</v>
      </c>
      <c r="F34" s="142"/>
      <c r="G34" s="135" t="n">
        <f aca="false">IF($C34="","",COUNTIF('L3 UC'!$E:$E,$C34))</f>
        <v>0</v>
      </c>
      <c r="H34" s="136" t="n">
        <f aca="false">IF($C34="","",IFERROR(SUMIF('L3 UC'!$E:$E,$C34,'L3 UC'!$N:$N)/$G34,0))</f>
        <v>0</v>
      </c>
      <c r="I34" s="136" t="n">
        <f aca="false">IF($C34="","",IFERROR(SUMIF('L3 UC'!$E:$E,$C34,'L3 UC'!$O:$O)/$G34,0))</f>
        <v>0</v>
      </c>
      <c r="J34" s="136" t="n">
        <f aca="false">IF($C34="","",IFERROR(SUMIF('L3 UC'!$E:$E,$C34,'L3 UC'!$P:$P)/$G34,0))</f>
        <v>0</v>
      </c>
      <c r="K34" s="137" t="n">
        <f aca="false">IF($C34="","",IFERROR(SUMIF('L3 UC'!$E:$E,$C34,'L3 UC'!$Q:$Q)/$G34,0))</f>
        <v>0</v>
      </c>
      <c r="L34" s="138" t="n">
        <f aca="false">IF($C34="","",1-$K34)</f>
        <v>1</v>
      </c>
      <c r="M34" s="133"/>
      <c r="N34" s="133"/>
      <c r="O34" s="134"/>
      <c r="P34" s="133"/>
    </row>
    <row r="35" customFormat="false" ht="43.5" hidden="false" customHeight="true" outlineLevel="0" collapsed="false">
      <c r="A35" s="130" t="str">
        <f aca="false">IF($C35="","",IFERROR(VLOOKUP($B35,'L1 UC'!$C:$D,2,FALSE()),""))</f>
        <v>Policy Violations</v>
      </c>
      <c r="B35" s="131" t="str">
        <f aca="false">IF($C35="","",LEFT($C35,FIND("-",$C35&amp;"-")-1))</f>
        <v>POL</v>
      </c>
      <c r="C35" s="140" t="s">
        <v>202</v>
      </c>
      <c r="D35" s="144" t="s">
        <v>203</v>
      </c>
      <c r="E35" s="141" t="s">
        <v>204</v>
      </c>
      <c r="F35" s="142"/>
      <c r="G35" s="135" t="n">
        <f aca="false">IF($C35="","",COUNTIF('L3 UC'!$E:$E,$C35))</f>
        <v>0</v>
      </c>
      <c r="H35" s="136" t="n">
        <f aca="false">IF($C35="","",IFERROR(SUMIF('L3 UC'!$E:$E,$C35,'L3 UC'!$N:$N)/$G35,0))</f>
        <v>0</v>
      </c>
      <c r="I35" s="136" t="n">
        <f aca="false">IF($C35="","",IFERROR(SUMIF('L3 UC'!$E:$E,$C35,'L3 UC'!$O:$O)/$G35,0))</f>
        <v>0</v>
      </c>
      <c r="J35" s="136" t="n">
        <f aca="false">IF($C35="","",IFERROR(SUMIF('L3 UC'!$E:$E,$C35,'L3 UC'!$P:$P)/$G35,0))</f>
        <v>0</v>
      </c>
      <c r="K35" s="137" t="n">
        <f aca="false">IF($C35="","",IFERROR(SUMIF('L3 UC'!$E:$E,$C35,'L3 UC'!$Q:$Q)/$G35,0))</f>
        <v>0</v>
      </c>
      <c r="L35" s="138" t="n">
        <f aca="false">IF($C35="","",1-$K35)</f>
        <v>1</v>
      </c>
      <c r="M35" s="133"/>
      <c r="N35" s="133"/>
      <c r="O35" s="134"/>
      <c r="P35" s="133"/>
    </row>
    <row r="36" customFormat="false" ht="43.5" hidden="false" customHeight="true" outlineLevel="0" collapsed="false">
      <c r="A36" s="130" t="str">
        <f aca="false">IF($C36="","",IFERROR(VLOOKUP($B36,'L1 UC'!$C:$D,2,FALSE()),""))</f>
        <v>Policy Violations</v>
      </c>
      <c r="B36" s="131" t="str">
        <f aca="false">IF($C36="","",LEFT($C36,FIND("-",$C36&amp;"-")-1))</f>
        <v>POL</v>
      </c>
      <c r="C36" s="140" t="s">
        <v>205</v>
      </c>
      <c r="D36" s="141" t="s">
        <v>206</v>
      </c>
      <c r="E36" s="141" t="s">
        <v>207</v>
      </c>
      <c r="F36" s="142"/>
      <c r="G36" s="135" t="n">
        <f aca="false">IF($C36="","",COUNTIF('L3 UC'!$E:$E,$C36))</f>
        <v>0</v>
      </c>
      <c r="H36" s="136" t="n">
        <f aca="false">IF($C36="","",IFERROR(SUMIF('L3 UC'!$E:$E,$C36,'L3 UC'!$N:$N)/$G36,0))</f>
        <v>0</v>
      </c>
      <c r="I36" s="136" t="n">
        <f aca="false">IF($C36="","",IFERROR(SUMIF('L3 UC'!$E:$E,$C36,'L3 UC'!$O:$O)/$G36,0))</f>
        <v>0</v>
      </c>
      <c r="J36" s="136" t="n">
        <f aca="false">IF($C36="","",IFERROR(SUMIF('L3 UC'!$E:$E,$C36,'L3 UC'!$P:$P)/$G36,0))</f>
        <v>0</v>
      </c>
      <c r="K36" s="137" t="n">
        <f aca="false">IF($C36="","",IFERROR(SUMIF('L3 UC'!$E:$E,$C36,'L3 UC'!$Q:$Q)/$G36,0))</f>
        <v>0</v>
      </c>
      <c r="L36" s="138" t="n">
        <f aca="false">IF($C36="","",1-$K36)</f>
        <v>1</v>
      </c>
      <c r="M36" s="133"/>
      <c r="N36" s="133"/>
      <c r="O36" s="134"/>
      <c r="P36" s="133"/>
    </row>
    <row r="37" customFormat="false" ht="43.5" hidden="false" customHeight="true" outlineLevel="0" collapsed="false">
      <c r="A37" s="130" t="str">
        <f aca="false">IF($C37="","",IFERROR(VLOOKUP($B37,'L1 UC'!$C:$D,2,FALSE()),""))</f>
        <v>Policy Violations</v>
      </c>
      <c r="B37" s="131" t="str">
        <f aca="false">IF($C37="","",LEFT($C37,FIND("-",$C37&amp;"-")-1))</f>
        <v>POL</v>
      </c>
      <c r="C37" s="140" t="s">
        <v>208</v>
      </c>
      <c r="D37" s="144" t="s">
        <v>209</v>
      </c>
      <c r="E37" s="141" t="s">
        <v>210</v>
      </c>
      <c r="F37" s="142"/>
      <c r="G37" s="135" t="n">
        <f aca="false">IF($C37="","",COUNTIF('L3 UC'!$E:$E,$C37))</f>
        <v>0</v>
      </c>
      <c r="H37" s="136" t="n">
        <f aca="false">IF($C37="","",IFERROR(SUMIF('L3 UC'!$E:$E,$C37,'L3 UC'!$N:$N)/$G37,0))</f>
        <v>0</v>
      </c>
      <c r="I37" s="136" t="n">
        <f aca="false">IF($C37="","",IFERROR(SUMIF('L3 UC'!$E:$E,$C37,'L3 UC'!$O:$O)/$G37,0))</f>
        <v>0</v>
      </c>
      <c r="J37" s="136" t="n">
        <f aca="false">IF($C37="","",IFERROR(SUMIF('L3 UC'!$E:$E,$C37,'L3 UC'!$P:$P)/$G37,0))</f>
        <v>0</v>
      </c>
      <c r="K37" s="137" t="n">
        <f aca="false">IF($C37="","",IFERROR(SUMIF('L3 UC'!$E:$E,$C37,'L3 UC'!$Q:$Q)/$G37,0))</f>
        <v>0</v>
      </c>
      <c r="L37" s="138" t="n">
        <f aca="false">IF($C37="","",1-$K37)</f>
        <v>1</v>
      </c>
      <c r="M37" s="133"/>
      <c r="N37" s="133"/>
      <c r="O37" s="134"/>
      <c r="P37" s="133"/>
    </row>
    <row r="38" customFormat="false" ht="43.5" hidden="false" customHeight="true" outlineLevel="0" collapsed="false">
      <c r="A38" s="130" t="str">
        <f aca="false">IF($C38="","",IFERROR(VLOOKUP($B38,'L1 UC'!$C:$D,2,FALSE()),""))</f>
        <v>Policy Violations</v>
      </c>
      <c r="B38" s="131" t="str">
        <f aca="false">IF($C38="","",LEFT($C38,FIND("-",$C38&amp;"-")-1))</f>
        <v>POL</v>
      </c>
      <c r="C38" s="140" t="s">
        <v>211</v>
      </c>
      <c r="D38" s="145" t="s">
        <v>212</v>
      </c>
      <c r="E38" s="141" t="s">
        <v>213</v>
      </c>
      <c r="F38" s="142"/>
      <c r="G38" s="135" t="n">
        <f aca="false">IF($C38="","",COUNTIF('L3 UC'!$E:$E,$C38))</f>
        <v>0</v>
      </c>
      <c r="H38" s="136" t="n">
        <f aca="false">IF($C38="","",IFERROR(SUMIF('L3 UC'!$E:$E,$C38,'L3 UC'!$N:$N)/$G38,0))</f>
        <v>0</v>
      </c>
      <c r="I38" s="136" t="n">
        <f aca="false">IF($C38="","",IFERROR(SUMIF('L3 UC'!$E:$E,$C38,'L3 UC'!$O:$O)/$G38,0))</f>
        <v>0</v>
      </c>
      <c r="J38" s="136" t="n">
        <f aca="false">IF($C38="","",IFERROR(SUMIF('L3 UC'!$E:$E,$C38,'L3 UC'!$P:$P)/$G38,0))</f>
        <v>0</v>
      </c>
      <c r="K38" s="137" t="n">
        <f aca="false">IF($C38="","",IFERROR(SUMIF('L3 UC'!$E:$E,$C38,'L3 UC'!$Q:$Q)/$G38,0))</f>
        <v>0</v>
      </c>
      <c r="L38" s="138" t="n">
        <f aca="false">IF($C38="","",1-$K38)</f>
        <v>1</v>
      </c>
      <c r="M38" s="133"/>
      <c r="N38" s="133"/>
      <c r="O38" s="134"/>
      <c r="P38" s="133"/>
    </row>
    <row r="39" customFormat="false" ht="43.5" hidden="false" customHeight="true" outlineLevel="0" collapsed="false">
      <c r="A39" s="130" t="str">
        <f aca="false">IF($C39="","",IFERROR(VLOOKUP($B39,'L1 UC'!$C:$D,2,FALSE()),""))</f>
        <v>Policy Violations</v>
      </c>
      <c r="B39" s="131" t="str">
        <f aca="false">IF($C39="","",LEFT($C39,FIND("-",$C39&amp;"-")-1))</f>
        <v>POL</v>
      </c>
      <c r="C39" s="140" t="s">
        <v>214</v>
      </c>
      <c r="D39" s="145" t="s">
        <v>215</v>
      </c>
      <c r="E39" s="141" t="s">
        <v>216</v>
      </c>
      <c r="F39" s="142"/>
      <c r="G39" s="135" t="n">
        <f aca="false">IF($C39="","",COUNTIF('L3 UC'!$E:$E,$C39))</f>
        <v>0</v>
      </c>
      <c r="H39" s="136" t="n">
        <f aca="false">IF($C39="","",IFERROR(SUMIF('L3 UC'!$E:$E,$C39,'L3 UC'!$N:$N)/$G39,0))</f>
        <v>0</v>
      </c>
      <c r="I39" s="136" t="n">
        <f aca="false">IF($C39="","",IFERROR(SUMIF('L3 UC'!$E:$E,$C39,'L3 UC'!$O:$O)/$G39,0))</f>
        <v>0</v>
      </c>
      <c r="J39" s="136" t="n">
        <f aca="false">IF($C39="","",IFERROR(SUMIF('L3 UC'!$E:$E,$C39,'L3 UC'!$P:$P)/$G39,0))</f>
        <v>0</v>
      </c>
      <c r="K39" s="137" t="n">
        <f aca="false">IF($C39="","",IFERROR(SUMIF('L3 UC'!$E:$E,$C39,'L3 UC'!$Q:$Q)/$G39,0))</f>
        <v>0</v>
      </c>
      <c r="L39" s="138" t="n">
        <f aca="false">IF($C39="","",1-$K39)</f>
        <v>1</v>
      </c>
      <c r="M39" s="133"/>
      <c r="N39" s="133"/>
      <c r="O39" s="134"/>
      <c r="P39" s="133"/>
    </row>
    <row r="40" customFormat="false" ht="14.25" hidden="false" customHeight="true" outlineLevel="0" collapsed="false">
      <c r="A40" s="130" t="str">
        <f aca="false">IF($C40="","",IFERROR(VLOOKUP($B40,'L1 UC'!$C:$D,2,FALSE()),""))</f>
        <v/>
      </c>
      <c r="B40" s="131" t="str">
        <f aca="false">IF($C40="","",LEFT($C40,FIND("-",$C40&amp;"-")-1))</f>
        <v/>
      </c>
      <c r="C40" s="140"/>
      <c r="D40" s="145"/>
      <c r="E40" s="141"/>
      <c r="F40" s="142"/>
      <c r="G40" s="135" t="str">
        <f aca="false">IF($C40="","",COUNTIF('L3 UC'!$E:$E,$C40))</f>
        <v/>
      </c>
      <c r="H40" s="136" t="str">
        <f aca="false">IF($C40="","",IFERROR(SUMIF('L3 UC'!$E:$E,$C40,'L3 UC'!$N:$N)/$G40,0))</f>
        <v/>
      </c>
      <c r="I40" s="136" t="str">
        <f aca="false">IF($C40="","",IFERROR(SUMIF('L3 UC'!$E:$E,$C40,'L3 UC'!$O:$O)/$G40,0))</f>
        <v/>
      </c>
      <c r="J40" s="136" t="str">
        <f aca="false">IF($C40="","",IFERROR(SUMIF('L3 UC'!$E:$E,$C40,'L3 UC'!$P:$P)/$G40,0))</f>
        <v/>
      </c>
      <c r="K40" s="137" t="str">
        <f aca="false">IF($C40="","",IFERROR(SUMIF('L3 UC'!$E:$E,$C40,'L3 UC'!$Q:$Q)/$G40,0))</f>
        <v/>
      </c>
      <c r="L40" s="138" t="str">
        <f aca="false">IF($C40="","",1-$K40)</f>
        <v/>
      </c>
      <c r="M40" s="133"/>
      <c r="N40" s="133"/>
      <c r="O40" s="134"/>
      <c r="P40" s="133"/>
    </row>
    <row r="41" customFormat="false" ht="14.25" hidden="false" customHeight="true" outlineLevel="0" collapsed="false">
      <c r="A41" s="130" t="str">
        <f aca="false">IF($C41="","",IFERROR(VLOOKUP($B41,'L1 UC'!$C:$D,2,FALSE()),""))</f>
        <v/>
      </c>
      <c r="B41" s="131" t="str">
        <f aca="false">IF($C41="","",LEFT($C41,FIND("-",$C41&amp;"-")-1))</f>
        <v/>
      </c>
      <c r="C41" s="140"/>
      <c r="D41" s="145"/>
      <c r="E41" s="141"/>
      <c r="F41" s="142"/>
      <c r="G41" s="135" t="str">
        <f aca="false">IF($C41="","",COUNTIF('L3 UC'!$E:$E,$C41))</f>
        <v/>
      </c>
      <c r="H41" s="136" t="str">
        <f aca="false">IF($C41="","",IFERROR(SUMIF('L3 UC'!$E:$E,$C41,'L3 UC'!$N:$N)/$G41,0))</f>
        <v/>
      </c>
      <c r="I41" s="136" t="str">
        <f aca="false">IF($C41="","",IFERROR(SUMIF('L3 UC'!$E:$E,$C41,'L3 UC'!$O:$O)/$G41,0))</f>
        <v/>
      </c>
      <c r="J41" s="136" t="str">
        <f aca="false">IF($C41="","",IFERROR(SUMIF('L3 UC'!$E:$E,$C41,'L3 UC'!$P:$P)/$G41,0))</f>
        <v/>
      </c>
      <c r="K41" s="137" t="str">
        <f aca="false">IF($C41="","",IFERROR(SUMIF('L3 UC'!$E:$E,$C41,'L3 UC'!$Q:$Q)/$G41,0))</f>
        <v/>
      </c>
      <c r="L41" s="138" t="str">
        <f aca="false">IF($C41="","",1-$K41)</f>
        <v/>
      </c>
      <c r="M41" s="133"/>
      <c r="N41" s="133"/>
      <c r="O41" s="134"/>
      <c r="P41" s="133"/>
    </row>
    <row r="42" customFormat="false" ht="14.25" hidden="false" customHeight="true" outlineLevel="0" collapsed="false">
      <c r="A42" s="130" t="str">
        <f aca="false">IF($C42="","",IFERROR(VLOOKUP($B42,'L1 UC'!$C:$D,2,FALSE()),""))</f>
        <v/>
      </c>
      <c r="B42" s="131" t="str">
        <f aca="false">IF($C42="","",LEFT($C42,FIND("-",$C42&amp;"-")-1))</f>
        <v/>
      </c>
      <c r="C42" s="140"/>
      <c r="D42" s="145"/>
      <c r="E42" s="141"/>
      <c r="F42" s="142"/>
      <c r="G42" s="135" t="str">
        <f aca="false">IF($C42="","",COUNTIF('L3 UC'!$E:$E,$C42))</f>
        <v/>
      </c>
      <c r="H42" s="136" t="str">
        <f aca="false">IF($C42="","",IFERROR(SUMIF('L3 UC'!$E:$E,$C42,'L3 UC'!$N:$N)/$G42,0))</f>
        <v/>
      </c>
      <c r="I42" s="136" t="str">
        <f aca="false">IF($C42="","",IFERROR(SUMIF('L3 UC'!$E:$E,$C42,'L3 UC'!$O:$O)/$G42,0))</f>
        <v/>
      </c>
      <c r="J42" s="136" t="str">
        <f aca="false">IF($C42="","",IFERROR(SUMIF('L3 UC'!$E:$E,$C42,'L3 UC'!$P:$P)/$G42,0))</f>
        <v/>
      </c>
      <c r="K42" s="137" t="str">
        <f aca="false">IF($C42="","",IFERROR(SUMIF('L3 UC'!$E:$E,$C42,'L3 UC'!$Q:$Q)/$G42,0))</f>
        <v/>
      </c>
      <c r="L42" s="138" t="str">
        <f aca="false">IF($C42="","",1-$K42)</f>
        <v/>
      </c>
      <c r="M42" s="133"/>
      <c r="N42" s="133"/>
      <c r="O42" s="134"/>
      <c r="P42" s="133"/>
    </row>
    <row r="43" customFormat="false" ht="14.25" hidden="false" customHeight="true" outlineLevel="0" collapsed="false">
      <c r="A43" s="130" t="str">
        <f aca="false">IF($C43="","",IFERROR(VLOOKUP($B43,'L1 UC'!$C:$D,2,FALSE()),""))</f>
        <v/>
      </c>
      <c r="B43" s="131" t="str">
        <f aca="false">IF($C43="","",LEFT($C43,FIND("-",$C43&amp;"-")-1))</f>
        <v/>
      </c>
      <c r="C43" s="140"/>
      <c r="D43" s="145"/>
      <c r="E43" s="141"/>
      <c r="F43" s="142"/>
      <c r="G43" s="135" t="str">
        <f aca="false">IF($C43="","",COUNTIF('L3 UC'!$E:$E,$C43))</f>
        <v/>
      </c>
      <c r="H43" s="136" t="str">
        <f aca="false">IF($C43="","",IFERROR(SUMIF('L3 UC'!$E:$E,$C43,'L3 UC'!$N:$N)/$G43,0))</f>
        <v/>
      </c>
      <c r="I43" s="136" t="str">
        <f aca="false">IF($C43="","",IFERROR(SUMIF('L3 UC'!$E:$E,$C43,'L3 UC'!$O:$O)/$G43,0))</f>
        <v/>
      </c>
      <c r="J43" s="136" t="str">
        <f aca="false">IF($C43="","",IFERROR(SUMIF('L3 UC'!$E:$E,$C43,'L3 UC'!$P:$P)/$G43,0))</f>
        <v/>
      </c>
      <c r="K43" s="137" t="str">
        <f aca="false">IF($C43="","",IFERROR(SUMIF('L3 UC'!$E:$E,$C43,'L3 UC'!$Q:$Q)/$G43,0))</f>
        <v/>
      </c>
      <c r="L43" s="138" t="str">
        <f aca="false">IF($C43="","",1-$K43)</f>
        <v/>
      </c>
      <c r="M43" s="133"/>
      <c r="N43" s="133"/>
      <c r="O43" s="134"/>
      <c r="P43" s="133"/>
    </row>
    <row r="44" customFormat="false" ht="14.25" hidden="false" customHeight="true" outlineLevel="0" collapsed="false">
      <c r="A44" s="130" t="str">
        <f aca="false">IF($C44="","",IFERROR(VLOOKUP($B44,'L1 UC'!$C:$D,2,FALSE()),""))</f>
        <v/>
      </c>
      <c r="B44" s="131" t="str">
        <f aca="false">IF($C44="","",LEFT($C44,FIND("-",$C44&amp;"-")-1))</f>
        <v/>
      </c>
      <c r="C44" s="140"/>
      <c r="D44" s="145"/>
      <c r="E44" s="141"/>
      <c r="F44" s="142"/>
      <c r="G44" s="135" t="str">
        <f aca="false">IF($C44="","",COUNTIF('L3 UC'!$E:$E,$C44))</f>
        <v/>
      </c>
      <c r="H44" s="136" t="str">
        <f aca="false">IF($C44="","",IFERROR(SUMIF('L3 UC'!$E:$E,$C44,'L3 UC'!$N:$N)/$G44,0))</f>
        <v/>
      </c>
      <c r="I44" s="136" t="str">
        <f aca="false">IF($C44="","",IFERROR(SUMIF('L3 UC'!$E:$E,$C44,'L3 UC'!$O:$O)/$G44,0))</f>
        <v/>
      </c>
      <c r="J44" s="136" t="str">
        <f aca="false">IF($C44="","",IFERROR(SUMIF('L3 UC'!$E:$E,$C44,'L3 UC'!$P:$P)/$G44,0))</f>
        <v/>
      </c>
      <c r="K44" s="137" t="str">
        <f aca="false">IF($C44="","",IFERROR(SUMIF('L3 UC'!$E:$E,$C44,'L3 UC'!$Q:$Q)/$G44,0))</f>
        <v/>
      </c>
      <c r="L44" s="138" t="str">
        <f aca="false">IF($C44="","",1-$K44)</f>
        <v/>
      </c>
      <c r="M44" s="133"/>
      <c r="N44" s="133"/>
      <c r="O44" s="134"/>
      <c r="P44" s="133"/>
    </row>
    <row r="45" customFormat="false" ht="14.25" hidden="false" customHeight="true" outlineLevel="0" collapsed="false">
      <c r="A45" s="130" t="str">
        <f aca="false">IF($C45="","",IFERROR(VLOOKUP($B45,'L1 UC'!$C:$D,2,FALSE()),""))</f>
        <v/>
      </c>
      <c r="B45" s="131" t="str">
        <f aca="false">IF($C45="","",LEFT($C45,FIND("-",$C45&amp;"-")-1))</f>
        <v/>
      </c>
      <c r="C45" s="140"/>
      <c r="D45" s="145"/>
      <c r="E45" s="141"/>
      <c r="F45" s="142"/>
      <c r="G45" s="135" t="str">
        <f aca="false">IF($C45="","",COUNTIF('L3 UC'!$E:$E,$C45))</f>
        <v/>
      </c>
      <c r="H45" s="136" t="str">
        <f aca="false">IF($C45="","",IFERROR(SUMIF('L3 UC'!$E:$E,$C45,'L3 UC'!$N:$N)/$G45,0))</f>
        <v/>
      </c>
      <c r="I45" s="136" t="str">
        <f aca="false">IF($C45="","",IFERROR(SUMIF('L3 UC'!$E:$E,$C45,'L3 UC'!$O:$O)/$G45,0))</f>
        <v/>
      </c>
      <c r="J45" s="136" t="str">
        <f aca="false">IF($C45="","",IFERROR(SUMIF('L3 UC'!$E:$E,$C45,'L3 UC'!$P:$P)/$G45,0))</f>
        <v/>
      </c>
      <c r="K45" s="137" t="str">
        <f aca="false">IF($C45="","",IFERROR(SUMIF('L3 UC'!$E:$E,$C45,'L3 UC'!$Q:$Q)/$G45,0))</f>
        <v/>
      </c>
      <c r="L45" s="138" t="str">
        <f aca="false">IF($C45="","",1-$K45)</f>
        <v/>
      </c>
      <c r="M45" s="133"/>
      <c r="N45" s="133"/>
      <c r="O45" s="134"/>
      <c r="P45" s="133"/>
    </row>
    <row r="46" customFormat="false" ht="14.25" hidden="false" customHeight="true" outlineLevel="0" collapsed="false">
      <c r="A46" s="130" t="str">
        <f aca="false">IF($C46="","",IFERROR(VLOOKUP($B46,'L1 UC'!$C:$D,2,FALSE()),""))</f>
        <v/>
      </c>
      <c r="B46" s="131" t="str">
        <f aca="false">IF($C46="","",LEFT($C46,FIND("-",$C46&amp;"-")-1))</f>
        <v/>
      </c>
      <c r="C46" s="140"/>
      <c r="D46" s="145"/>
      <c r="E46" s="141"/>
      <c r="F46" s="142"/>
      <c r="G46" s="135" t="str">
        <f aca="false">IF($C46="","",COUNTIF('L3 UC'!$E:$E,$C46))</f>
        <v/>
      </c>
      <c r="H46" s="136" t="str">
        <f aca="false">IF($C46="","",IFERROR(SUMIF('L3 UC'!$E:$E,$C46,'L3 UC'!$N:$N)/$G46,0))</f>
        <v/>
      </c>
      <c r="I46" s="136" t="str">
        <f aca="false">IF($C46="","",IFERROR(SUMIF('L3 UC'!$E:$E,$C46,'L3 UC'!$O:$O)/$G46,0))</f>
        <v/>
      </c>
      <c r="J46" s="136" t="str">
        <f aca="false">IF($C46="","",IFERROR(SUMIF('L3 UC'!$E:$E,$C46,'L3 UC'!$P:$P)/$G46,0))</f>
        <v/>
      </c>
      <c r="K46" s="137" t="str">
        <f aca="false">IF($C46="","",IFERROR(SUMIF('L3 UC'!$E:$E,$C46,'L3 UC'!$Q:$Q)/$G46,0))</f>
        <v/>
      </c>
      <c r="L46" s="138" t="str">
        <f aca="false">IF($C46="","",1-$K46)</f>
        <v/>
      </c>
      <c r="M46" s="133"/>
      <c r="N46" s="133"/>
      <c r="O46" s="134"/>
      <c r="P46" s="133"/>
    </row>
    <row r="47" customFormat="false" ht="14.25" hidden="false" customHeight="true" outlineLevel="0" collapsed="false">
      <c r="A47" s="130" t="str">
        <f aca="false">IF($C47="","",IFERROR(VLOOKUP($B47,'L1 UC'!$C:$D,2,FALSE()),""))</f>
        <v/>
      </c>
      <c r="B47" s="131" t="str">
        <f aca="false">IF($C47="","",LEFT($C47,FIND("-",$C47&amp;"-")-1))</f>
        <v/>
      </c>
      <c r="C47" s="140"/>
      <c r="D47" s="145"/>
      <c r="E47" s="141"/>
      <c r="F47" s="142"/>
      <c r="G47" s="135" t="str">
        <f aca="false">IF($C47="","",COUNTIF('L3 UC'!$E:$E,$C47))</f>
        <v/>
      </c>
      <c r="H47" s="136" t="str">
        <f aca="false">IF($C47="","",IFERROR(SUMIF('L3 UC'!$E:$E,$C47,'L3 UC'!$N:$N)/$G47,0))</f>
        <v/>
      </c>
      <c r="I47" s="136" t="str">
        <f aca="false">IF($C47="","",IFERROR(SUMIF('L3 UC'!$E:$E,$C47,'L3 UC'!$O:$O)/$G47,0))</f>
        <v/>
      </c>
      <c r="J47" s="136" t="str">
        <f aca="false">IF($C47="","",IFERROR(SUMIF('L3 UC'!$E:$E,$C47,'L3 UC'!$P:$P)/$G47,0))</f>
        <v/>
      </c>
      <c r="K47" s="137" t="str">
        <f aca="false">IF($C47="","",IFERROR(SUMIF('L3 UC'!$E:$E,$C47,'L3 UC'!$Q:$Q)/$G47,0))</f>
        <v/>
      </c>
      <c r="L47" s="138" t="str">
        <f aca="false">IF($C47="","",1-$K47)</f>
        <v/>
      </c>
      <c r="M47" s="133"/>
      <c r="N47" s="133"/>
      <c r="O47" s="134"/>
      <c r="P47" s="133"/>
    </row>
    <row r="48" customFormat="false" ht="14.25" hidden="false" customHeight="true" outlineLevel="0" collapsed="false">
      <c r="A48" s="130" t="str">
        <f aca="false">IF($C48="","",IFERROR(VLOOKUP($B48,'L1 UC'!$C:$D,2,FALSE()),""))</f>
        <v/>
      </c>
      <c r="B48" s="131" t="str">
        <f aca="false">IF($C48="","",LEFT($C48,FIND("-",$C48&amp;"-")-1))</f>
        <v/>
      </c>
      <c r="C48" s="140"/>
      <c r="D48" s="145"/>
      <c r="E48" s="141"/>
      <c r="F48" s="142"/>
      <c r="G48" s="135" t="str">
        <f aca="false">IF($C48="","",COUNTIF('L3 UC'!$E:$E,$C48))</f>
        <v/>
      </c>
      <c r="H48" s="136" t="str">
        <f aca="false">IF($C48="","",IFERROR(SUMIF('L3 UC'!$E:$E,$C48,'L3 UC'!$N:$N)/$G48,0))</f>
        <v/>
      </c>
      <c r="I48" s="136" t="str">
        <f aca="false">IF($C48="","",IFERROR(SUMIF('L3 UC'!$E:$E,$C48,'L3 UC'!$O:$O)/$G48,0))</f>
        <v/>
      </c>
      <c r="J48" s="136" t="str">
        <f aca="false">IF($C48="","",IFERROR(SUMIF('L3 UC'!$E:$E,$C48,'L3 UC'!$P:$P)/$G48,0))</f>
        <v/>
      </c>
      <c r="K48" s="137" t="str">
        <f aca="false">IF($C48="","",IFERROR(SUMIF('L3 UC'!$E:$E,$C48,'L3 UC'!$Q:$Q)/$G48,0))</f>
        <v/>
      </c>
      <c r="L48" s="138" t="str">
        <f aca="false">IF($C48="","",1-$K48)</f>
        <v/>
      </c>
      <c r="M48" s="133"/>
      <c r="N48" s="133"/>
      <c r="O48" s="134"/>
      <c r="P48" s="133"/>
    </row>
    <row r="49" customFormat="false" ht="14.25" hidden="false" customHeight="true" outlineLevel="0" collapsed="false">
      <c r="A49" s="130" t="str">
        <f aca="false">IF($C49="","",IFERROR(VLOOKUP($B49,'L1 UC'!$C:$D,2,FALSE()),""))</f>
        <v/>
      </c>
      <c r="B49" s="131" t="str">
        <f aca="false">IF($C49="","",LEFT($C49,FIND("-",$C49&amp;"-")-1))</f>
        <v/>
      </c>
      <c r="C49" s="140"/>
      <c r="D49" s="145"/>
      <c r="E49" s="141"/>
      <c r="F49" s="142"/>
      <c r="G49" s="135" t="str">
        <f aca="false">IF($C49="","",COUNTIF('L3 UC'!$E:$E,$C49))</f>
        <v/>
      </c>
      <c r="H49" s="136" t="str">
        <f aca="false">IF($C49="","",IFERROR(SUMIF('L3 UC'!$E:$E,$C49,'L3 UC'!$N:$N)/$G49,0))</f>
        <v/>
      </c>
      <c r="I49" s="136" t="str">
        <f aca="false">IF($C49="","",IFERROR(SUMIF('L3 UC'!$E:$E,$C49,'L3 UC'!$O:$O)/$G49,0))</f>
        <v/>
      </c>
      <c r="J49" s="136" t="str">
        <f aca="false">IF($C49="","",IFERROR(SUMIF('L3 UC'!$E:$E,$C49,'L3 UC'!$P:$P)/$G49,0))</f>
        <v/>
      </c>
      <c r="K49" s="137" t="str">
        <f aca="false">IF($C49="","",IFERROR(SUMIF('L3 UC'!$E:$E,$C49,'L3 UC'!$Q:$Q)/$G49,0))</f>
        <v/>
      </c>
      <c r="L49" s="138" t="str">
        <f aca="false">IF($C49="","",1-$K49)</f>
        <v/>
      </c>
      <c r="M49" s="133"/>
      <c r="N49" s="133"/>
      <c r="O49" s="134"/>
      <c r="P49" s="133"/>
    </row>
    <row r="50" customFormat="false" ht="14.25" hidden="false" customHeight="true" outlineLevel="0" collapsed="false">
      <c r="A50" s="130" t="str">
        <f aca="false">IF($C50="","",IFERROR(VLOOKUP($B50,'L1 UC'!$C:$D,2,FALSE()),""))</f>
        <v/>
      </c>
      <c r="B50" s="131" t="str">
        <f aca="false">IF($C50="","",LEFT($C50,FIND("-",$C50&amp;"-")-1))</f>
        <v/>
      </c>
      <c r="C50" s="140"/>
      <c r="D50" s="145"/>
      <c r="E50" s="141"/>
      <c r="F50" s="142"/>
      <c r="G50" s="135" t="str">
        <f aca="false">IF($C50="","",COUNTIF('L3 UC'!$E:$E,$C50))</f>
        <v/>
      </c>
      <c r="H50" s="136" t="str">
        <f aca="false">IF($C50="","",IFERROR(SUMIF('L3 UC'!$E:$E,$C50,'L3 UC'!$N:$N)/$G50,0))</f>
        <v/>
      </c>
      <c r="I50" s="136" t="str">
        <f aca="false">IF($C50="","",IFERROR(SUMIF('L3 UC'!$E:$E,$C50,'L3 UC'!$O:$O)/$G50,0))</f>
        <v/>
      </c>
      <c r="J50" s="136" t="str">
        <f aca="false">IF($C50="","",IFERROR(SUMIF('L3 UC'!$E:$E,$C50,'L3 UC'!$P:$P)/$G50,0))</f>
        <v/>
      </c>
      <c r="K50" s="137" t="str">
        <f aca="false">IF($C50="","",IFERROR(SUMIF('L3 UC'!$E:$E,$C50,'L3 UC'!$Q:$Q)/$G50,0))</f>
        <v/>
      </c>
      <c r="L50" s="138" t="str">
        <f aca="false">IF($C50="","",1-$K50)</f>
        <v/>
      </c>
      <c r="M50" s="133"/>
      <c r="N50" s="133"/>
      <c r="O50" s="134"/>
      <c r="P50" s="133"/>
    </row>
    <row r="51" customFormat="false" ht="14.25" hidden="false" customHeight="true" outlineLevel="0" collapsed="false">
      <c r="A51" s="130" t="str">
        <f aca="false">IF($C51="","",IFERROR(VLOOKUP($B51,'L1 UC'!$C:$D,2,FALSE()),""))</f>
        <v/>
      </c>
      <c r="B51" s="131" t="str">
        <f aca="false">IF($C51="","",LEFT($C51,FIND("-",$C51&amp;"-")-1))</f>
        <v/>
      </c>
      <c r="C51" s="140"/>
      <c r="D51" s="145"/>
      <c r="E51" s="141"/>
      <c r="F51" s="142"/>
      <c r="G51" s="135" t="str">
        <f aca="false">IF($C51="","",COUNTIF('L3 UC'!$E:$E,$C51))</f>
        <v/>
      </c>
      <c r="H51" s="136" t="str">
        <f aca="false">IF($C51="","",IFERROR(SUMIF('L3 UC'!$E:$E,$C51,'L3 UC'!$N:$N)/$G51,0))</f>
        <v/>
      </c>
      <c r="I51" s="136" t="str">
        <f aca="false">IF($C51="","",IFERROR(SUMIF('L3 UC'!$E:$E,$C51,'L3 UC'!$O:$O)/$G51,0))</f>
        <v/>
      </c>
      <c r="J51" s="136" t="str">
        <f aca="false">IF($C51="","",IFERROR(SUMIF('L3 UC'!$E:$E,$C51,'L3 UC'!$P:$P)/$G51,0))</f>
        <v/>
      </c>
      <c r="K51" s="137" t="str">
        <f aca="false">IF($C51="","",IFERROR(SUMIF('L3 UC'!$E:$E,$C51,'L3 UC'!$Q:$Q)/$G51,0))</f>
        <v/>
      </c>
      <c r="L51" s="138" t="str">
        <f aca="false">IF($C51="","",1-$K51)</f>
        <v/>
      </c>
      <c r="M51" s="133"/>
      <c r="N51" s="133"/>
      <c r="O51" s="134"/>
      <c r="P51" s="133"/>
    </row>
    <row r="52" customFormat="false" ht="14.25" hidden="false" customHeight="true" outlineLevel="0" collapsed="false">
      <c r="A52" s="130" t="str">
        <f aca="false">IF($C52="","",IFERROR(VLOOKUP($B52,'L1 UC'!$C:$D,2,FALSE()),""))</f>
        <v/>
      </c>
      <c r="B52" s="131" t="str">
        <f aca="false">IF($C52="","",LEFT($C52,FIND("-",$C52&amp;"-")-1))</f>
        <v/>
      </c>
      <c r="C52" s="140"/>
      <c r="D52" s="145"/>
      <c r="E52" s="141"/>
      <c r="F52" s="142"/>
      <c r="G52" s="135" t="str">
        <f aca="false">IF($C52="","",COUNTIF('L3 UC'!$E:$E,$C52))</f>
        <v/>
      </c>
      <c r="H52" s="136" t="str">
        <f aca="false">IF($C52="","",IFERROR(SUMIF('L3 UC'!$E:$E,$C52,'L3 UC'!$N:$N)/$G52,0))</f>
        <v/>
      </c>
      <c r="I52" s="136" t="str">
        <f aca="false">IF($C52="","",IFERROR(SUMIF('L3 UC'!$E:$E,$C52,'L3 UC'!$O:$O)/$G52,0))</f>
        <v/>
      </c>
      <c r="J52" s="136" t="str">
        <f aca="false">IF($C52="","",IFERROR(SUMIF('L3 UC'!$E:$E,$C52,'L3 UC'!$P:$P)/$G52,0))</f>
        <v/>
      </c>
      <c r="K52" s="137" t="str">
        <f aca="false">IF($C52="","",IFERROR(SUMIF('L3 UC'!$E:$E,$C52,'L3 UC'!$Q:$Q)/$G52,0))</f>
        <v/>
      </c>
      <c r="L52" s="138" t="str">
        <f aca="false">IF($C52="","",1-$K52)</f>
        <v/>
      </c>
      <c r="M52" s="133"/>
      <c r="N52" s="133"/>
      <c r="O52" s="134"/>
      <c r="P52" s="133"/>
    </row>
    <row r="53" customFormat="false" ht="14.25" hidden="false" customHeight="true" outlineLevel="0" collapsed="false">
      <c r="A53" s="130" t="str">
        <f aca="false">IF($C53="","",IFERROR(VLOOKUP($B53,'L1 UC'!$C:$D,2,FALSE()),""))</f>
        <v/>
      </c>
      <c r="B53" s="131" t="str">
        <f aca="false">IF($C53="","",LEFT($C53,FIND("-",$C53&amp;"-")-1))</f>
        <v/>
      </c>
      <c r="C53" s="140"/>
      <c r="D53" s="145"/>
      <c r="E53" s="141"/>
      <c r="F53" s="142"/>
      <c r="G53" s="135" t="str">
        <f aca="false">IF($C53="","",COUNTIF('L3 UC'!$E:$E,$C53))</f>
        <v/>
      </c>
      <c r="H53" s="136" t="str">
        <f aca="false">IF($C53="","",IFERROR(SUMIF('L3 UC'!$E:$E,$C53,'L3 UC'!$N:$N)/$G53,0))</f>
        <v/>
      </c>
      <c r="I53" s="136" t="str">
        <f aca="false">IF($C53="","",IFERROR(SUMIF('L3 UC'!$E:$E,$C53,'L3 UC'!$O:$O)/$G53,0))</f>
        <v/>
      </c>
      <c r="J53" s="136" t="str">
        <f aca="false">IF($C53="","",IFERROR(SUMIF('L3 UC'!$E:$E,$C53,'L3 UC'!$P:$P)/$G53,0))</f>
        <v/>
      </c>
      <c r="K53" s="137" t="str">
        <f aca="false">IF($C53="","",IFERROR(SUMIF('L3 UC'!$E:$E,$C53,'L3 UC'!$Q:$Q)/$G53,0))</f>
        <v/>
      </c>
      <c r="L53" s="138" t="str">
        <f aca="false">IF($C53="","",1-$K53)</f>
        <v/>
      </c>
      <c r="M53" s="133"/>
      <c r="N53" s="133"/>
      <c r="O53" s="134"/>
      <c r="P53" s="133"/>
    </row>
    <row r="54" customFormat="false" ht="14.25" hidden="false" customHeight="true" outlineLevel="0" collapsed="false">
      <c r="A54" s="130" t="str">
        <f aca="false">IF($C54="","",IFERROR(VLOOKUP($B54,'L1 UC'!$C:$D,2,FALSE()),""))</f>
        <v/>
      </c>
      <c r="B54" s="131" t="str">
        <f aca="false">IF($C54="","",LEFT($C54,FIND("-",$C54&amp;"-")-1))</f>
        <v/>
      </c>
      <c r="C54" s="140"/>
      <c r="D54" s="145"/>
      <c r="E54" s="141"/>
      <c r="F54" s="142"/>
      <c r="G54" s="135" t="str">
        <f aca="false">IF($C54="","",COUNTIF('L3 UC'!$E:$E,$C54))</f>
        <v/>
      </c>
      <c r="H54" s="136" t="str">
        <f aca="false">IF($C54="","",IFERROR(SUMIF('L3 UC'!$E:$E,$C54,'L3 UC'!$N:$N)/$G54,0))</f>
        <v/>
      </c>
      <c r="I54" s="136" t="str">
        <f aca="false">IF($C54="","",IFERROR(SUMIF('L3 UC'!$E:$E,$C54,'L3 UC'!$O:$O)/$G54,0))</f>
        <v/>
      </c>
      <c r="J54" s="136" t="str">
        <f aca="false">IF($C54="","",IFERROR(SUMIF('L3 UC'!$E:$E,$C54,'L3 UC'!$P:$P)/$G54,0))</f>
        <v/>
      </c>
      <c r="K54" s="137" t="str">
        <f aca="false">IF($C54="","",IFERROR(SUMIF('L3 UC'!$E:$E,$C54,'L3 UC'!$Q:$Q)/$G54,0))</f>
        <v/>
      </c>
      <c r="L54" s="138" t="str">
        <f aca="false">IF($C54="","",1-$K54)</f>
        <v/>
      </c>
      <c r="M54" s="133"/>
      <c r="N54" s="133"/>
      <c r="O54" s="134"/>
      <c r="P54" s="133"/>
    </row>
    <row r="55" customFormat="false" ht="14.25" hidden="false" customHeight="true" outlineLevel="0" collapsed="false">
      <c r="A55" s="130" t="str">
        <f aca="false">IF($C55="","",IFERROR(VLOOKUP($B55,'L1 UC'!$C:$D,2,FALSE()),""))</f>
        <v/>
      </c>
      <c r="B55" s="131" t="str">
        <f aca="false">IF($C55="","",LEFT($C55,FIND("-",$C55&amp;"-")-1))</f>
        <v/>
      </c>
      <c r="C55" s="140"/>
      <c r="D55" s="145"/>
      <c r="E55" s="141"/>
      <c r="F55" s="142"/>
      <c r="G55" s="135" t="str">
        <f aca="false">IF($C55="","",COUNTIF('L3 UC'!$E:$E,$C55))</f>
        <v/>
      </c>
      <c r="H55" s="136" t="str">
        <f aca="false">IF($C55="","",IFERROR(SUMIF('L3 UC'!$E:$E,$C55,'L3 UC'!$N:$N)/$G55,0))</f>
        <v/>
      </c>
      <c r="I55" s="136" t="str">
        <f aca="false">IF($C55="","",IFERROR(SUMIF('L3 UC'!$E:$E,$C55,'L3 UC'!$O:$O)/$G55,0))</f>
        <v/>
      </c>
      <c r="J55" s="136" t="str">
        <f aca="false">IF($C55="","",IFERROR(SUMIF('L3 UC'!$E:$E,$C55,'L3 UC'!$P:$P)/$G55,0))</f>
        <v/>
      </c>
      <c r="K55" s="137" t="str">
        <f aca="false">IF($C55="","",IFERROR(SUMIF('L3 UC'!$E:$E,$C55,'L3 UC'!$Q:$Q)/$G55,0))</f>
        <v/>
      </c>
      <c r="L55" s="138" t="str">
        <f aca="false">IF($C55="","",1-$K55)</f>
        <v/>
      </c>
      <c r="M55" s="133"/>
      <c r="N55" s="133"/>
      <c r="O55" s="134"/>
      <c r="P55" s="133"/>
    </row>
    <row r="56" customFormat="false" ht="14.25" hidden="false" customHeight="true" outlineLevel="0" collapsed="false">
      <c r="A56" s="130" t="str">
        <f aca="false">IF($C56="","",IFERROR(VLOOKUP($B56,'L1 UC'!$C:$D,2,FALSE()),""))</f>
        <v/>
      </c>
      <c r="B56" s="131" t="str">
        <f aca="false">IF($C56="","",LEFT($C56,FIND("-",$C56&amp;"-")-1))</f>
        <v/>
      </c>
      <c r="C56" s="140"/>
      <c r="D56" s="145"/>
      <c r="E56" s="141"/>
      <c r="F56" s="142"/>
      <c r="G56" s="135" t="str">
        <f aca="false">IF($C56="","",COUNTIF('L3 UC'!$E:$E,$C56))</f>
        <v/>
      </c>
      <c r="H56" s="136" t="str">
        <f aca="false">IF($C56="","",IFERROR(SUMIF('L3 UC'!$E:$E,$C56,'L3 UC'!$N:$N)/$G56,0))</f>
        <v/>
      </c>
      <c r="I56" s="136" t="str">
        <f aca="false">IF($C56="","",IFERROR(SUMIF('L3 UC'!$E:$E,$C56,'L3 UC'!$O:$O)/$G56,0))</f>
        <v/>
      </c>
      <c r="J56" s="136" t="str">
        <f aca="false">IF($C56="","",IFERROR(SUMIF('L3 UC'!$E:$E,$C56,'L3 UC'!$P:$P)/$G56,0))</f>
        <v/>
      </c>
      <c r="K56" s="137" t="str">
        <f aca="false">IF($C56="","",IFERROR(SUMIF('L3 UC'!$E:$E,$C56,'L3 UC'!$Q:$Q)/$G56,0))</f>
        <v/>
      </c>
      <c r="L56" s="138" t="str">
        <f aca="false">IF($C56="","",1-$K56)</f>
        <v/>
      </c>
      <c r="M56" s="133"/>
      <c r="N56" s="133"/>
      <c r="O56" s="134"/>
      <c r="P56" s="133"/>
    </row>
    <row r="57" customFormat="false" ht="14.25" hidden="false" customHeight="true" outlineLevel="0" collapsed="false">
      <c r="A57" s="130" t="str">
        <f aca="false">IF($C57="","",IFERROR(VLOOKUP($B57,'L1 UC'!$C:$D,2,FALSE()),""))</f>
        <v/>
      </c>
      <c r="B57" s="131" t="str">
        <f aca="false">IF($C57="","",LEFT($C57,FIND("-",$C57&amp;"-")-1))</f>
        <v/>
      </c>
      <c r="C57" s="140"/>
      <c r="D57" s="145"/>
      <c r="E57" s="141"/>
      <c r="F57" s="142"/>
      <c r="G57" s="135" t="str">
        <f aca="false">IF($C57="","",COUNTIF('L3 UC'!$E:$E,$C57))</f>
        <v/>
      </c>
      <c r="H57" s="136" t="str">
        <f aca="false">IF($C57="","",IFERROR(SUMIF('L3 UC'!$E:$E,$C57,'L3 UC'!$N:$N)/$G57,0))</f>
        <v/>
      </c>
      <c r="I57" s="136" t="str">
        <f aca="false">IF($C57="","",IFERROR(SUMIF('L3 UC'!$E:$E,$C57,'L3 UC'!$O:$O)/$G57,0))</f>
        <v/>
      </c>
      <c r="J57" s="136" t="str">
        <f aca="false">IF($C57="","",IFERROR(SUMIF('L3 UC'!$E:$E,$C57,'L3 UC'!$P:$P)/$G57,0))</f>
        <v/>
      </c>
      <c r="K57" s="137" t="str">
        <f aca="false">IF($C57="","",IFERROR(SUMIF('L3 UC'!$E:$E,$C57,'L3 UC'!$Q:$Q)/$G57,0))</f>
        <v/>
      </c>
      <c r="L57" s="138" t="str">
        <f aca="false">IF($C57="","",1-$K57)</f>
        <v/>
      </c>
      <c r="M57" s="133"/>
      <c r="N57" s="133"/>
      <c r="O57" s="134"/>
      <c r="P57" s="133"/>
    </row>
    <row r="58" customFormat="false" ht="14.25" hidden="false" customHeight="true" outlineLevel="0" collapsed="false">
      <c r="A58" s="130" t="str">
        <f aca="false">IF($C58="","",IFERROR(VLOOKUP($B58,'L1 UC'!$C:$D,2,FALSE()),""))</f>
        <v/>
      </c>
      <c r="B58" s="131" t="str">
        <f aca="false">IF($C58="","",LEFT($C58,FIND("-",$C58&amp;"-")-1))</f>
        <v/>
      </c>
      <c r="C58" s="140"/>
      <c r="D58" s="145"/>
      <c r="E58" s="141"/>
      <c r="F58" s="142"/>
      <c r="G58" s="135" t="str">
        <f aca="false">IF($C58="","",COUNTIF('L3 UC'!$E:$E,$C58))</f>
        <v/>
      </c>
      <c r="H58" s="136" t="str">
        <f aca="false">IF($C58="","",IFERROR(SUMIF('L3 UC'!$E:$E,$C58,'L3 UC'!$N:$N)/$G58,0))</f>
        <v/>
      </c>
      <c r="I58" s="136" t="str">
        <f aca="false">IF($C58="","",IFERROR(SUMIF('L3 UC'!$E:$E,$C58,'L3 UC'!$O:$O)/$G58,0))</f>
        <v/>
      </c>
      <c r="J58" s="136" t="str">
        <f aca="false">IF($C58="","",IFERROR(SUMIF('L3 UC'!$E:$E,$C58,'L3 UC'!$P:$P)/$G58,0))</f>
        <v/>
      </c>
      <c r="K58" s="137" t="str">
        <f aca="false">IF($C58="","",IFERROR(SUMIF('L3 UC'!$E:$E,$C58,'L3 UC'!$Q:$Q)/$G58,0))</f>
        <v/>
      </c>
      <c r="L58" s="138" t="str">
        <f aca="false">IF($C58="","",1-$K58)</f>
        <v/>
      </c>
      <c r="M58" s="133"/>
      <c r="N58" s="133"/>
      <c r="O58" s="134"/>
      <c r="P58" s="133"/>
    </row>
    <row r="59" customFormat="false" ht="14.25" hidden="false" customHeight="true" outlineLevel="0" collapsed="false">
      <c r="A59" s="130" t="str">
        <f aca="false">IF($C59="","",IFERROR(VLOOKUP($B59,'L1 UC'!$C:$D,2,FALSE()),""))</f>
        <v/>
      </c>
      <c r="B59" s="131" t="str">
        <f aca="false">IF($C59="","",LEFT($C59,FIND("-",$C59&amp;"-")-1))</f>
        <v/>
      </c>
      <c r="C59" s="140"/>
      <c r="D59" s="145"/>
      <c r="E59" s="141"/>
      <c r="F59" s="142"/>
      <c r="G59" s="135" t="str">
        <f aca="false">IF($C59="","",COUNTIF('L3 UC'!$E:$E,$C59))</f>
        <v/>
      </c>
      <c r="H59" s="136" t="str">
        <f aca="false">IF($C59="","",IFERROR(SUMIF('L3 UC'!$E:$E,$C59,'L3 UC'!$N:$N)/$G59,0))</f>
        <v/>
      </c>
      <c r="I59" s="136" t="str">
        <f aca="false">IF($C59="","",IFERROR(SUMIF('L3 UC'!$E:$E,$C59,'L3 UC'!$O:$O)/$G59,0))</f>
        <v/>
      </c>
      <c r="J59" s="136" t="str">
        <f aca="false">IF($C59="","",IFERROR(SUMIF('L3 UC'!$E:$E,$C59,'L3 UC'!$P:$P)/$G59,0))</f>
        <v/>
      </c>
      <c r="K59" s="137" t="str">
        <f aca="false">IF($C59="","",IFERROR(SUMIF('L3 UC'!$E:$E,$C59,'L3 UC'!$Q:$Q)/$G59,0))</f>
        <v/>
      </c>
      <c r="L59" s="138" t="str">
        <f aca="false">IF($C59="","",1-$K59)</f>
        <v/>
      </c>
      <c r="M59" s="133"/>
      <c r="N59" s="133"/>
      <c r="O59" s="134"/>
      <c r="P59" s="133"/>
    </row>
    <row r="60" customFormat="false" ht="14.25" hidden="false" customHeight="true" outlineLevel="0" collapsed="false">
      <c r="A60" s="130" t="str">
        <f aca="false">IF($C60="","",IFERROR(VLOOKUP($B60,'L1 UC'!$C:$D,2,FALSE()),""))</f>
        <v/>
      </c>
      <c r="B60" s="131" t="str">
        <f aca="false">IF($C60="","",LEFT($C60,FIND("-",$C60&amp;"-")-1))</f>
        <v/>
      </c>
      <c r="C60" s="140"/>
      <c r="D60" s="145"/>
      <c r="E60" s="141"/>
      <c r="F60" s="142"/>
      <c r="G60" s="135" t="str">
        <f aca="false">IF($C60="","",COUNTIF('L3 UC'!$E:$E,$C60))</f>
        <v/>
      </c>
      <c r="H60" s="136" t="str">
        <f aca="false">IF($C60="","",IFERROR(SUMIF('L3 UC'!$E:$E,$C60,'L3 UC'!$N:$N)/$G60,0))</f>
        <v/>
      </c>
      <c r="I60" s="136" t="str">
        <f aca="false">IF($C60="","",IFERROR(SUMIF('L3 UC'!$E:$E,$C60,'L3 UC'!$O:$O)/$G60,0))</f>
        <v/>
      </c>
      <c r="J60" s="136" t="str">
        <f aca="false">IF($C60="","",IFERROR(SUMIF('L3 UC'!$E:$E,$C60,'L3 UC'!$P:$P)/$G60,0))</f>
        <v/>
      </c>
      <c r="K60" s="137" t="str">
        <f aca="false">IF($C60="","",IFERROR(SUMIF('L3 UC'!$E:$E,$C60,'L3 UC'!$Q:$Q)/$G60,0))</f>
        <v/>
      </c>
      <c r="L60" s="138" t="str">
        <f aca="false">IF($C60="","",1-$K60)</f>
        <v/>
      </c>
      <c r="M60" s="133"/>
      <c r="N60" s="133"/>
      <c r="O60" s="134"/>
      <c r="P60" s="133"/>
    </row>
    <row r="61" customFormat="false" ht="14.25" hidden="false" customHeight="true" outlineLevel="0" collapsed="false">
      <c r="A61" s="130" t="str">
        <f aca="false">IF($C61="","",IFERROR(VLOOKUP($B61,'L1 UC'!$C:$D,2,FALSE()),""))</f>
        <v/>
      </c>
      <c r="B61" s="131" t="str">
        <f aca="false">IF($C61="","",LEFT($C61,FIND("-",$C61&amp;"-")-1))</f>
        <v/>
      </c>
      <c r="C61" s="140"/>
      <c r="D61" s="145"/>
      <c r="E61" s="141"/>
      <c r="F61" s="142"/>
      <c r="G61" s="135" t="str">
        <f aca="false">IF($C61="","",COUNTIF('L3 UC'!$E:$E,$C61))</f>
        <v/>
      </c>
      <c r="H61" s="136" t="str">
        <f aca="false">IF($C61="","",IFERROR(SUMIF('L3 UC'!$E:$E,$C61,'L3 UC'!$N:$N)/$G61,0))</f>
        <v/>
      </c>
      <c r="I61" s="136" t="str">
        <f aca="false">IF($C61="","",IFERROR(SUMIF('L3 UC'!$E:$E,$C61,'L3 UC'!$O:$O)/$G61,0))</f>
        <v/>
      </c>
      <c r="J61" s="136" t="str">
        <f aca="false">IF($C61="","",IFERROR(SUMIF('L3 UC'!$E:$E,$C61,'L3 UC'!$P:$P)/$G61,0))</f>
        <v/>
      </c>
      <c r="K61" s="137" t="str">
        <f aca="false">IF($C61="","",IFERROR(SUMIF('L3 UC'!$E:$E,$C61,'L3 UC'!$Q:$Q)/$G61,0))</f>
        <v/>
      </c>
      <c r="L61" s="138" t="str">
        <f aca="false">IF($C61="","",1-$K61)</f>
        <v/>
      </c>
      <c r="M61" s="133"/>
      <c r="N61" s="133"/>
      <c r="O61" s="134"/>
      <c r="P61" s="133"/>
    </row>
    <row r="62" customFormat="false" ht="14.25" hidden="false" customHeight="true" outlineLevel="0" collapsed="false">
      <c r="A62" s="130" t="str">
        <f aca="false">IF($C62="","",IFERROR(VLOOKUP($B62,'L1 UC'!$C:$D,2,FALSE()),""))</f>
        <v/>
      </c>
      <c r="B62" s="131" t="str">
        <f aca="false">IF($C62="","",LEFT($C62,FIND("-",$C62&amp;"-")-1))</f>
        <v/>
      </c>
      <c r="C62" s="140"/>
      <c r="D62" s="145"/>
      <c r="E62" s="141"/>
      <c r="F62" s="142"/>
      <c r="G62" s="135" t="str">
        <f aca="false">IF($C62="","",COUNTIF('L3 UC'!$E:$E,$C62))</f>
        <v/>
      </c>
      <c r="H62" s="136" t="str">
        <f aca="false">IF($C62="","",IFERROR(SUMIF('L3 UC'!$E:$E,$C62,'L3 UC'!$N:$N)/$G62,0))</f>
        <v/>
      </c>
      <c r="I62" s="136" t="str">
        <f aca="false">IF($C62="","",IFERROR(SUMIF('L3 UC'!$E:$E,$C62,'L3 UC'!$O:$O)/$G62,0))</f>
        <v/>
      </c>
      <c r="J62" s="136" t="str">
        <f aca="false">IF($C62="","",IFERROR(SUMIF('L3 UC'!$E:$E,$C62,'L3 UC'!$P:$P)/$G62,0))</f>
        <v/>
      </c>
      <c r="K62" s="137" t="str">
        <f aca="false">IF($C62="","",IFERROR(SUMIF('L3 UC'!$E:$E,$C62,'L3 UC'!$Q:$Q)/$G62,0))</f>
        <v/>
      </c>
      <c r="L62" s="138" t="str">
        <f aca="false">IF($C62="","",1-$K62)</f>
        <v/>
      </c>
      <c r="M62" s="133"/>
      <c r="N62" s="133"/>
      <c r="O62" s="134"/>
      <c r="P62" s="133"/>
    </row>
    <row r="63" customFormat="false" ht="14.25" hidden="false" customHeight="true" outlineLevel="0" collapsed="false">
      <c r="A63" s="130" t="str">
        <f aca="false">IF($C63="","",IFERROR(VLOOKUP($B63,'L1 UC'!$C:$D,2,FALSE()),""))</f>
        <v/>
      </c>
      <c r="B63" s="131" t="str">
        <f aca="false">IF($C63="","",LEFT($C63,FIND("-",$C63&amp;"-")-1))</f>
        <v/>
      </c>
      <c r="C63" s="140"/>
      <c r="D63" s="145"/>
      <c r="E63" s="141"/>
      <c r="F63" s="142"/>
      <c r="G63" s="135" t="str">
        <f aca="false">IF($C63="","",COUNTIF('L3 UC'!$E:$E,$C63))</f>
        <v/>
      </c>
      <c r="H63" s="136" t="str">
        <f aca="false">IF($C63="","",IFERROR(SUMIF('L3 UC'!$E:$E,$C63,'L3 UC'!$N:$N)/$G63,0))</f>
        <v/>
      </c>
      <c r="I63" s="136" t="str">
        <f aca="false">IF($C63="","",IFERROR(SUMIF('L3 UC'!$E:$E,$C63,'L3 UC'!$O:$O)/$G63,0))</f>
        <v/>
      </c>
      <c r="J63" s="136" t="str">
        <f aca="false">IF($C63="","",IFERROR(SUMIF('L3 UC'!$E:$E,$C63,'L3 UC'!$P:$P)/$G63,0))</f>
        <v/>
      </c>
      <c r="K63" s="137" t="str">
        <f aca="false">IF($C63="","",IFERROR(SUMIF('L3 UC'!$E:$E,$C63,'L3 UC'!$Q:$Q)/$G63,0))</f>
        <v/>
      </c>
      <c r="L63" s="138" t="str">
        <f aca="false">IF($C63="","",1-$K63)</f>
        <v/>
      </c>
      <c r="M63" s="133"/>
      <c r="N63" s="133"/>
      <c r="O63" s="134"/>
      <c r="P63" s="133"/>
    </row>
    <row r="64" customFormat="false" ht="14.25" hidden="false" customHeight="true" outlineLevel="0" collapsed="false">
      <c r="A64" s="130" t="str">
        <f aca="false">IF($C64="","",IFERROR(VLOOKUP($B64,'L1 UC'!$C:$D,2,FALSE()),""))</f>
        <v/>
      </c>
      <c r="B64" s="131" t="str">
        <f aca="false">IF($C64="","",LEFT($C64,FIND("-",$C64&amp;"-")-1))</f>
        <v/>
      </c>
      <c r="C64" s="140"/>
      <c r="D64" s="145"/>
      <c r="E64" s="141"/>
      <c r="F64" s="142"/>
      <c r="G64" s="135" t="str">
        <f aca="false">IF($C64="","",COUNTIF('L3 UC'!$E:$E,$C64))</f>
        <v/>
      </c>
      <c r="H64" s="136" t="str">
        <f aca="false">IF($C64="","",IFERROR(SUMIF('L3 UC'!$E:$E,$C64,'L3 UC'!$N:$N)/$G64,0))</f>
        <v/>
      </c>
      <c r="I64" s="136" t="str">
        <f aca="false">IF($C64="","",IFERROR(SUMIF('L3 UC'!$E:$E,$C64,'L3 UC'!$O:$O)/$G64,0))</f>
        <v/>
      </c>
      <c r="J64" s="136" t="str">
        <f aca="false">IF($C64="","",IFERROR(SUMIF('L3 UC'!$E:$E,$C64,'L3 UC'!$P:$P)/$G64,0))</f>
        <v/>
      </c>
      <c r="K64" s="137" t="str">
        <f aca="false">IF($C64="","",IFERROR(SUMIF('L3 UC'!$E:$E,$C64,'L3 UC'!$Q:$Q)/$G64,0))</f>
        <v/>
      </c>
      <c r="L64" s="138" t="str">
        <f aca="false">IF($C64="","",1-$K64)</f>
        <v/>
      </c>
      <c r="M64" s="133"/>
      <c r="N64" s="133"/>
      <c r="O64" s="134"/>
      <c r="P64" s="133"/>
    </row>
    <row r="65" customFormat="false" ht="14.25" hidden="false" customHeight="true" outlineLevel="0" collapsed="false">
      <c r="A65" s="130" t="str">
        <f aca="false">IF($C65="","",IFERROR(VLOOKUP($B65,'L1 UC'!$C:$D,2,FALSE()),""))</f>
        <v/>
      </c>
      <c r="B65" s="131" t="str">
        <f aca="false">IF($C65="","",LEFT($C65,FIND("-",$C65&amp;"-")-1))</f>
        <v/>
      </c>
      <c r="C65" s="140"/>
      <c r="D65" s="145"/>
      <c r="E65" s="141"/>
      <c r="F65" s="142"/>
      <c r="G65" s="135" t="str">
        <f aca="false">IF($C65="","",COUNTIF('L3 UC'!$E:$E,$C65))</f>
        <v/>
      </c>
      <c r="H65" s="136" t="str">
        <f aca="false">IF($C65="","",IFERROR(SUMIF('L3 UC'!$E:$E,$C65,'L3 UC'!$N:$N)/$G65,0))</f>
        <v/>
      </c>
      <c r="I65" s="136" t="str">
        <f aca="false">IF($C65="","",IFERROR(SUMIF('L3 UC'!$E:$E,$C65,'L3 UC'!$O:$O)/$G65,0))</f>
        <v/>
      </c>
      <c r="J65" s="136" t="str">
        <f aca="false">IF($C65="","",IFERROR(SUMIF('L3 UC'!$E:$E,$C65,'L3 UC'!$P:$P)/$G65,0))</f>
        <v/>
      </c>
      <c r="K65" s="137" t="str">
        <f aca="false">IF($C65="","",IFERROR(SUMIF('L3 UC'!$E:$E,$C65,'L3 UC'!$Q:$Q)/$G65,0))</f>
        <v/>
      </c>
      <c r="L65" s="138" t="str">
        <f aca="false">IF($C65="","",1-$K65)</f>
        <v/>
      </c>
      <c r="M65" s="133"/>
      <c r="N65" s="133"/>
      <c r="O65" s="134"/>
      <c r="P65" s="133"/>
    </row>
    <row r="66" customFormat="false" ht="14.25" hidden="false" customHeight="true" outlineLevel="0" collapsed="false">
      <c r="A66" s="130" t="str">
        <f aca="false">IF($C66="","",IFERROR(VLOOKUP($B66,'L1 UC'!$C:$D,2,FALSE()),""))</f>
        <v/>
      </c>
      <c r="B66" s="131" t="str">
        <f aca="false">IF($C66="","",LEFT($C66,FIND("-",$C66&amp;"-")-1))</f>
        <v/>
      </c>
      <c r="C66" s="140"/>
      <c r="D66" s="145"/>
      <c r="E66" s="141"/>
      <c r="F66" s="142"/>
      <c r="G66" s="135" t="str">
        <f aca="false">IF($C66="","",COUNTIF('L3 UC'!$E:$E,$C66))</f>
        <v/>
      </c>
      <c r="H66" s="136" t="str">
        <f aca="false">IF($C66="","",IFERROR(SUMIF('L3 UC'!$E:$E,$C66,'L3 UC'!$N:$N)/$G66,0))</f>
        <v/>
      </c>
      <c r="I66" s="136" t="str">
        <f aca="false">IF($C66="","",IFERROR(SUMIF('L3 UC'!$E:$E,$C66,'L3 UC'!$O:$O)/$G66,0))</f>
        <v/>
      </c>
      <c r="J66" s="136" t="str">
        <f aca="false">IF($C66="","",IFERROR(SUMIF('L3 UC'!$E:$E,$C66,'L3 UC'!$P:$P)/$G66,0))</f>
        <v/>
      </c>
      <c r="K66" s="137" t="str">
        <f aca="false">IF($C66="","",IFERROR(SUMIF('L3 UC'!$E:$E,$C66,'L3 UC'!$Q:$Q)/$G66,0))</f>
        <v/>
      </c>
      <c r="L66" s="138" t="str">
        <f aca="false">IF($C66="","",1-$K66)</f>
        <v/>
      </c>
      <c r="M66" s="133"/>
      <c r="N66" s="133"/>
      <c r="O66" s="134"/>
      <c r="P66" s="133"/>
    </row>
    <row r="67" customFormat="false" ht="14.25" hidden="false" customHeight="true" outlineLevel="0" collapsed="false">
      <c r="A67" s="130" t="str">
        <f aca="false">IF($C67="","",IFERROR(VLOOKUP($B67,'L1 UC'!$C:$D,2,FALSE()),""))</f>
        <v/>
      </c>
      <c r="B67" s="131" t="str">
        <f aca="false">IF($C67="","",LEFT($C67,FIND("-",$C67&amp;"-")-1))</f>
        <v/>
      </c>
      <c r="C67" s="140"/>
      <c r="D67" s="145"/>
      <c r="E67" s="141"/>
      <c r="F67" s="142"/>
      <c r="G67" s="135" t="str">
        <f aca="false">IF($C67="","",COUNTIF('L3 UC'!$E:$E,$C67))</f>
        <v/>
      </c>
      <c r="H67" s="136" t="str">
        <f aca="false">IF($C67="","",IFERROR(SUMIF('L3 UC'!$E:$E,$C67,'L3 UC'!$N:$N)/$G67,0))</f>
        <v/>
      </c>
      <c r="I67" s="136" t="str">
        <f aca="false">IF($C67="","",IFERROR(SUMIF('L3 UC'!$E:$E,$C67,'L3 UC'!$O:$O)/$G67,0))</f>
        <v/>
      </c>
      <c r="J67" s="136" t="str">
        <f aca="false">IF($C67="","",IFERROR(SUMIF('L3 UC'!$E:$E,$C67,'L3 UC'!$P:$P)/$G67,0))</f>
        <v/>
      </c>
      <c r="K67" s="137" t="str">
        <f aca="false">IF($C67="","",IFERROR(SUMIF('L3 UC'!$E:$E,$C67,'L3 UC'!$Q:$Q)/$G67,0))</f>
        <v/>
      </c>
      <c r="L67" s="138" t="str">
        <f aca="false">IF($C67="","",1-$K67)</f>
        <v/>
      </c>
      <c r="M67" s="133"/>
      <c r="N67" s="133"/>
      <c r="O67" s="134"/>
      <c r="P67" s="133"/>
    </row>
    <row r="68" customFormat="false" ht="14.25" hidden="false" customHeight="true" outlineLevel="0" collapsed="false">
      <c r="A68" s="130" t="str">
        <f aca="false">IF($C68="","",IFERROR(VLOOKUP($B68,'L1 UC'!$C:$D,2,FALSE()),""))</f>
        <v/>
      </c>
      <c r="B68" s="131" t="str">
        <f aca="false">IF($C68="","",LEFT($C68,FIND("-",$C68&amp;"-")-1))</f>
        <v/>
      </c>
      <c r="C68" s="140"/>
      <c r="D68" s="145"/>
      <c r="E68" s="141"/>
      <c r="F68" s="142"/>
      <c r="G68" s="135" t="str">
        <f aca="false">IF($C68="","",COUNTIF('L3 UC'!$E:$E,$C68))</f>
        <v/>
      </c>
      <c r="H68" s="136" t="str">
        <f aca="false">IF($C68="","",IFERROR(SUMIF('L3 UC'!$E:$E,$C68,'L3 UC'!$N:$N)/$G68,0))</f>
        <v/>
      </c>
      <c r="I68" s="136" t="str">
        <f aca="false">IF($C68="","",IFERROR(SUMIF('L3 UC'!$E:$E,$C68,'L3 UC'!$O:$O)/$G68,0))</f>
        <v/>
      </c>
      <c r="J68" s="136" t="str">
        <f aca="false">IF($C68="","",IFERROR(SUMIF('L3 UC'!$E:$E,$C68,'L3 UC'!$P:$P)/$G68,0))</f>
        <v/>
      </c>
      <c r="K68" s="137" t="str">
        <f aca="false">IF($C68="","",IFERROR(SUMIF('L3 UC'!$E:$E,$C68,'L3 UC'!$Q:$Q)/$G68,0))</f>
        <v/>
      </c>
      <c r="L68" s="138" t="str">
        <f aca="false">IF($C68="","",1-$K68)</f>
        <v/>
      </c>
      <c r="M68" s="133"/>
      <c r="N68" s="133"/>
      <c r="O68" s="134"/>
      <c r="P68" s="133"/>
    </row>
    <row r="69" customFormat="false" ht="14.25" hidden="false" customHeight="true" outlineLevel="0" collapsed="false">
      <c r="A69" s="130" t="str">
        <f aca="false">IF($C69="","",IFERROR(VLOOKUP($B69,'L1 UC'!$C:$D,2,FALSE()),""))</f>
        <v/>
      </c>
      <c r="B69" s="131" t="str">
        <f aca="false">IF($C69="","",LEFT($C69,FIND("-",$C69&amp;"-")-1))</f>
        <v/>
      </c>
      <c r="C69" s="140"/>
      <c r="D69" s="145"/>
      <c r="E69" s="141"/>
      <c r="F69" s="142"/>
      <c r="G69" s="135" t="str">
        <f aca="false">IF($C69="","",COUNTIF('L3 UC'!$E:$E,$C69))</f>
        <v/>
      </c>
      <c r="H69" s="136" t="str">
        <f aca="false">IF($C69="","",IFERROR(SUMIF('L3 UC'!$E:$E,$C69,'L3 UC'!$N:$N)/$G69,0))</f>
        <v/>
      </c>
      <c r="I69" s="136" t="str">
        <f aca="false">IF($C69="","",IFERROR(SUMIF('L3 UC'!$E:$E,$C69,'L3 UC'!$O:$O)/$G69,0))</f>
        <v/>
      </c>
      <c r="J69" s="136" t="str">
        <f aca="false">IF($C69="","",IFERROR(SUMIF('L3 UC'!$E:$E,$C69,'L3 UC'!$P:$P)/$G69,0))</f>
        <v/>
      </c>
      <c r="K69" s="137" t="str">
        <f aca="false">IF($C69="","",IFERROR(SUMIF('L3 UC'!$E:$E,$C69,'L3 UC'!$Q:$Q)/$G69,0))</f>
        <v/>
      </c>
      <c r="L69" s="138" t="str">
        <f aca="false">IF($C69="","",1-$K69)</f>
        <v/>
      </c>
      <c r="M69" s="133"/>
      <c r="N69" s="133"/>
      <c r="O69" s="134"/>
      <c r="P69" s="133"/>
    </row>
    <row r="70" customFormat="false" ht="14.25" hidden="false" customHeight="true" outlineLevel="0" collapsed="false">
      <c r="A70" s="130" t="str">
        <f aca="false">IF($C70="","",IFERROR(VLOOKUP($B70,'L1 UC'!$C:$D,2,FALSE()),""))</f>
        <v/>
      </c>
      <c r="B70" s="131" t="str">
        <f aca="false">IF($C70="","",LEFT($C70,FIND("-",$C70&amp;"-")-1))</f>
        <v/>
      </c>
      <c r="C70" s="140"/>
      <c r="D70" s="145"/>
      <c r="E70" s="141"/>
      <c r="F70" s="142"/>
      <c r="G70" s="135" t="str">
        <f aca="false">IF($C70="","",COUNTIF('L3 UC'!$E:$E,$C70))</f>
        <v/>
      </c>
      <c r="H70" s="136" t="str">
        <f aca="false">IF($C70="","",IFERROR(SUMIF('L3 UC'!$E:$E,$C70,'L3 UC'!$N:$N)/$G70,0))</f>
        <v/>
      </c>
      <c r="I70" s="136" t="str">
        <f aca="false">IF($C70="","",IFERROR(SUMIF('L3 UC'!$E:$E,$C70,'L3 UC'!$O:$O)/$G70,0))</f>
        <v/>
      </c>
      <c r="J70" s="136" t="str">
        <f aca="false">IF($C70="","",IFERROR(SUMIF('L3 UC'!$E:$E,$C70,'L3 UC'!$P:$P)/$G70,0))</f>
        <v/>
      </c>
      <c r="K70" s="137" t="str">
        <f aca="false">IF($C70="","",IFERROR(SUMIF('L3 UC'!$E:$E,$C70,'L3 UC'!$Q:$Q)/$G70,0))</f>
        <v/>
      </c>
      <c r="L70" s="138" t="str">
        <f aca="false">IF($C70="","",1-$K70)</f>
        <v/>
      </c>
      <c r="M70" s="133"/>
      <c r="N70" s="133"/>
      <c r="O70" s="134"/>
      <c r="P70" s="133"/>
    </row>
    <row r="71" customFormat="false" ht="14.25" hidden="false" customHeight="true" outlineLevel="0" collapsed="false">
      <c r="A71" s="130" t="str">
        <f aca="false">IF($C71="","",IFERROR(VLOOKUP($B71,'L1 UC'!$C:$D,2,FALSE()),""))</f>
        <v/>
      </c>
      <c r="B71" s="131" t="str">
        <f aca="false">IF($C71="","",LEFT($C71,FIND("-",$C71&amp;"-")-1))</f>
        <v/>
      </c>
      <c r="C71" s="140"/>
      <c r="D71" s="145"/>
      <c r="E71" s="141"/>
      <c r="F71" s="142"/>
      <c r="G71" s="135" t="str">
        <f aca="false">IF($C71="","",COUNTIF('L3 UC'!$E:$E,$C71))</f>
        <v/>
      </c>
      <c r="H71" s="136" t="str">
        <f aca="false">IF($C71="","",IFERROR(SUMIF('L3 UC'!$E:$E,$C71,'L3 UC'!$N:$N)/$G71,0))</f>
        <v/>
      </c>
      <c r="I71" s="136" t="str">
        <f aca="false">IF($C71="","",IFERROR(SUMIF('L3 UC'!$E:$E,$C71,'L3 UC'!$O:$O)/$G71,0))</f>
        <v/>
      </c>
      <c r="J71" s="136" t="str">
        <f aca="false">IF($C71="","",IFERROR(SUMIF('L3 UC'!$E:$E,$C71,'L3 UC'!$P:$P)/$G71,0))</f>
        <v/>
      </c>
      <c r="K71" s="137" t="str">
        <f aca="false">IF($C71="","",IFERROR(SUMIF('L3 UC'!$E:$E,$C71,'L3 UC'!$Q:$Q)/$G71,0))</f>
        <v/>
      </c>
      <c r="L71" s="138" t="str">
        <f aca="false">IF($C71="","",1-$K71)</f>
        <v/>
      </c>
      <c r="M71" s="133"/>
      <c r="N71" s="133"/>
      <c r="O71" s="134"/>
      <c r="P71" s="133"/>
    </row>
    <row r="72" customFormat="false" ht="14.25" hidden="false" customHeight="true" outlineLevel="0" collapsed="false">
      <c r="A72" s="130" t="str">
        <f aca="false">IF($C72="","",IFERROR(VLOOKUP($B72,'L1 UC'!$C:$D,2,FALSE()),""))</f>
        <v/>
      </c>
      <c r="B72" s="131" t="str">
        <f aca="false">IF($C72="","",LEFT($C72,FIND("-",$C72&amp;"-")-1))</f>
        <v/>
      </c>
      <c r="C72" s="140"/>
      <c r="D72" s="145"/>
      <c r="E72" s="141"/>
      <c r="F72" s="142"/>
      <c r="G72" s="135" t="str">
        <f aca="false">IF($C72="","",COUNTIF('L3 UC'!$E:$E,$C72))</f>
        <v/>
      </c>
      <c r="H72" s="136" t="str">
        <f aca="false">IF($C72="","",IFERROR(SUMIF('L3 UC'!$E:$E,$C72,'L3 UC'!$N:$N)/$G72,0))</f>
        <v/>
      </c>
      <c r="I72" s="136" t="str">
        <f aca="false">IF($C72="","",IFERROR(SUMIF('L3 UC'!$E:$E,$C72,'L3 UC'!$O:$O)/$G72,0))</f>
        <v/>
      </c>
      <c r="J72" s="136" t="str">
        <f aca="false">IF($C72="","",IFERROR(SUMIF('L3 UC'!$E:$E,$C72,'L3 UC'!$P:$P)/$G72,0))</f>
        <v/>
      </c>
      <c r="K72" s="137" t="str">
        <f aca="false">IF($C72="","",IFERROR(SUMIF('L3 UC'!$E:$E,$C72,'L3 UC'!$Q:$Q)/$G72,0))</f>
        <v/>
      </c>
      <c r="L72" s="138" t="str">
        <f aca="false">IF($C72="","",1-$K72)</f>
        <v/>
      </c>
      <c r="M72" s="133"/>
      <c r="N72" s="133"/>
      <c r="O72" s="134"/>
      <c r="P72" s="133"/>
    </row>
    <row r="73" customFormat="false" ht="14.25" hidden="false" customHeight="true" outlineLevel="0" collapsed="false">
      <c r="A73" s="130" t="str">
        <f aca="false">IF($C73="","",IFERROR(VLOOKUP($B73,'L1 UC'!$C:$D,2,FALSE()),""))</f>
        <v/>
      </c>
      <c r="B73" s="131" t="str">
        <f aca="false">IF($C73="","",LEFT($C73,FIND("-",$C73&amp;"-")-1))</f>
        <v/>
      </c>
      <c r="C73" s="140"/>
      <c r="D73" s="145"/>
      <c r="E73" s="141"/>
      <c r="F73" s="142"/>
      <c r="G73" s="135" t="str">
        <f aca="false">IF($C73="","",COUNTIF('L3 UC'!$E:$E,$C73))</f>
        <v/>
      </c>
      <c r="H73" s="136" t="str">
        <f aca="false">IF($C73="","",IFERROR(SUMIF('L3 UC'!$E:$E,$C73,'L3 UC'!$N:$N)/$G73,0))</f>
        <v/>
      </c>
      <c r="I73" s="136" t="str">
        <f aca="false">IF($C73="","",IFERROR(SUMIF('L3 UC'!$E:$E,$C73,'L3 UC'!$O:$O)/$G73,0))</f>
        <v/>
      </c>
      <c r="J73" s="136" t="str">
        <f aca="false">IF($C73="","",IFERROR(SUMIF('L3 UC'!$E:$E,$C73,'L3 UC'!$P:$P)/$G73,0))</f>
        <v/>
      </c>
      <c r="K73" s="137" t="str">
        <f aca="false">IF($C73="","",IFERROR(SUMIF('L3 UC'!$E:$E,$C73,'L3 UC'!$Q:$Q)/$G73,0))</f>
        <v/>
      </c>
      <c r="L73" s="138" t="str">
        <f aca="false">IF($C73="","",1-$K73)</f>
        <v/>
      </c>
      <c r="M73" s="133"/>
      <c r="N73" s="133"/>
      <c r="O73" s="134"/>
      <c r="P73" s="133"/>
    </row>
    <row r="74" customFormat="false" ht="14.25" hidden="false" customHeight="true" outlineLevel="0" collapsed="false">
      <c r="A74" s="130" t="str">
        <f aca="false">IF($C74="","",IFERROR(VLOOKUP($B74,'L1 UC'!$C:$D,2,FALSE()),""))</f>
        <v/>
      </c>
      <c r="B74" s="131" t="str">
        <f aca="false">IF($C74="","",LEFT($C74,FIND("-",$C74&amp;"-")-1))</f>
        <v/>
      </c>
      <c r="C74" s="140"/>
      <c r="D74" s="145"/>
      <c r="E74" s="141"/>
      <c r="F74" s="142"/>
      <c r="G74" s="135" t="str">
        <f aca="false">IF($C74="","",COUNTIF('L3 UC'!$E:$E,$C74))</f>
        <v/>
      </c>
      <c r="H74" s="136" t="str">
        <f aca="false">IF($C74="","",IFERROR(SUMIF('L3 UC'!$E:$E,$C74,'L3 UC'!$N:$N)/$G74,0))</f>
        <v/>
      </c>
      <c r="I74" s="136" t="str">
        <f aca="false">IF($C74="","",IFERROR(SUMIF('L3 UC'!$E:$E,$C74,'L3 UC'!$O:$O)/$G74,0))</f>
        <v/>
      </c>
      <c r="J74" s="136" t="str">
        <f aca="false">IF($C74="","",IFERROR(SUMIF('L3 UC'!$E:$E,$C74,'L3 UC'!$P:$P)/$G74,0))</f>
        <v/>
      </c>
      <c r="K74" s="137" t="str">
        <f aca="false">IF($C74="","",IFERROR(SUMIF('L3 UC'!$E:$E,$C74,'L3 UC'!$Q:$Q)/$G74,0))</f>
        <v/>
      </c>
      <c r="L74" s="138" t="str">
        <f aca="false">IF($C74="","",1-$K74)</f>
        <v/>
      </c>
      <c r="M74" s="133"/>
      <c r="N74" s="133"/>
      <c r="O74" s="134"/>
      <c r="P74" s="133"/>
    </row>
    <row r="75" customFormat="false" ht="14.25" hidden="false" customHeight="true" outlineLevel="0" collapsed="false">
      <c r="A75" s="130" t="str">
        <f aca="false">IF($C75="","",IFERROR(VLOOKUP($B75,'L1 UC'!$C:$D,2,FALSE()),""))</f>
        <v/>
      </c>
      <c r="B75" s="131" t="str">
        <f aca="false">IF($C75="","",LEFT($C75,FIND("-",$C75&amp;"-")-1))</f>
        <v/>
      </c>
      <c r="C75" s="140"/>
      <c r="D75" s="145"/>
      <c r="E75" s="141"/>
      <c r="F75" s="142"/>
      <c r="G75" s="135" t="str">
        <f aca="false">IF($C75="","",COUNTIF('L3 UC'!$E:$E,$C75))</f>
        <v/>
      </c>
      <c r="H75" s="136" t="str">
        <f aca="false">IF($C75="","",IFERROR(SUMIF('L3 UC'!$E:$E,$C75,'L3 UC'!$N:$N)/$G75,0))</f>
        <v/>
      </c>
      <c r="I75" s="136" t="str">
        <f aca="false">IF($C75="","",IFERROR(SUMIF('L3 UC'!$E:$E,$C75,'L3 UC'!$O:$O)/$G75,0))</f>
        <v/>
      </c>
      <c r="J75" s="136" t="str">
        <f aca="false">IF($C75="","",IFERROR(SUMIF('L3 UC'!$E:$E,$C75,'L3 UC'!$P:$P)/$G75,0))</f>
        <v/>
      </c>
      <c r="K75" s="137" t="str">
        <f aca="false">IF($C75="","",IFERROR(SUMIF('L3 UC'!$E:$E,$C75,'L3 UC'!$Q:$Q)/$G75,0))</f>
        <v/>
      </c>
      <c r="L75" s="138" t="str">
        <f aca="false">IF($C75="","",1-$K75)</f>
        <v/>
      </c>
      <c r="M75" s="133"/>
      <c r="N75" s="133"/>
      <c r="O75" s="134"/>
      <c r="P75" s="133"/>
    </row>
    <row r="76" customFormat="false" ht="14.25" hidden="false" customHeight="true" outlineLevel="0" collapsed="false">
      <c r="A76" s="130" t="str">
        <f aca="false">IF($C76="","",IFERROR(VLOOKUP($B76,'L1 UC'!$C:$D,2,FALSE()),""))</f>
        <v/>
      </c>
      <c r="B76" s="131" t="str">
        <f aca="false">IF($C76="","",LEFT($C76,FIND("-",$C76&amp;"-")-1))</f>
        <v/>
      </c>
      <c r="C76" s="140"/>
      <c r="D76" s="145"/>
      <c r="E76" s="141"/>
      <c r="F76" s="142"/>
      <c r="G76" s="135" t="str">
        <f aca="false">IF($C76="","",COUNTIF('L3 UC'!$E:$E,$C76))</f>
        <v/>
      </c>
      <c r="H76" s="136" t="str">
        <f aca="false">IF($C76="","",IFERROR(SUMIF('L3 UC'!$E:$E,$C76,'L3 UC'!$N:$N)/$G76,0))</f>
        <v/>
      </c>
      <c r="I76" s="136" t="str">
        <f aca="false">IF($C76="","",IFERROR(SUMIF('L3 UC'!$E:$E,$C76,'L3 UC'!$O:$O)/$G76,0))</f>
        <v/>
      </c>
      <c r="J76" s="136" t="str">
        <f aca="false">IF($C76="","",IFERROR(SUMIF('L3 UC'!$E:$E,$C76,'L3 UC'!$P:$P)/$G76,0))</f>
        <v/>
      </c>
      <c r="K76" s="137" t="str">
        <f aca="false">IF($C76="","",IFERROR(SUMIF('L3 UC'!$E:$E,$C76,'L3 UC'!$Q:$Q)/$G76,0))</f>
        <v/>
      </c>
      <c r="L76" s="138" t="str">
        <f aca="false">IF($C76="","",1-$K76)</f>
        <v/>
      </c>
      <c r="M76" s="133"/>
      <c r="N76" s="133"/>
      <c r="O76" s="134"/>
      <c r="P76" s="133"/>
    </row>
    <row r="77" customFormat="false" ht="14.25" hidden="false" customHeight="true" outlineLevel="0" collapsed="false">
      <c r="A77" s="130" t="str">
        <f aca="false">IF($C77="","",IFERROR(VLOOKUP($B77,'L1 UC'!$C:$D,2,FALSE()),""))</f>
        <v/>
      </c>
      <c r="B77" s="131" t="str">
        <f aca="false">IF($C77="","",LEFT($C77,FIND("-",$C77&amp;"-")-1))</f>
        <v/>
      </c>
      <c r="C77" s="140"/>
      <c r="D77" s="145"/>
      <c r="E77" s="141"/>
      <c r="F77" s="142"/>
      <c r="G77" s="135" t="str">
        <f aca="false">IF($C77="","",COUNTIF('L3 UC'!$E:$E,$C77))</f>
        <v/>
      </c>
      <c r="H77" s="136" t="str">
        <f aca="false">IF($C77="","",IFERROR(SUMIF('L3 UC'!$E:$E,$C77,'L3 UC'!$N:$N)/$G77,0))</f>
        <v/>
      </c>
      <c r="I77" s="136" t="str">
        <f aca="false">IF($C77="","",IFERROR(SUMIF('L3 UC'!$E:$E,$C77,'L3 UC'!$O:$O)/$G77,0))</f>
        <v/>
      </c>
      <c r="J77" s="136" t="str">
        <f aca="false">IF($C77="","",IFERROR(SUMIF('L3 UC'!$E:$E,$C77,'L3 UC'!$P:$P)/$G77,0))</f>
        <v/>
      </c>
      <c r="K77" s="137" t="str">
        <f aca="false">IF($C77="","",IFERROR(SUMIF('L3 UC'!$E:$E,$C77,'L3 UC'!$Q:$Q)/$G77,0))</f>
        <v/>
      </c>
      <c r="L77" s="138" t="str">
        <f aca="false">IF($C77="","",1-$K77)</f>
        <v/>
      </c>
      <c r="M77" s="133"/>
      <c r="N77" s="133"/>
      <c r="O77" s="134"/>
      <c r="P77" s="133"/>
    </row>
    <row r="78" customFormat="false" ht="14.25" hidden="false" customHeight="true" outlineLevel="0" collapsed="false">
      <c r="A78" s="130" t="str">
        <f aca="false">IF($C78="","",IFERROR(VLOOKUP($B78,'L1 UC'!$C:$D,2,FALSE()),""))</f>
        <v/>
      </c>
      <c r="B78" s="131" t="str">
        <f aca="false">IF($C78="","",LEFT($C78,FIND("-",$C78&amp;"-")-1))</f>
        <v/>
      </c>
      <c r="C78" s="140"/>
      <c r="D78" s="145"/>
      <c r="E78" s="141"/>
      <c r="F78" s="142"/>
      <c r="G78" s="135" t="str">
        <f aca="false">IF($C78="","",COUNTIF('L3 UC'!$E:$E,$C78))</f>
        <v/>
      </c>
      <c r="H78" s="136" t="str">
        <f aca="false">IF($C78="","",IFERROR(SUMIF('L3 UC'!$E:$E,$C78,'L3 UC'!$N:$N)/$G78,0))</f>
        <v/>
      </c>
      <c r="I78" s="136" t="str">
        <f aca="false">IF($C78="","",IFERROR(SUMIF('L3 UC'!$E:$E,$C78,'L3 UC'!$O:$O)/$G78,0))</f>
        <v/>
      </c>
      <c r="J78" s="136" t="str">
        <f aca="false">IF($C78="","",IFERROR(SUMIF('L3 UC'!$E:$E,$C78,'L3 UC'!$P:$P)/$G78,0))</f>
        <v/>
      </c>
      <c r="K78" s="137" t="str">
        <f aca="false">IF($C78="","",IFERROR(SUMIF('L3 UC'!$E:$E,$C78,'L3 UC'!$Q:$Q)/$G78,0))</f>
        <v/>
      </c>
      <c r="L78" s="138" t="str">
        <f aca="false">IF($C78="","",1-$K78)</f>
        <v/>
      </c>
      <c r="M78" s="133"/>
      <c r="N78" s="133"/>
      <c r="O78" s="134"/>
      <c r="P78" s="133"/>
    </row>
    <row r="79" customFormat="false" ht="14.25" hidden="false" customHeight="true" outlineLevel="0" collapsed="false">
      <c r="A79" s="130" t="str">
        <f aca="false">IF($C79="","",IFERROR(VLOOKUP($B79,'L1 UC'!$C:$D,2,FALSE()),""))</f>
        <v/>
      </c>
      <c r="B79" s="131" t="str">
        <f aca="false">IF($C79="","",LEFT($C79,FIND("-",$C79&amp;"-")-1))</f>
        <v/>
      </c>
      <c r="C79" s="140"/>
      <c r="D79" s="145"/>
      <c r="E79" s="141"/>
      <c r="F79" s="142"/>
      <c r="G79" s="135" t="str">
        <f aca="false">IF($C79="","",COUNTIF('L3 UC'!$E:$E,$C79))</f>
        <v/>
      </c>
      <c r="H79" s="136" t="str">
        <f aca="false">IF($C79="","",IFERROR(SUMIF('L3 UC'!$E:$E,$C79,'L3 UC'!$N:$N)/$G79,0))</f>
        <v/>
      </c>
      <c r="I79" s="136" t="str">
        <f aca="false">IF($C79="","",IFERROR(SUMIF('L3 UC'!$E:$E,$C79,'L3 UC'!$O:$O)/$G79,0))</f>
        <v/>
      </c>
      <c r="J79" s="136" t="str">
        <f aca="false">IF($C79="","",IFERROR(SUMIF('L3 UC'!$E:$E,$C79,'L3 UC'!$P:$P)/$G79,0))</f>
        <v/>
      </c>
      <c r="K79" s="137" t="str">
        <f aca="false">IF($C79="","",IFERROR(SUMIF('L3 UC'!$E:$E,$C79,'L3 UC'!$Q:$Q)/$G79,0))</f>
        <v/>
      </c>
      <c r="L79" s="138" t="str">
        <f aca="false">IF($C79="","",1-$K79)</f>
        <v/>
      </c>
      <c r="M79" s="133"/>
      <c r="N79" s="133"/>
      <c r="O79" s="134"/>
      <c r="P79" s="133"/>
    </row>
    <row r="80" customFormat="false" ht="14.25" hidden="false" customHeight="true" outlineLevel="0" collapsed="false">
      <c r="A80" s="130" t="str">
        <f aca="false">IF($C80="","",IFERROR(VLOOKUP($B80,'L1 UC'!$C:$D,2,FALSE()),""))</f>
        <v/>
      </c>
      <c r="B80" s="131" t="str">
        <f aca="false">IF($C80="","",LEFT($C80,FIND("-",$C80&amp;"-")-1))</f>
        <v/>
      </c>
      <c r="C80" s="140"/>
      <c r="D80" s="145"/>
      <c r="E80" s="141"/>
      <c r="F80" s="142"/>
      <c r="G80" s="135" t="str">
        <f aca="false">IF($C80="","",COUNTIF('L3 UC'!$E:$E,$C80))</f>
        <v/>
      </c>
      <c r="H80" s="136" t="str">
        <f aca="false">IF($C80="","",IFERROR(SUMIF('L3 UC'!$E:$E,$C80,'L3 UC'!$N:$N)/$G80,0))</f>
        <v/>
      </c>
      <c r="I80" s="136" t="str">
        <f aca="false">IF($C80="","",IFERROR(SUMIF('L3 UC'!$E:$E,$C80,'L3 UC'!$O:$O)/$G80,0))</f>
        <v/>
      </c>
      <c r="J80" s="136" t="str">
        <f aca="false">IF($C80="","",IFERROR(SUMIF('L3 UC'!$E:$E,$C80,'L3 UC'!$P:$P)/$G80,0))</f>
        <v/>
      </c>
      <c r="K80" s="137" t="str">
        <f aca="false">IF($C80="","",IFERROR(SUMIF('L3 UC'!$E:$E,$C80,'L3 UC'!$Q:$Q)/$G80,0))</f>
        <v/>
      </c>
      <c r="L80" s="138" t="str">
        <f aca="false">IF($C80="","",1-$K80)</f>
        <v/>
      </c>
      <c r="M80" s="133"/>
      <c r="N80" s="133"/>
      <c r="O80" s="134"/>
      <c r="P80" s="133"/>
    </row>
    <row r="81" customFormat="false" ht="14.25" hidden="false" customHeight="true" outlineLevel="0" collapsed="false">
      <c r="A81" s="130" t="str">
        <f aca="false">IF($C81="","",IFERROR(VLOOKUP($B81,'L1 UC'!$C:$D,2,FALSE()),""))</f>
        <v/>
      </c>
      <c r="B81" s="131" t="str">
        <f aca="false">IF($C81="","",LEFT($C81,FIND("-",$C81&amp;"-")-1))</f>
        <v/>
      </c>
      <c r="C81" s="140"/>
      <c r="D81" s="145"/>
      <c r="E81" s="141"/>
      <c r="F81" s="142"/>
      <c r="G81" s="135" t="str">
        <f aca="false">IF($C81="","",COUNTIF('L3 UC'!$E:$E,$C81))</f>
        <v/>
      </c>
      <c r="H81" s="136" t="str">
        <f aca="false">IF($C81="","",IFERROR(SUMIF('L3 UC'!$E:$E,$C81,'L3 UC'!$N:$N)/$G81,0))</f>
        <v/>
      </c>
      <c r="I81" s="136" t="str">
        <f aca="false">IF($C81="","",IFERROR(SUMIF('L3 UC'!$E:$E,$C81,'L3 UC'!$O:$O)/$G81,0))</f>
        <v/>
      </c>
      <c r="J81" s="136" t="str">
        <f aca="false">IF($C81="","",IFERROR(SUMIF('L3 UC'!$E:$E,$C81,'L3 UC'!$P:$P)/$G81,0))</f>
        <v/>
      </c>
      <c r="K81" s="137" t="str">
        <f aca="false">IF($C81="","",IFERROR(SUMIF('L3 UC'!$E:$E,$C81,'L3 UC'!$Q:$Q)/$G81,0))</f>
        <v/>
      </c>
      <c r="L81" s="138" t="str">
        <f aca="false">IF($C81="","",1-$K81)</f>
        <v/>
      </c>
      <c r="M81" s="133"/>
      <c r="N81" s="133"/>
      <c r="O81" s="134"/>
      <c r="P81" s="133"/>
    </row>
    <row r="82" customFormat="false" ht="14.25" hidden="false" customHeight="true" outlineLevel="0" collapsed="false">
      <c r="A82" s="130" t="str">
        <f aca="false">IF($C82="","",IFERROR(VLOOKUP($B82,'L1 UC'!$C:$D,2,FALSE()),""))</f>
        <v/>
      </c>
      <c r="B82" s="131" t="str">
        <f aca="false">IF($C82="","",LEFT($C82,FIND("-",$C82&amp;"-")-1))</f>
        <v/>
      </c>
      <c r="C82" s="140"/>
      <c r="D82" s="145"/>
      <c r="E82" s="141"/>
      <c r="F82" s="142"/>
      <c r="G82" s="135" t="str">
        <f aca="false">IF($C82="","",COUNTIF('L3 UC'!$E:$E,$C82))</f>
        <v/>
      </c>
      <c r="H82" s="136" t="str">
        <f aca="false">IF($C82="","",IFERROR(SUMIF('L3 UC'!$E:$E,$C82,'L3 UC'!$N:$N)/$G82,0))</f>
        <v/>
      </c>
      <c r="I82" s="136" t="str">
        <f aca="false">IF($C82="","",IFERROR(SUMIF('L3 UC'!$E:$E,$C82,'L3 UC'!$O:$O)/$G82,0))</f>
        <v/>
      </c>
      <c r="J82" s="136" t="str">
        <f aca="false">IF($C82="","",IFERROR(SUMIF('L3 UC'!$E:$E,$C82,'L3 UC'!$P:$P)/$G82,0))</f>
        <v/>
      </c>
      <c r="K82" s="137" t="str">
        <f aca="false">IF($C82="","",IFERROR(SUMIF('L3 UC'!$E:$E,$C82,'L3 UC'!$Q:$Q)/$G82,0))</f>
        <v/>
      </c>
      <c r="L82" s="138" t="str">
        <f aca="false">IF($C82="","",1-$K82)</f>
        <v/>
      </c>
      <c r="M82" s="133"/>
      <c r="N82" s="133"/>
      <c r="O82" s="134"/>
      <c r="P82" s="133"/>
    </row>
    <row r="83" customFormat="false" ht="14.25" hidden="false" customHeight="true" outlineLevel="0" collapsed="false">
      <c r="A83" s="130" t="str">
        <f aca="false">IF($C83="","",IFERROR(VLOOKUP($B83,'L1 UC'!$C:$D,2,FALSE()),""))</f>
        <v/>
      </c>
      <c r="B83" s="131" t="str">
        <f aca="false">IF($C83="","",LEFT($C83,FIND("-",$C83&amp;"-")-1))</f>
        <v/>
      </c>
      <c r="C83" s="140"/>
      <c r="D83" s="145"/>
      <c r="E83" s="141"/>
      <c r="F83" s="142"/>
      <c r="G83" s="135" t="str">
        <f aca="false">IF($C83="","",COUNTIF('L3 UC'!$E:$E,$C83))</f>
        <v/>
      </c>
      <c r="H83" s="136" t="str">
        <f aca="false">IF($C83="","",IFERROR(SUMIF('L3 UC'!$E:$E,$C83,'L3 UC'!$N:$N)/$G83,0))</f>
        <v/>
      </c>
      <c r="I83" s="136" t="str">
        <f aca="false">IF($C83="","",IFERROR(SUMIF('L3 UC'!$E:$E,$C83,'L3 UC'!$O:$O)/$G83,0))</f>
        <v/>
      </c>
      <c r="J83" s="136" t="str">
        <f aca="false">IF($C83="","",IFERROR(SUMIF('L3 UC'!$E:$E,$C83,'L3 UC'!$P:$P)/$G83,0))</f>
        <v/>
      </c>
      <c r="K83" s="137" t="str">
        <f aca="false">IF($C83="","",IFERROR(SUMIF('L3 UC'!$E:$E,$C83,'L3 UC'!$Q:$Q)/$G83,0))</f>
        <v/>
      </c>
      <c r="L83" s="138" t="str">
        <f aca="false">IF($C83="","",1-$K83)</f>
        <v/>
      </c>
      <c r="M83" s="133"/>
      <c r="N83" s="133"/>
      <c r="O83" s="134"/>
      <c r="P83" s="133"/>
    </row>
    <row r="84" customFormat="false" ht="14.25" hidden="false" customHeight="true" outlineLevel="0" collapsed="false">
      <c r="A84" s="130" t="str">
        <f aca="false">IF($C84="","",IFERROR(VLOOKUP($B84,'L1 UC'!$C:$D,2,FALSE()),""))</f>
        <v/>
      </c>
      <c r="B84" s="131" t="str">
        <f aca="false">IF($C84="","",LEFT($C84,FIND("-",$C84&amp;"-")-1))</f>
        <v/>
      </c>
      <c r="C84" s="140"/>
      <c r="D84" s="145"/>
      <c r="E84" s="141"/>
      <c r="F84" s="142"/>
      <c r="G84" s="135" t="str">
        <f aca="false">IF($C84="","",COUNTIF('L3 UC'!$E:$E,$C84))</f>
        <v/>
      </c>
      <c r="H84" s="136" t="str">
        <f aca="false">IF($C84="","",IFERROR(SUMIF('L3 UC'!$E:$E,$C84,'L3 UC'!$N:$N)/$G84,0))</f>
        <v/>
      </c>
      <c r="I84" s="136" t="str">
        <f aca="false">IF($C84="","",IFERROR(SUMIF('L3 UC'!$E:$E,$C84,'L3 UC'!$O:$O)/$G84,0))</f>
        <v/>
      </c>
      <c r="J84" s="136" t="str">
        <f aca="false">IF($C84="","",IFERROR(SUMIF('L3 UC'!$E:$E,$C84,'L3 UC'!$P:$P)/$G84,0))</f>
        <v/>
      </c>
      <c r="K84" s="137" t="str">
        <f aca="false">IF($C84="","",IFERROR(SUMIF('L3 UC'!$E:$E,$C84,'L3 UC'!$Q:$Q)/$G84,0))</f>
        <v/>
      </c>
      <c r="L84" s="138" t="str">
        <f aca="false">IF($C84="","",1-$K84)</f>
        <v/>
      </c>
      <c r="M84" s="133"/>
      <c r="N84" s="133"/>
      <c r="O84" s="134"/>
      <c r="P84" s="133"/>
    </row>
    <row r="85" customFormat="false" ht="14.25" hidden="false" customHeight="true" outlineLevel="0" collapsed="false">
      <c r="A85" s="130" t="str">
        <f aca="false">IF($C85="","",IFERROR(VLOOKUP($B85,'L1 UC'!$C:$D,2,FALSE()),""))</f>
        <v/>
      </c>
      <c r="B85" s="131" t="str">
        <f aca="false">IF($C85="","",LEFT($C85,FIND("-",$C85&amp;"-")-1))</f>
        <v/>
      </c>
      <c r="C85" s="140"/>
      <c r="D85" s="145"/>
      <c r="E85" s="141"/>
      <c r="F85" s="142"/>
      <c r="G85" s="135" t="str">
        <f aca="false">IF($C85="","",COUNTIF('L3 UC'!$E:$E,$C85))</f>
        <v/>
      </c>
      <c r="H85" s="136" t="str">
        <f aca="false">IF($C85="","",IFERROR(SUMIF('L3 UC'!$E:$E,$C85,'L3 UC'!$N:$N)/$G85,0))</f>
        <v/>
      </c>
      <c r="I85" s="136" t="str">
        <f aca="false">IF($C85="","",IFERROR(SUMIF('L3 UC'!$E:$E,$C85,'L3 UC'!$O:$O)/$G85,0))</f>
        <v/>
      </c>
      <c r="J85" s="136" t="str">
        <f aca="false">IF($C85="","",IFERROR(SUMIF('L3 UC'!$E:$E,$C85,'L3 UC'!$P:$P)/$G85,0))</f>
        <v/>
      </c>
      <c r="K85" s="137" t="str">
        <f aca="false">IF($C85="","",IFERROR(SUMIF('L3 UC'!$E:$E,$C85,'L3 UC'!$Q:$Q)/$G85,0))</f>
        <v/>
      </c>
      <c r="L85" s="138" t="str">
        <f aca="false">IF($C85="","",1-$K85)</f>
        <v/>
      </c>
      <c r="M85" s="133"/>
      <c r="N85" s="133"/>
      <c r="O85" s="134"/>
      <c r="P85" s="133"/>
    </row>
    <row r="86" customFormat="false" ht="14.25" hidden="false" customHeight="true" outlineLevel="0" collapsed="false">
      <c r="A86" s="130" t="str">
        <f aca="false">IF($C86="","",IFERROR(VLOOKUP($B86,'L1 UC'!$C:$D,2,FALSE()),""))</f>
        <v/>
      </c>
      <c r="B86" s="131" t="str">
        <f aca="false">IF($C86="","",LEFT($C86,FIND("-",$C86&amp;"-")-1))</f>
        <v/>
      </c>
      <c r="C86" s="140"/>
      <c r="D86" s="145"/>
      <c r="E86" s="141"/>
      <c r="F86" s="142"/>
      <c r="G86" s="135" t="str">
        <f aca="false">IF($C86="","",COUNTIF('L3 UC'!$E:$E,$C86))</f>
        <v/>
      </c>
      <c r="H86" s="136" t="str">
        <f aca="false">IF($C86="","",IFERROR(SUMIF('L3 UC'!$E:$E,$C86,'L3 UC'!$N:$N)/$G86,0))</f>
        <v/>
      </c>
      <c r="I86" s="136" t="str">
        <f aca="false">IF($C86="","",IFERROR(SUMIF('L3 UC'!$E:$E,$C86,'L3 UC'!$O:$O)/$G86,0))</f>
        <v/>
      </c>
      <c r="J86" s="136" t="str">
        <f aca="false">IF($C86="","",IFERROR(SUMIF('L3 UC'!$E:$E,$C86,'L3 UC'!$P:$P)/$G86,0))</f>
        <v/>
      </c>
      <c r="K86" s="137" t="str">
        <f aca="false">IF($C86="","",IFERROR(SUMIF('L3 UC'!$E:$E,$C86,'L3 UC'!$Q:$Q)/$G86,0))</f>
        <v/>
      </c>
      <c r="L86" s="138" t="str">
        <f aca="false">IF($C86="","",1-$K86)</f>
        <v/>
      </c>
      <c r="M86" s="133"/>
      <c r="N86" s="133"/>
      <c r="O86" s="134"/>
      <c r="P86" s="133"/>
    </row>
    <row r="87" customFormat="false" ht="14.25" hidden="false" customHeight="true" outlineLevel="0" collapsed="false">
      <c r="A87" s="130" t="str">
        <f aca="false">IF($C87="","",IFERROR(VLOOKUP($B87,'L1 UC'!$C:$D,2,FALSE()),""))</f>
        <v/>
      </c>
      <c r="B87" s="131" t="str">
        <f aca="false">IF($C87="","",LEFT($C87,FIND("-",$C87&amp;"-")-1))</f>
        <v/>
      </c>
      <c r="C87" s="140"/>
      <c r="D87" s="145"/>
      <c r="E87" s="141"/>
      <c r="F87" s="142"/>
      <c r="G87" s="135" t="str">
        <f aca="false">IF($C87="","",COUNTIF('L3 UC'!$E:$E,$C87))</f>
        <v/>
      </c>
      <c r="H87" s="136" t="str">
        <f aca="false">IF($C87="","",IFERROR(SUMIF('L3 UC'!$E:$E,$C87,'L3 UC'!$N:$N)/$G87,0))</f>
        <v/>
      </c>
      <c r="I87" s="136" t="str">
        <f aca="false">IF($C87="","",IFERROR(SUMIF('L3 UC'!$E:$E,$C87,'L3 UC'!$O:$O)/$G87,0))</f>
        <v/>
      </c>
      <c r="J87" s="136" t="str">
        <f aca="false">IF($C87="","",IFERROR(SUMIF('L3 UC'!$E:$E,$C87,'L3 UC'!$P:$P)/$G87,0))</f>
        <v/>
      </c>
      <c r="K87" s="137" t="str">
        <f aca="false">IF($C87="","",IFERROR(SUMIF('L3 UC'!$E:$E,$C87,'L3 UC'!$Q:$Q)/$G87,0))</f>
        <v/>
      </c>
      <c r="L87" s="138" t="str">
        <f aca="false">IF($C87="","",1-$K87)</f>
        <v/>
      </c>
      <c r="M87" s="133"/>
      <c r="N87" s="133"/>
      <c r="O87" s="134"/>
      <c r="P87" s="133"/>
    </row>
    <row r="88" customFormat="false" ht="14.25" hidden="false" customHeight="true" outlineLevel="0" collapsed="false">
      <c r="A88" s="130" t="str">
        <f aca="false">IF($C88="","",IFERROR(VLOOKUP($B88,'L1 UC'!$C:$D,2,FALSE()),""))</f>
        <v/>
      </c>
      <c r="B88" s="131" t="str">
        <f aca="false">IF($C88="","",LEFT($C88,FIND("-",$C88&amp;"-")-1))</f>
        <v/>
      </c>
      <c r="C88" s="140"/>
      <c r="D88" s="145"/>
      <c r="E88" s="141"/>
      <c r="F88" s="142"/>
      <c r="G88" s="135" t="str">
        <f aca="false">IF($C88="","",COUNTIF('L3 UC'!$E:$E,$C88))</f>
        <v/>
      </c>
      <c r="H88" s="136" t="str">
        <f aca="false">IF($C88="","",IFERROR(SUMIF('L3 UC'!$E:$E,$C88,'L3 UC'!$N:$N)/$G88,0))</f>
        <v/>
      </c>
      <c r="I88" s="136" t="str">
        <f aca="false">IF($C88="","",IFERROR(SUMIF('L3 UC'!$E:$E,$C88,'L3 UC'!$O:$O)/$G88,0))</f>
        <v/>
      </c>
      <c r="J88" s="136" t="str">
        <f aca="false">IF($C88="","",IFERROR(SUMIF('L3 UC'!$E:$E,$C88,'L3 UC'!$P:$P)/$G88,0))</f>
        <v/>
      </c>
      <c r="K88" s="137" t="str">
        <f aca="false">IF($C88="","",IFERROR(SUMIF('L3 UC'!$E:$E,$C88,'L3 UC'!$Q:$Q)/$G88,0))</f>
        <v/>
      </c>
      <c r="L88" s="138" t="str">
        <f aca="false">IF($C88="","",1-$K88)</f>
        <v/>
      </c>
      <c r="M88" s="133"/>
      <c r="N88" s="133"/>
      <c r="O88" s="134"/>
      <c r="P88" s="133"/>
    </row>
    <row r="89" customFormat="false" ht="14.25" hidden="false" customHeight="true" outlineLevel="0" collapsed="false">
      <c r="A89" s="130" t="str">
        <f aca="false">IF($C89="","",IFERROR(VLOOKUP($B89,'L1 UC'!$C:$D,2,FALSE()),""))</f>
        <v/>
      </c>
      <c r="B89" s="131" t="str">
        <f aca="false">IF($C89="","",LEFT($C89,FIND("-",$C89&amp;"-")-1))</f>
        <v/>
      </c>
      <c r="C89" s="140"/>
      <c r="D89" s="145"/>
      <c r="E89" s="141"/>
      <c r="F89" s="142"/>
      <c r="G89" s="135" t="str">
        <f aca="false">IF($C89="","",COUNTIF('L3 UC'!$E:$E,$C89))</f>
        <v/>
      </c>
      <c r="H89" s="136" t="str">
        <f aca="false">IF($C89="","",IFERROR(SUMIF('L3 UC'!$E:$E,$C89,'L3 UC'!$N:$N)/$G89,0))</f>
        <v/>
      </c>
      <c r="I89" s="136" t="str">
        <f aca="false">IF($C89="","",IFERROR(SUMIF('L3 UC'!$E:$E,$C89,'L3 UC'!$O:$O)/$G89,0))</f>
        <v/>
      </c>
      <c r="J89" s="136" t="str">
        <f aca="false">IF($C89="","",IFERROR(SUMIF('L3 UC'!$E:$E,$C89,'L3 UC'!$P:$P)/$G89,0))</f>
        <v/>
      </c>
      <c r="K89" s="137" t="str">
        <f aca="false">IF($C89="","",IFERROR(SUMIF('L3 UC'!$E:$E,$C89,'L3 UC'!$Q:$Q)/$G89,0))</f>
        <v/>
      </c>
      <c r="L89" s="138" t="str">
        <f aca="false">IF($C89="","",1-$K89)</f>
        <v/>
      </c>
      <c r="M89" s="133"/>
      <c r="N89" s="133"/>
      <c r="O89" s="134"/>
      <c r="P89" s="133"/>
    </row>
    <row r="90" customFormat="false" ht="14.25" hidden="false" customHeight="true" outlineLevel="0" collapsed="false">
      <c r="A90" s="130" t="str">
        <f aca="false">IF($C90="","",IFERROR(VLOOKUP($B90,'L1 UC'!$C:$D,2,FALSE()),""))</f>
        <v/>
      </c>
      <c r="B90" s="131" t="str">
        <f aca="false">IF($C90="","",LEFT($C90,FIND("-",$C90&amp;"-")-1))</f>
        <v/>
      </c>
      <c r="C90" s="140"/>
      <c r="D90" s="145"/>
      <c r="E90" s="141"/>
      <c r="F90" s="142"/>
      <c r="G90" s="135" t="str">
        <f aca="false">IF($C90="","",COUNTIF('L3 UC'!$E:$E,$C90))</f>
        <v/>
      </c>
      <c r="H90" s="136" t="str">
        <f aca="false">IF($C90="","",IFERROR(SUMIF('L3 UC'!$E:$E,$C90,'L3 UC'!$N:$N)/$G90,0))</f>
        <v/>
      </c>
      <c r="I90" s="136" t="str">
        <f aca="false">IF($C90="","",IFERROR(SUMIF('L3 UC'!$E:$E,$C90,'L3 UC'!$O:$O)/$G90,0))</f>
        <v/>
      </c>
      <c r="J90" s="136" t="str">
        <f aca="false">IF($C90="","",IFERROR(SUMIF('L3 UC'!$E:$E,$C90,'L3 UC'!$P:$P)/$G90,0))</f>
        <v/>
      </c>
      <c r="K90" s="137" t="str">
        <f aca="false">IF($C90="","",IFERROR(SUMIF('L3 UC'!$E:$E,$C90,'L3 UC'!$Q:$Q)/$G90,0))</f>
        <v/>
      </c>
      <c r="L90" s="138" t="str">
        <f aca="false">IF($C90="","",1-$K90)</f>
        <v/>
      </c>
      <c r="M90" s="133"/>
      <c r="N90" s="133"/>
      <c r="O90" s="134"/>
      <c r="P90" s="133"/>
    </row>
    <row r="91" customFormat="false" ht="14.25" hidden="false" customHeight="true" outlineLevel="0" collapsed="false">
      <c r="A91" s="130" t="str">
        <f aca="false">IF($C91="","",IFERROR(VLOOKUP($B91,'L1 UC'!$C:$D,2,FALSE()),""))</f>
        <v/>
      </c>
      <c r="B91" s="131" t="str">
        <f aca="false">IF($C91="","",LEFT($C91,FIND("-",$C91&amp;"-")-1))</f>
        <v/>
      </c>
      <c r="C91" s="140"/>
      <c r="D91" s="145"/>
      <c r="E91" s="141"/>
      <c r="F91" s="142"/>
      <c r="G91" s="135" t="str">
        <f aca="false">IF($C91="","",COUNTIF('L3 UC'!$E:$E,$C91))</f>
        <v/>
      </c>
      <c r="H91" s="136" t="str">
        <f aca="false">IF($C91="","",IFERROR(SUMIF('L3 UC'!$E:$E,$C91,'L3 UC'!$N:$N)/$G91,0))</f>
        <v/>
      </c>
      <c r="I91" s="136" t="str">
        <f aca="false">IF($C91="","",IFERROR(SUMIF('L3 UC'!$E:$E,$C91,'L3 UC'!$O:$O)/$G91,0))</f>
        <v/>
      </c>
      <c r="J91" s="136" t="str">
        <f aca="false">IF($C91="","",IFERROR(SUMIF('L3 UC'!$E:$E,$C91,'L3 UC'!$P:$P)/$G91,0))</f>
        <v/>
      </c>
      <c r="K91" s="137" t="str">
        <f aca="false">IF($C91="","",IFERROR(SUMIF('L3 UC'!$E:$E,$C91,'L3 UC'!$Q:$Q)/$G91,0))</f>
        <v/>
      </c>
      <c r="L91" s="138" t="str">
        <f aca="false">IF($C91="","",1-$K91)</f>
        <v/>
      </c>
      <c r="M91" s="133"/>
      <c r="N91" s="133"/>
      <c r="O91" s="134"/>
      <c r="P91" s="133"/>
    </row>
    <row r="92" customFormat="false" ht="14.25" hidden="false" customHeight="true" outlineLevel="0" collapsed="false">
      <c r="A92" s="130" t="str">
        <f aca="false">IF($C92="","",IFERROR(VLOOKUP($B92,'L1 UC'!$C:$D,2,FALSE()),""))</f>
        <v/>
      </c>
      <c r="B92" s="131" t="str">
        <f aca="false">IF($C92="","",LEFT($C92,FIND("-",$C92&amp;"-")-1))</f>
        <v/>
      </c>
      <c r="C92" s="140"/>
      <c r="D92" s="145"/>
      <c r="E92" s="141"/>
      <c r="F92" s="142"/>
      <c r="G92" s="135" t="str">
        <f aca="false">IF($C92="","",COUNTIF('L3 UC'!$E:$E,$C92))</f>
        <v/>
      </c>
      <c r="H92" s="136" t="str">
        <f aca="false">IF($C92="","",IFERROR(SUMIF('L3 UC'!$E:$E,$C92,'L3 UC'!$N:$N)/$G92,0))</f>
        <v/>
      </c>
      <c r="I92" s="136" t="str">
        <f aca="false">IF($C92="","",IFERROR(SUMIF('L3 UC'!$E:$E,$C92,'L3 UC'!$O:$O)/$G92,0))</f>
        <v/>
      </c>
      <c r="J92" s="136" t="str">
        <f aca="false">IF($C92="","",IFERROR(SUMIF('L3 UC'!$E:$E,$C92,'L3 UC'!$P:$P)/$G92,0))</f>
        <v/>
      </c>
      <c r="K92" s="137" t="str">
        <f aca="false">IF($C92="","",IFERROR(SUMIF('L3 UC'!$E:$E,$C92,'L3 UC'!$Q:$Q)/$G92,0))</f>
        <v/>
      </c>
      <c r="L92" s="138" t="str">
        <f aca="false">IF($C92="","",1-$K92)</f>
        <v/>
      </c>
      <c r="M92" s="133"/>
      <c r="N92" s="133"/>
      <c r="O92" s="134"/>
      <c r="P92" s="133"/>
    </row>
    <row r="93" customFormat="false" ht="14.25" hidden="false" customHeight="true" outlineLevel="0" collapsed="false">
      <c r="A93" s="130" t="str">
        <f aca="false">IF($C93="","",IFERROR(VLOOKUP($B93,'L1 UC'!$C:$D,2,FALSE()),""))</f>
        <v/>
      </c>
      <c r="B93" s="131" t="str">
        <f aca="false">IF($C93="","",LEFT($C93,FIND("-",$C93&amp;"-")-1))</f>
        <v/>
      </c>
      <c r="C93" s="140"/>
      <c r="D93" s="145"/>
      <c r="E93" s="141"/>
      <c r="F93" s="142"/>
      <c r="G93" s="135" t="str">
        <f aca="false">IF($C93="","",COUNTIF('L3 UC'!$E:$E,$C93))</f>
        <v/>
      </c>
      <c r="H93" s="136" t="str">
        <f aca="false">IF($C93="","",IFERROR(SUMIF('L3 UC'!$E:$E,$C93,'L3 UC'!$N:$N)/$G93,0))</f>
        <v/>
      </c>
      <c r="I93" s="136" t="str">
        <f aca="false">IF($C93="","",IFERROR(SUMIF('L3 UC'!$E:$E,$C93,'L3 UC'!$O:$O)/$G93,0))</f>
        <v/>
      </c>
      <c r="J93" s="136" t="str">
        <f aca="false">IF($C93="","",IFERROR(SUMIF('L3 UC'!$E:$E,$C93,'L3 UC'!$P:$P)/$G93,0))</f>
        <v/>
      </c>
      <c r="K93" s="137" t="str">
        <f aca="false">IF($C93="","",IFERROR(SUMIF('L3 UC'!$E:$E,$C93,'L3 UC'!$Q:$Q)/$G93,0))</f>
        <v/>
      </c>
      <c r="L93" s="138" t="str">
        <f aca="false">IF($C93="","",1-$K93)</f>
        <v/>
      </c>
      <c r="M93" s="133"/>
      <c r="N93" s="133"/>
      <c r="O93" s="134"/>
      <c r="P93" s="133"/>
    </row>
    <row r="94" customFormat="false" ht="14.25" hidden="false" customHeight="true" outlineLevel="0" collapsed="false">
      <c r="A94" s="130" t="str">
        <f aca="false">IF($C94="","",IFERROR(VLOOKUP($B94,'L1 UC'!$C:$D,2,FALSE()),""))</f>
        <v/>
      </c>
      <c r="B94" s="131" t="str">
        <f aca="false">IF($C94="","",LEFT($C94,FIND("-",$C94&amp;"-")-1))</f>
        <v/>
      </c>
      <c r="C94" s="140"/>
      <c r="D94" s="145"/>
      <c r="E94" s="141"/>
      <c r="F94" s="142"/>
      <c r="G94" s="135" t="str">
        <f aca="false">IF($C94="","",COUNTIF('L3 UC'!$E:$E,$C94))</f>
        <v/>
      </c>
      <c r="H94" s="136" t="str">
        <f aca="false">IF($C94="","",IFERROR(SUMIF('L3 UC'!$E:$E,$C94,'L3 UC'!$N:$N)/$G94,0))</f>
        <v/>
      </c>
      <c r="I94" s="136" t="str">
        <f aca="false">IF($C94="","",IFERROR(SUMIF('L3 UC'!$E:$E,$C94,'L3 UC'!$O:$O)/$G94,0))</f>
        <v/>
      </c>
      <c r="J94" s="136" t="str">
        <f aca="false">IF($C94="","",IFERROR(SUMIF('L3 UC'!$E:$E,$C94,'L3 UC'!$P:$P)/$G94,0))</f>
        <v/>
      </c>
      <c r="K94" s="137" t="str">
        <f aca="false">IF($C94="","",IFERROR(SUMIF('L3 UC'!$E:$E,$C94,'L3 UC'!$Q:$Q)/$G94,0))</f>
        <v/>
      </c>
      <c r="L94" s="138" t="str">
        <f aca="false">IF($C94="","",1-$K94)</f>
        <v/>
      </c>
      <c r="M94" s="133"/>
      <c r="N94" s="133"/>
      <c r="O94" s="134"/>
      <c r="P94" s="133"/>
    </row>
    <row r="95" customFormat="false" ht="14.25" hidden="false" customHeight="true" outlineLevel="0" collapsed="false">
      <c r="A95" s="130" t="str">
        <f aca="false">IF($C95="","",IFERROR(VLOOKUP($B95,'L1 UC'!$C:$D,2,FALSE()),""))</f>
        <v/>
      </c>
      <c r="B95" s="131" t="str">
        <f aca="false">IF($C95="","",LEFT($C95,FIND("-",$C95&amp;"-")-1))</f>
        <v/>
      </c>
      <c r="C95" s="140"/>
      <c r="D95" s="145"/>
      <c r="E95" s="141"/>
      <c r="F95" s="142"/>
      <c r="G95" s="135" t="str">
        <f aca="false">IF($C95="","",COUNTIF('L3 UC'!$E:$E,$C95))</f>
        <v/>
      </c>
      <c r="H95" s="136" t="str">
        <f aca="false">IF($C95="","",IFERROR(SUMIF('L3 UC'!$E:$E,$C95,'L3 UC'!$N:$N)/$G95,0))</f>
        <v/>
      </c>
      <c r="I95" s="136" t="str">
        <f aca="false">IF($C95="","",IFERROR(SUMIF('L3 UC'!$E:$E,$C95,'L3 UC'!$O:$O)/$G95,0))</f>
        <v/>
      </c>
      <c r="J95" s="136" t="str">
        <f aca="false">IF($C95="","",IFERROR(SUMIF('L3 UC'!$E:$E,$C95,'L3 UC'!$P:$P)/$G95,0))</f>
        <v/>
      </c>
      <c r="K95" s="137" t="str">
        <f aca="false">IF($C95="","",IFERROR(SUMIF('L3 UC'!$E:$E,$C95,'L3 UC'!$Q:$Q)/$G95,0))</f>
        <v/>
      </c>
      <c r="L95" s="138" t="str">
        <f aca="false">IF($C95="","",1-$K95)</f>
        <v/>
      </c>
      <c r="M95" s="133"/>
      <c r="N95" s="133"/>
      <c r="O95" s="134"/>
      <c r="P95" s="133"/>
    </row>
    <row r="96" customFormat="false" ht="14.25" hidden="false" customHeight="true" outlineLevel="0" collapsed="false">
      <c r="A96" s="130" t="str">
        <f aca="false">IF($C96="","",IFERROR(VLOOKUP($B96,'L1 UC'!$C:$D,2,FALSE()),""))</f>
        <v/>
      </c>
      <c r="B96" s="131" t="str">
        <f aca="false">IF($C96="","",LEFT($C96,FIND("-",$C96&amp;"-")-1))</f>
        <v/>
      </c>
      <c r="C96" s="140"/>
      <c r="D96" s="145"/>
      <c r="E96" s="141"/>
      <c r="F96" s="142"/>
      <c r="G96" s="135" t="str">
        <f aca="false">IF($C96="","",COUNTIF('L3 UC'!$E:$E,$C96))</f>
        <v/>
      </c>
      <c r="H96" s="136" t="str">
        <f aca="false">IF($C96="","",IFERROR(SUMIF('L3 UC'!$E:$E,$C96,'L3 UC'!$N:$N)/$G96,0))</f>
        <v/>
      </c>
      <c r="I96" s="136" t="str">
        <f aca="false">IF($C96="","",IFERROR(SUMIF('L3 UC'!$E:$E,$C96,'L3 UC'!$O:$O)/$G96,0))</f>
        <v/>
      </c>
      <c r="J96" s="136" t="str">
        <f aca="false">IF($C96="","",IFERROR(SUMIF('L3 UC'!$E:$E,$C96,'L3 UC'!$P:$P)/$G96,0))</f>
        <v/>
      </c>
      <c r="K96" s="137" t="str">
        <f aca="false">IF($C96="","",IFERROR(SUMIF('L3 UC'!$E:$E,$C96,'L3 UC'!$Q:$Q)/$G96,0))</f>
        <v/>
      </c>
      <c r="L96" s="138" t="str">
        <f aca="false">IF($C96="","",1-$K96)</f>
        <v/>
      </c>
      <c r="M96" s="133"/>
      <c r="N96" s="133"/>
      <c r="O96" s="134"/>
      <c r="P96" s="133"/>
    </row>
    <row r="97" customFormat="false" ht="14.25" hidden="false" customHeight="true" outlineLevel="0" collapsed="false">
      <c r="A97" s="130" t="str">
        <f aca="false">IF($C97="","",IFERROR(VLOOKUP($B97,'L1 UC'!$C:$D,2,FALSE()),""))</f>
        <v/>
      </c>
      <c r="B97" s="131" t="str">
        <f aca="false">IF($C97="","",LEFT($C97,FIND("-",$C97&amp;"-")-1))</f>
        <v/>
      </c>
      <c r="C97" s="140"/>
      <c r="D97" s="145"/>
      <c r="E97" s="141"/>
      <c r="F97" s="142"/>
      <c r="G97" s="135" t="str">
        <f aca="false">IF($C97="","",COUNTIF('L3 UC'!$E:$E,$C97))</f>
        <v/>
      </c>
      <c r="H97" s="136" t="str">
        <f aca="false">IF($C97="","",IFERROR(SUMIF('L3 UC'!$E:$E,$C97,'L3 UC'!$N:$N)/$G97,0))</f>
        <v/>
      </c>
      <c r="I97" s="136" t="str">
        <f aca="false">IF($C97="","",IFERROR(SUMIF('L3 UC'!$E:$E,$C97,'L3 UC'!$O:$O)/$G97,0))</f>
        <v/>
      </c>
      <c r="J97" s="136" t="str">
        <f aca="false">IF($C97="","",IFERROR(SUMIF('L3 UC'!$E:$E,$C97,'L3 UC'!$P:$P)/$G97,0))</f>
        <v/>
      </c>
      <c r="K97" s="137" t="str">
        <f aca="false">IF($C97="","",IFERROR(SUMIF('L3 UC'!$E:$E,$C97,'L3 UC'!$Q:$Q)/$G97,0))</f>
        <v/>
      </c>
      <c r="L97" s="138" t="str">
        <f aca="false">IF($C97="","",1-$K97)</f>
        <v/>
      </c>
      <c r="M97" s="133"/>
      <c r="N97" s="133"/>
      <c r="O97" s="134"/>
      <c r="P97" s="133"/>
    </row>
    <row r="98" customFormat="false" ht="14.25" hidden="false" customHeight="true" outlineLevel="0" collapsed="false">
      <c r="A98" s="130" t="str">
        <f aca="false">IF($C98="","",IFERROR(VLOOKUP($B98,'L1 UC'!$C:$D,2,FALSE()),""))</f>
        <v/>
      </c>
      <c r="B98" s="131" t="str">
        <f aca="false">IF($C98="","",LEFT($C98,FIND("-",$C98&amp;"-")-1))</f>
        <v/>
      </c>
      <c r="C98" s="140"/>
      <c r="D98" s="145"/>
      <c r="E98" s="141"/>
      <c r="F98" s="142"/>
      <c r="G98" s="135" t="str">
        <f aca="false">IF($C98="","",COUNTIF('L3 UC'!$E:$E,$C98))</f>
        <v/>
      </c>
      <c r="H98" s="136" t="str">
        <f aca="false">IF($C98="","",IFERROR(SUMIF('L3 UC'!$E:$E,$C98,'L3 UC'!$N:$N)/$G98,0))</f>
        <v/>
      </c>
      <c r="I98" s="136" t="str">
        <f aca="false">IF($C98="","",IFERROR(SUMIF('L3 UC'!$E:$E,$C98,'L3 UC'!$O:$O)/$G98,0))</f>
        <v/>
      </c>
      <c r="J98" s="136" t="str">
        <f aca="false">IF($C98="","",IFERROR(SUMIF('L3 UC'!$E:$E,$C98,'L3 UC'!$P:$P)/$G98,0))</f>
        <v/>
      </c>
      <c r="K98" s="137" t="str">
        <f aca="false">IF($C98="","",IFERROR(SUMIF('L3 UC'!$E:$E,$C98,'L3 UC'!$Q:$Q)/$G98,0))</f>
        <v/>
      </c>
      <c r="L98" s="138" t="str">
        <f aca="false">IF($C98="","",1-$K98)</f>
        <v/>
      </c>
      <c r="M98" s="133"/>
      <c r="N98" s="133"/>
      <c r="O98" s="134"/>
      <c r="P98" s="133"/>
    </row>
    <row r="99" customFormat="false" ht="14.25" hidden="false" customHeight="true" outlineLevel="0" collapsed="false">
      <c r="A99" s="130" t="str">
        <f aca="false">IF($C99="","",IFERROR(VLOOKUP($B99,'L1 UC'!$C:$D,2,FALSE()),""))</f>
        <v/>
      </c>
      <c r="B99" s="131" t="str">
        <f aca="false">IF($C99="","",LEFT($C99,FIND("-",$C99&amp;"-")-1))</f>
        <v/>
      </c>
      <c r="C99" s="140"/>
      <c r="D99" s="145"/>
      <c r="E99" s="141"/>
      <c r="F99" s="142"/>
      <c r="G99" s="135" t="str">
        <f aca="false">IF($C99="","",COUNTIF('L3 UC'!$E:$E,$C99))</f>
        <v/>
      </c>
      <c r="H99" s="136" t="str">
        <f aca="false">IF($C99="","",IFERROR(SUMIF('L3 UC'!$E:$E,$C99,'L3 UC'!$N:$N)/$G99,0))</f>
        <v/>
      </c>
      <c r="I99" s="136" t="str">
        <f aca="false">IF($C99="","",IFERROR(SUMIF('L3 UC'!$E:$E,$C99,'L3 UC'!$O:$O)/$G99,0))</f>
        <v/>
      </c>
      <c r="J99" s="136" t="str">
        <f aca="false">IF($C99="","",IFERROR(SUMIF('L3 UC'!$E:$E,$C99,'L3 UC'!$P:$P)/$G99,0))</f>
        <v/>
      </c>
      <c r="K99" s="137" t="str">
        <f aca="false">IF($C99="","",IFERROR(SUMIF('L3 UC'!$E:$E,$C99,'L3 UC'!$Q:$Q)/$G99,0))</f>
        <v/>
      </c>
      <c r="L99" s="138" t="str">
        <f aca="false">IF($C99="","",1-$K99)</f>
        <v/>
      </c>
      <c r="M99" s="133"/>
      <c r="N99" s="133"/>
      <c r="O99" s="134"/>
      <c r="P99" s="133"/>
    </row>
    <row r="100" customFormat="false" ht="14.25" hidden="false" customHeight="true" outlineLevel="0" collapsed="false">
      <c r="A100" s="130" t="str">
        <f aca="false">IF($C100="","",IFERROR(VLOOKUP($B100,'L1 UC'!$C:$D,2,FALSE()),""))</f>
        <v/>
      </c>
      <c r="B100" s="131" t="str">
        <f aca="false">IF($C100="","",LEFT($C100,FIND("-",$C100&amp;"-")-1))</f>
        <v/>
      </c>
      <c r="C100" s="140"/>
      <c r="D100" s="145"/>
      <c r="E100" s="141"/>
      <c r="F100" s="142"/>
      <c r="G100" s="135" t="str">
        <f aca="false">IF($C100="","",COUNTIF('L3 UC'!$E:$E,$C100))</f>
        <v/>
      </c>
      <c r="H100" s="136" t="str">
        <f aca="false">IF($C100="","",IFERROR(SUMIF('L3 UC'!$E:$E,$C100,'L3 UC'!$N:$N)/$G100,0))</f>
        <v/>
      </c>
      <c r="I100" s="136" t="str">
        <f aca="false">IF($C100="","",IFERROR(SUMIF('L3 UC'!$E:$E,$C100,'L3 UC'!$O:$O)/$G100,0))</f>
        <v/>
      </c>
      <c r="J100" s="136" t="str">
        <f aca="false">IF($C100="","",IFERROR(SUMIF('L3 UC'!$E:$E,$C100,'L3 UC'!$P:$P)/$G100,0))</f>
        <v/>
      </c>
      <c r="K100" s="137" t="str">
        <f aca="false">IF($C100="","",IFERROR(SUMIF('L3 UC'!$E:$E,$C100,'L3 UC'!$Q:$Q)/$G100,0))</f>
        <v/>
      </c>
      <c r="L100" s="138" t="str">
        <f aca="false">IF($C100="","",1-$K100)</f>
        <v/>
      </c>
      <c r="M100" s="133"/>
      <c r="N100" s="133"/>
      <c r="O100" s="134"/>
      <c r="P100" s="133"/>
    </row>
    <row r="101" customFormat="false" ht="14.25" hidden="false" customHeight="true" outlineLevel="0" collapsed="false">
      <c r="A101" s="130" t="str">
        <f aca="false">IF($C101="","",IFERROR(VLOOKUP($B101,'L1 UC'!$C:$D,2,FALSE()),""))</f>
        <v/>
      </c>
      <c r="B101" s="131" t="str">
        <f aca="false">IF($C101="","",LEFT($C101,FIND("-",$C101&amp;"-")-1))</f>
        <v/>
      </c>
      <c r="C101" s="140"/>
      <c r="D101" s="145"/>
      <c r="E101" s="141"/>
      <c r="F101" s="142"/>
      <c r="G101" s="135" t="str">
        <f aca="false">IF($C101="","",COUNTIF('L3 UC'!$E:$E,$C101))</f>
        <v/>
      </c>
      <c r="H101" s="136" t="str">
        <f aca="false">IF($C101="","",IFERROR(SUMIF('L3 UC'!$E:$E,$C101,'L3 UC'!$N:$N)/$G101,0))</f>
        <v/>
      </c>
      <c r="I101" s="136" t="str">
        <f aca="false">IF($C101="","",IFERROR(SUMIF('L3 UC'!$E:$E,$C101,'L3 UC'!$O:$O)/$G101,0))</f>
        <v/>
      </c>
      <c r="J101" s="136" t="str">
        <f aca="false">IF($C101="","",IFERROR(SUMIF('L3 UC'!$E:$E,$C101,'L3 UC'!$P:$P)/$G101,0))</f>
        <v/>
      </c>
      <c r="K101" s="137" t="str">
        <f aca="false">IF($C101="","",IFERROR(SUMIF('L3 UC'!$E:$E,$C101,'L3 UC'!$Q:$Q)/$G101,0))</f>
        <v/>
      </c>
      <c r="L101" s="138" t="str">
        <f aca="false">IF($C101="","",1-$K101)</f>
        <v/>
      </c>
      <c r="M101" s="133"/>
      <c r="N101" s="133"/>
      <c r="O101" s="134"/>
      <c r="P101" s="133"/>
    </row>
    <row r="102" customFormat="false" ht="14.25" hidden="false" customHeight="true" outlineLevel="0" collapsed="false">
      <c r="A102" s="130" t="str">
        <f aca="false">IF($C102="","",IFERROR(VLOOKUP($B102,'L1 UC'!$C:$D,2,FALSE()),""))</f>
        <v/>
      </c>
      <c r="B102" s="131" t="str">
        <f aca="false">IF($C102="","",LEFT($C102,FIND("-",$C102&amp;"-")-1))</f>
        <v/>
      </c>
      <c r="C102" s="140"/>
      <c r="D102" s="145"/>
      <c r="E102" s="141"/>
      <c r="F102" s="142"/>
      <c r="G102" s="135" t="str">
        <f aca="false">IF($C102="","",COUNTIF('L3 UC'!$E:$E,$C102))</f>
        <v/>
      </c>
      <c r="H102" s="136" t="str">
        <f aca="false">IF($C102="","",IFERROR(SUMIF('L3 UC'!$E:$E,$C102,'L3 UC'!$N:$N)/$G102,0))</f>
        <v/>
      </c>
      <c r="I102" s="136" t="str">
        <f aca="false">IF($C102="","",IFERROR(SUMIF('L3 UC'!$E:$E,$C102,'L3 UC'!$O:$O)/$G102,0))</f>
        <v/>
      </c>
      <c r="J102" s="136" t="str">
        <f aca="false">IF($C102="","",IFERROR(SUMIF('L3 UC'!$E:$E,$C102,'L3 UC'!$P:$P)/$G102,0))</f>
        <v/>
      </c>
      <c r="K102" s="137" t="str">
        <f aca="false">IF($C102="","",IFERROR(SUMIF('L3 UC'!$E:$E,$C102,'L3 UC'!$Q:$Q)/$G102,0))</f>
        <v/>
      </c>
      <c r="L102" s="138" t="str">
        <f aca="false">IF($C102="","",1-$K102)</f>
        <v/>
      </c>
      <c r="M102" s="133"/>
      <c r="N102" s="133"/>
      <c r="O102" s="134"/>
      <c r="P102" s="133"/>
    </row>
    <row r="103" customFormat="false" ht="14.25" hidden="false" customHeight="true" outlineLevel="0" collapsed="false">
      <c r="A103" s="130" t="str">
        <f aca="false">IF($C103="","",IFERROR(VLOOKUP($B103,'L1 UC'!$C:$D,2,FALSE()),""))</f>
        <v/>
      </c>
      <c r="B103" s="131" t="str">
        <f aca="false">IF($C103="","",LEFT($C103,FIND("-",$C103&amp;"-")-1))</f>
        <v/>
      </c>
      <c r="C103" s="140"/>
      <c r="D103" s="145"/>
      <c r="E103" s="141"/>
      <c r="F103" s="142"/>
      <c r="G103" s="135" t="str">
        <f aca="false">IF($C103="","",COUNTIF('L3 UC'!$E:$E,$C103))</f>
        <v/>
      </c>
      <c r="H103" s="136" t="str">
        <f aca="false">IF($C103="","",IFERROR(SUMIF('L3 UC'!$E:$E,$C103,'L3 UC'!$N:$N)/$G103,0))</f>
        <v/>
      </c>
      <c r="I103" s="136" t="str">
        <f aca="false">IF($C103="","",IFERROR(SUMIF('L3 UC'!$E:$E,$C103,'L3 UC'!$O:$O)/$G103,0))</f>
        <v/>
      </c>
      <c r="J103" s="136" t="str">
        <f aca="false">IF($C103="","",IFERROR(SUMIF('L3 UC'!$E:$E,$C103,'L3 UC'!$P:$P)/$G103,0))</f>
        <v/>
      </c>
      <c r="K103" s="137" t="str">
        <f aca="false">IF($C103="","",IFERROR(SUMIF('L3 UC'!$E:$E,$C103,'L3 UC'!$Q:$Q)/$G103,0))</f>
        <v/>
      </c>
      <c r="L103" s="138" t="str">
        <f aca="false">IF($C103="","",1-$K103)</f>
        <v/>
      </c>
      <c r="M103" s="133"/>
      <c r="N103" s="133"/>
      <c r="O103" s="134"/>
      <c r="P103" s="133"/>
    </row>
    <row r="104" customFormat="false" ht="14.25" hidden="false" customHeight="true" outlineLevel="0" collapsed="false">
      <c r="A104" s="130" t="str">
        <f aca="false">IF($C104="","",IFERROR(VLOOKUP($B104,'L1 UC'!$C:$D,2,FALSE()),""))</f>
        <v/>
      </c>
      <c r="B104" s="131" t="str">
        <f aca="false">IF($C104="","",LEFT($C104,FIND("-",$C104&amp;"-")-1))</f>
        <v/>
      </c>
      <c r="C104" s="140"/>
      <c r="D104" s="145"/>
      <c r="E104" s="141"/>
      <c r="F104" s="142"/>
      <c r="G104" s="135" t="str">
        <f aca="false">IF($C104="","",COUNTIF('L3 UC'!$E:$E,$C104))</f>
        <v/>
      </c>
      <c r="H104" s="136" t="str">
        <f aca="false">IF($C104="","",IFERROR(SUMIF('L3 UC'!$E:$E,$C104,'L3 UC'!$N:$N)/$G104,0))</f>
        <v/>
      </c>
      <c r="I104" s="136" t="str">
        <f aca="false">IF($C104="","",IFERROR(SUMIF('L3 UC'!$E:$E,$C104,'L3 UC'!$O:$O)/$G104,0))</f>
        <v/>
      </c>
      <c r="J104" s="136" t="str">
        <f aca="false">IF($C104="","",IFERROR(SUMIF('L3 UC'!$E:$E,$C104,'L3 UC'!$P:$P)/$G104,0))</f>
        <v/>
      </c>
      <c r="K104" s="137" t="str">
        <f aca="false">IF($C104="","",IFERROR(SUMIF('L3 UC'!$E:$E,$C104,'L3 UC'!$Q:$Q)/$G104,0))</f>
        <v/>
      </c>
      <c r="L104" s="138" t="str">
        <f aca="false">IF($C104="","",1-$K104)</f>
        <v/>
      </c>
      <c r="M104" s="133"/>
      <c r="N104" s="133"/>
      <c r="O104" s="134"/>
      <c r="P104" s="133"/>
    </row>
    <row r="105" customFormat="false" ht="14.25" hidden="false" customHeight="true" outlineLevel="0" collapsed="false">
      <c r="A105" s="130" t="str">
        <f aca="false">IF($C105="","",IFERROR(VLOOKUP($B105,'L1 UC'!$C:$D,2,FALSE()),""))</f>
        <v/>
      </c>
      <c r="B105" s="131" t="str">
        <f aca="false">IF($C105="","",LEFT($C105,FIND("-",$C105&amp;"-")-1))</f>
        <v/>
      </c>
      <c r="C105" s="140"/>
      <c r="D105" s="145"/>
      <c r="E105" s="141"/>
      <c r="F105" s="142"/>
      <c r="G105" s="135" t="str">
        <f aca="false">IF($C105="","",COUNTIF('L3 UC'!$E:$E,$C105))</f>
        <v/>
      </c>
      <c r="H105" s="136" t="str">
        <f aca="false">IF($C105="","",IFERROR(SUMIF('L3 UC'!$E:$E,$C105,'L3 UC'!$N:$N)/$G105,0))</f>
        <v/>
      </c>
      <c r="I105" s="136" t="str">
        <f aca="false">IF($C105="","",IFERROR(SUMIF('L3 UC'!$E:$E,$C105,'L3 UC'!$O:$O)/$G105,0))</f>
        <v/>
      </c>
      <c r="J105" s="136" t="str">
        <f aca="false">IF($C105="","",IFERROR(SUMIF('L3 UC'!$E:$E,$C105,'L3 UC'!$P:$P)/$G105,0))</f>
        <v/>
      </c>
      <c r="K105" s="137" t="str">
        <f aca="false">IF($C105="","",IFERROR(SUMIF('L3 UC'!$E:$E,$C105,'L3 UC'!$Q:$Q)/$G105,0))</f>
        <v/>
      </c>
      <c r="L105" s="138" t="str">
        <f aca="false">IF($C105="","",1-$K105)</f>
        <v/>
      </c>
      <c r="M105" s="133"/>
      <c r="N105" s="133"/>
      <c r="O105" s="134"/>
      <c r="P105" s="133"/>
    </row>
    <row r="106" customFormat="false" ht="14.25" hidden="false" customHeight="true" outlineLevel="0" collapsed="false">
      <c r="A106" s="130" t="str">
        <f aca="false">IF($C106="","",IFERROR(VLOOKUP($B106,'L1 UC'!$C:$D,2,FALSE()),""))</f>
        <v/>
      </c>
      <c r="B106" s="131" t="str">
        <f aca="false">IF($C106="","",LEFT($C106,FIND("-",$C106&amp;"-")-1))</f>
        <v/>
      </c>
      <c r="C106" s="140"/>
      <c r="D106" s="145"/>
      <c r="E106" s="141"/>
      <c r="F106" s="142"/>
      <c r="G106" s="135" t="str">
        <f aca="false">IF($C106="","",COUNTIF('L3 UC'!$E:$E,$C106))</f>
        <v/>
      </c>
      <c r="H106" s="136" t="str">
        <f aca="false">IF($C106="","",IFERROR(SUMIF('L3 UC'!$E:$E,$C106,'L3 UC'!$N:$N)/$G106,0))</f>
        <v/>
      </c>
      <c r="I106" s="136" t="str">
        <f aca="false">IF($C106="","",IFERROR(SUMIF('L3 UC'!$E:$E,$C106,'L3 UC'!$O:$O)/$G106,0))</f>
        <v/>
      </c>
      <c r="J106" s="136" t="str">
        <f aca="false">IF($C106="","",IFERROR(SUMIF('L3 UC'!$E:$E,$C106,'L3 UC'!$P:$P)/$G106,0))</f>
        <v/>
      </c>
      <c r="K106" s="137" t="str">
        <f aca="false">IF($C106="","",IFERROR(SUMIF('L3 UC'!$E:$E,$C106,'L3 UC'!$Q:$Q)/$G106,0))</f>
        <v/>
      </c>
      <c r="L106" s="138" t="str">
        <f aca="false">IF($C106="","",1-$K106)</f>
        <v/>
      </c>
      <c r="M106" s="133"/>
      <c r="N106" s="133"/>
      <c r="O106" s="134"/>
      <c r="P106" s="133"/>
    </row>
    <row r="107" customFormat="false" ht="14.25" hidden="false" customHeight="true" outlineLevel="0" collapsed="false">
      <c r="A107" s="130" t="str">
        <f aca="false">IF($C107="","",IFERROR(VLOOKUP($B107,'L1 UC'!$C:$D,2,FALSE()),""))</f>
        <v/>
      </c>
      <c r="B107" s="131" t="str">
        <f aca="false">IF($C107="","",LEFT($C107,FIND("-",$C107&amp;"-")-1))</f>
        <v/>
      </c>
      <c r="C107" s="140"/>
      <c r="D107" s="145"/>
      <c r="E107" s="141"/>
      <c r="F107" s="142"/>
      <c r="G107" s="135" t="str">
        <f aca="false">IF($C107="","",COUNTIF('L3 UC'!$E:$E,$C107))</f>
        <v/>
      </c>
      <c r="H107" s="136" t="str">
        <f aca="false">IF($C107="","",IFERROR(SUMIF('L3 UC'!$E:$E,$C107,'L3 UC'!$N:$N)/$G107,0))</f>
        <v/>
      </c>
      <c r="I107" s="136" t="str">
        <f aca="false">IF($C107="","",IFERROR(SUMIF('L3 UC'!$E:$E,$C107,'L3 UC'!$O:$O)/$G107,0))</f>
        <v/>
      </c>
      <c r="J107" s="136" t="str">
        <f aca="false">IF($C107="","",IFERROR(SUMIF('L3 UC'!$E:$E,$C107,'L3 UC'!$P:$P)/$G107,0))</f>
        <v/>
      </c>
      <c r="K107" s="137" t="str">
        <f aca="false">IF($C107="","",IFERROR(SUMIF('L3 UC'!$E:$E,$C107,'L3 UC'!$Q:$Q)/$G107,0))</f>
        <v/>
      </c>
      <c r="L107" s="138" t="str">
        <f aca="false">IF($C107="","",1-$K107)</f>
        <v/>
      </c>
      <c r="M107" s="133"/>
      <c r="N107" s="133"/>
      <c r="O107" s="134"/>
      <c r="P107" s="133"/>
    </row>
    <row r="108" customFormat="false" ht="14.25" hidden="false" customHeight="true" outlineLevel="0" collapsed="false">
      <c r="A108" s="130" t="str">
        <f aca="false">IF($C108="","",IFERROR(VLOOKUP($B108,'L1 UC'!$C:$D,2,FALSE()),""))</f>
        <v/>
      </c>
      <c r="B108" s="131" t="str">
        <f aca="false">IF($C108="","",LEFT($C108,FIND("-",$C108&amp;"-")-1))</f>
        <v/>
      </c>
      <c r="C108" s="140"/>
      <c r="D108" s="145"/>
      <c r="E108" s="141"/>
      <c r="F108" s="142"/>
      <c r="G108" s="135" t="str">
        <f aca="false">IF($C108="","",COUNTIF('L3 UC'!$E:$E,$C108))</f>
        <v/>
      </c>
      <c r="H108" s="136" t="str">
        <f aca="false">IF($C108="","",IFERROR(SUMIF('L3 UC'!$E:$E,$C108,'L3 UC'!$N:$N)/$G108,0))</f>
        <v/>
      </c>
      <c r="I108" s="136" t="str">
        <f aca="false">IF($C108="","",IFERROR(SUMIF('L3 UC'!$E:$E,$C108,'L3 UC'!$O:$O)/$G108,0))</f>
        <v/>
      </c>
      <c r="J108" s="136" t="str">
        <f aca="false">IF($C108="","",IFERROR(SUMIF('L3 UC'!$E:$E,$C108,'L3 UC'!$P:$P)/$G108,0))</f>
        <v/>
      </c>
      <c r="K108" s="137" t="str">
        <f aca="false">IF($C108="","",IFERROR(SUMIF('L3 UC'!$E:$E,$C108,'L3 UC'!$Q:$Q)/$G108,0))</f>
        <v/>
      </c>
      <c r="L108" s="138" t="str">
        <f aca="false">IF($C108="","",1-$K108)</f>
        <v/>
      </c>
      <c r="M108" s="133"/>
      <c r="N108" s="133"/>
      <c r="O108" s="134"/>
      <c r="P108" s="133"/>
    </row>
    <row r="109" customFormat="false" ht="14.25" hidden="false" customHeight="true" outlineLevel="0" collapsed="false">
      <c r="A109" s="130" t="str">
        <f aca="false">IF($C109="","",IFERROR(VLOOKUP($B109,'L1 UC'!$C:$D,2,FALSE()),""))</f>
        <v/>
      </c>
      <c r="B109" s="131" t="str">
        <f aca="false">IF($C109="","",LEFT($C109,FIND("-",$C109&amp;"-")-1))</f>
        <v/>
      </c>
      <c r="C109" s="140"/>
      <c r="D109" s="145"/>
      <c r="E109" s="141"/>
      <c r="F109" s="142"/>
      <c r="G109" s="135" t="str">
        <f aca="false">IF($C109="","",COUNTIF('L3 UC'!$E:$E,$C109))</f>
        <v/>
      </c>
      <c r="H109" s="136" t="str">
        <f aca="false">IF($C109="","",IFERROR(SUMIF('L3 UC'!$E:$E,$C109,'L3 UC'!$N:$N)/$G109,0))</f>
        <v/>
      </c>
      <c r="I109" s="136" t="str">
        <f aca="false">IF($C109="","",IFERROR(SUMIF('L3 UC'!$E:$E,$C109,'L3 UC'!$O:$O)/$G109,0))</f>
        <v/>
      </c>
      <c r="J109" s="136" t="str">
        <f aca="false">IF($C109="","",IFERROR(SUMIF('L3 UC'!$E:$E,$C109,'L3 UC'!$P:$P)/$G109,0))</f>
        <v/>
      </c>
      <c r="K109" s="137" t="str">
        <f aca="false">IF($C109="","",IFERROR(SUMIF('L3 UC'!$E:$E,$C109,'L3 UC'!$Q:$Q)/$G109,0))</f>
        <v/>
      </c>
      <c r="L109" s="138" t="str">
        <f aca="false">IF($C109="","",1-$K109)</f>
        <v/>
      </c>
      <c r="M109" s="133"/>
      <c r="N109" s="133"/>
      <c r="O109" s="134"/>
      <c r="P109" s="133"/>
    </row>
    <row r="110" customFormat="false" ht="14.25" hidden="false" customHeight="true" outlineLevel="0" collapsed="false">
      <c r="A110" s="130" t="str">
        <f aca="false">IF($C110="","",IFERROR(VLOOKUP($B110,'L1 UC'!$C:$D,2,FALSE()),""))</f>
        <v/>
      </c>
      <c r="B110" s="131" t="str">
        <f aca="false">IF($C110="","",LEFT($C110,FIND("-",$C110&amp;"-")-1))</f>
        <v/>
      </c>
      <c r="C110" s="140"/>
      <c r="D110" s="145"/>
      <c r="E110" s="141"/>
      <c r="F110" s="142"/>
      <c r="G110" s="135" t="str">
        <f aca="false">IF($C110="","",COUNTIF('L3 UC'!$E:$E,$C110))</f>
        <v/>
      </c>
      <c r="H110" s="136" t="str">
        <f aca="false">IF($C110="","",IFERROR(SUMIF('L3 UC'!$E:$E,$C110,'L3 UC'!$N:$N)/$G110,0))</f>
        <v/>
      </c>
      <c r="I110" s="136" t="str">
        <f aca="false">IF($C110="","",IFERROR(SUMIF('L3 UC'!$E:$E,$C110,'L3 UC'!$O:$O)/$G110,0))</f>
        <v/>
      </c>
      <c r="J110" s="136" t="str">
        <f aca="false">IF($C110="","",IFERROR(SUMIF('L3 UC'!$E:$E,$C110,'L3 UC'!$P:$P)/$G110,0))</f>
        <v/>
      </c>
      <c r="K110" s="137" t="str">
        <f aca="false">IF($C110="","",IFERROR(SUMIF('L3 UC'!$E:$E,$C110,'L3 UC'!$Q:$Q)/$G110,0))</f>
        <v/>
      </c>
      <c r="L110" s="138" t="str">
        <f aca="false">IF($C110="","",1-$K110)</f>
        <v/>
      </c>
      <c r="M110" s="133"/>
      <c r="N110" s="133"/>
      <c r="O110" s="134"/>
      <c r="P110" s="133"/>
    </row>
    <row r="111" customFormat="false" ht="14.25" hidden="false" customHeight="true" outlineLevel="0" collapsed="false">
      <c r="A111" s="130" t="str">
        <f aca="false">IF($C111="","",IFERROR(VLOOKUP($B111,'L1 UC'!$C:$D,2,FALSE()),""))</f>
        <v/>
      </c>
      <c r="B111" s="131" t="str">
        <f aca="false">IF($C111="","",LEFT($C111,FIND("-",$C111&amp;"-")-1))</f>
        <v/>
      </c>
      <c r="C111" s="140"/>
      <c r="D111" s="145"/>
      <c r="E111" s="141"/>
      <c r="F111" s="142"/>
      <c r="G111" s="135" t="str">
        <f aca="false">IF($C111="","",COUNTIF('L3 UC'!$E:$E,$C111))</f>
        <v/>
      </c>
      <c r="H111" s="136" t="str">
        <f aca="false">IF($C111="","",IFERROR(SUMIF('L3 UC'!$E:$E,$C111,'L3 UC'!$N:$N)/$G111,0))</f>
        <v/>
      </c>
      <c r="I111" s="136" t="str">
        <f aca="false">IF($C111="","",IFERROR(SUMIF('L3 UC'!$E:$E,$C111,'L3 UC'!$O:$O)/$G111,0))</f>
        <v/>
      </c>
      <c r="J111" s="136" t="str">
        <f aca="false">IF($C111="","",IFERROR(SUMIF('L3 UC'!$E:$E,$C111,'L3 UC'!$P:$P)/$G111,0))</f>
        <v/>
      </c>
      <c r="K111" s="137" t="str">
        <f aca="false">IF($C111="","",IFERROR(SUMIF('L3 UC'!$E:$E,$C111,'L3 UC'!$Q:$Q)/$G111,0))</f>
        <v/>
      </c>
      <c r="L111" s="138" t="str">
        <f aca="false">IF($C111="","",1-$K111)</f>
        <v/>
      </c>
      <c r="M111" s="133"/>
      <c r="N111" s="133"/>
      <c r="O111" s="134"/>
      <c r="P111" s="133"/>
    </row>
    <row r="112" customFormat="false" ht="14.25" hidden="false" customHeight="true" outlineLevel="0" collapsed="false">
      <c r="A112" s="130" t="str">
        <f aca="false">IF($C112="","",IFERROR(VLOOKUP($B112,'L1 UC'!$C:$D,2,FALSE()),""))</f>
        <v/>
      </c>
      <c r="B112" s="131" t="str">
        <f aca="false">IF($C112="","",LEFT($C112,FIND("-",$C112&amp;"-")-1))</f>
        <v/>
      </c>
      <c r="C112" s="140"/>
      <c r="D112" s="145"/>
      <c r="E112" s="141"/>
      <c r="F112" s="142"/>
      <c r="G112" s="135" t="str">
        <f aca="false">IF($C112="","",COUNTIF('L3 UC'!$E:$E,$C112))</f>
        <v/>
      </c>
      <c r="H112" s="136" t="str">
        <f aca="false">IF($C112="","",IFERROR(SUMIF('L3 UC'!$E:$E,$C112,'L3 UC'!$N:$N)/$G112,0))</f>
        <v/>
      </c>
      <c r="I112" s="136" t="str">
        <f aca="false">IF($C112="","",IFERROR(SUMIF('L3 UC'!$E:$E,$C112,'L3 UC'!$O:$O)/$G112,0))</f>
        <v/>
      </c>
      <c r="J112" s="136" t="str">
        <f aca="false">IF($C112="","",IFERROR(SUMIF('L3 UC'!$E:$E,$C112,'L3 UC'!$P:$P)/$G112,0))</f>
        <v/>
      </c>
      <c r="K112" s="137" t="str">
        <f aca="false">IF($C112="","",IFERROR(SUMIF('L3 UC'!$E:$E,$C112,'L3 UC'!$Q:$Q)/$G112,0))</f>
        <v/>
      </c>
      <c r="L112" s="138" t="str">
        <f aca="false">IF($C112="","",1-$K112)</f>
        <v/>
      </c>
      <c r="M112" s="133"/>
      <c r="N112" s="133"/>
      <c r="O112" s="134"/>
      <c r="P112" s="133"/>
    </row>
    <row r="113" customFormat="false" ht="14.25" hidden="false" customHeight="true" outlineLevel="0" collapsed="false">
      <c r="A113" s="130" t="str">
        <f aca="false">IF($C113="","",IFERROR(VLOOKUP($B113,'L1 UC'!$C:$D,2,FALSE()),""))</f>
        <v/>
      </c>
      <c r="B113" s="131" t="str">
        <f aca="false">IF($C113="","",LEFT($C113,FIND("-",$C113&amp;"-")-1))</f>
        <v/>
      </c>
      <c r="C113" s="140"/>
      <c r="D113" s="145"/>
      <c r="E113" s="141"/>
      <c r="F113" s="142"/>
      <c r="G113" s="135" t="str">
        <f aca="false">IF($C113="","",COUNTIF('L3 UC'!$E:$E,$C113))</f>
        <v/>
      </c>
      <c r="H113" s="136" t="str">
        <f aca="false">IF($C113="","",IFERROR(SUMIF('L3 UC'!$E:$E,$C113,'L3 UC'!$N:$N)/$G113,0))</f>
        <v/>
      </c>
      <c r="I113" s="136" t="str">
        <f aca="false">IF($C113="","",IFERROR(SUMIF('L3 UC'!$E:$E,$C113,'L3 UC'!$O:$O)/$G113,0))</f>
        <v/>
      </c>
      <c r="J113" s="136" t="str">
        <f aca="false">IF($C113="","",IFERROR(SUMIF('L3 UC'!$E:$E,$C113,'L3 UC'!$P:$P)/$G113,0))</f>
        <v/>
      </c>
      <c r="K113" s="137" t="str">
        <f aca="false">IF($C113="","",IFERROR(SUMIF('L3 UC'!$E:$E,$C113,'L3 UC'!$Q:$Q)/$G113,0))</f>
        <v/>
      </c>
      <c r="L113" s="138" t="str">
        <f aca="false">IF($C113="","",1-$K113)</f>
        <v/>
      </c>
      <c r="M113" s="133"/>
      <c r="N113" s="133"/>
      <c r="O113" s="134"/>
      <c r="P113" s="133"/>
    </row>
    <row r="114" customFormat="false" ht="14.25" hidden="false" customHeight="true" outlineLevel="0" collapsed="false">
      <c r="A114" s="130" t="str">
        <f aca="false">IF($C114="","",IFERROR(VLOOKUP($B114,'L1 UC'!$C:$D,2,FALSE()),""))</f>
        <v/>
      </c>
      <c r="B114" s="131" t="str">
        <f aca="false">IF($C114="","",LEFT($C114,FIND("-",$C114&amp;"-")-1))</f>
        <v/>
      </c>
      <c r="C114" s="140"/>
      <c r="D114" s="145"/>
      <c r="E114" s="141"/>
      <c r="F114" s="142"/>
      <c r="G114" s="135" t="str">
        <f aca="false">IF($C114="","",COUNTIF('L3 UC'!$E:$E,$C114))</f>
        <v/>
      </c>
      <c r="H114" s="136" t="str">
        <f aca="false">IF($C114="","",IFERROR(SUMIF('L3 UC'!$E:$E,$C114,'L3 UC'!$N:$N)/$G114,0))</f>
        <v/>
      </c>
      <c r="I114" s="136" t="str">
        <f aca="false">IF($C114="","",IFERROR(SUMIF('L3 UC'!$E:$E,$C114,'L3 UC'!$O:$O)/$G114,0))</f>
        <v/>
      </c>
      <c r="J114" s="136" t="str">
        <f aca="false">IF($C114="","",IFERROR(SUMIF('L3 UC'!$E:$E,$C114,'L3 UC'!$P:$P)/$G114,0))</f>
        <v/>
      </c>
      <c r="K114" s="137" t="str">
        <f aca="false">IF($C114="","",IFERROR(SUMIF('L3 UC'!$E:$E,$C114,'L3 UC'!$Q:$Q)/$G114,0))</f>
        <v/>
      </c>
      <c r="L114" s="138" t="str">
        <f aca="false">IF($C114="","",1-$K114)</f>
        <v/>
      </c>
      <c r="M114" s="133"/>
      <c r="N114" s="133"/>
      <c r="O114" s="134"/>
      <c r="P114" s="133"/>
    </row>
    <row r="115" customFormat="false" ht="14.25" hidden="false" customHeight="true" outlineLevel="0" collapsed="false">
      <c r="A115" s="130" t="str">
        <f aca="false">IF($C115="","",IFERROR(VLOOKUP($B115,'L1 UC'!$C:$D,2,FALSE()),""))</f>
        <v/>
      </c>
      <c r="B115" s="131" t="str">
        <f aca="false">IF($C115="","",LEFT($C115,FIND("-",$C115&amp;"-")-1))</f>
        <v/>
      </c>
      <c r="C115" s="140"/>
      <c r="D115" s="145"/>
      <c r="E115" s="141"/>
      <c r="F115" s="142"/>
      <c r="G115" s="135" t="str">
        <f aca="false">IF($C115="","",COUNTIF('L3 UC'!$E:$E,$C115))</f>
        <v/>
      </c>
      <c r="H115" s="136" t="str">
        <f aca="false">IF($C115="","",IFERROR(SUMIF('L3 UC'!$E:$E,$C115,'L3 UC'!$N:$N)/$G115,0))</f>
        <v/>
      </c>
      <c r="I115" s="136" t="str">
        <f aca="false">IF($C115="","",IFERROR(SUMIF('L3 UC'!$E:$E,$C115,'L3 UC'!$O:$O)/$G115,0))</f>
        <v/>
      </c>
      <c r="J115" s="136" t="str">
        <f aca="false">IF($C115="","",IFERROR(SUMIF('L3 UC'!$E:$E,$C115,'L3 UC'!$P:$P)/$G115,0))</f>
        <v/>
      </c>
      <c r="K115" s="137" t="str">
        <f aca="false">IF($C115="","",IFERROR(SUMIF('L3 UC'!$E:$E,$C115,'L3 UC'!$Q:$Q)/$G115,0))</f>
        <v/>
      </c>
      <c r="L115" s="138" t="str">
        <f aca="false">IF($C115="","",1-$K115)</f>
        <v/>
      </c>
      <c r="M115" s="133"/>
      <c r="N115" s="133"/>
      <c r="O115" s="134"/>
      <c r="P115" s="133"/>
    </row>
    <row r="116" customFormat="false" ht="14.25" hidden="false" customHeight="true" outlineLevel="0" collapsed="false">
      <c r="A116" s="130" t="str">
        <f aca="false">IF($C116="","",IFERROR(VLOOKUP($B116,'L1 UC'!$C:$D,2,FALSE()),""))</f>
        <v/>
      </c>
      <c r="B116" s="131" t="str">
        <f aca="false">IF($C116="","",LEFT($C116,FIND("-",$C116&amp;"-")-1))</f>
        <v/>
      </c>
      <c r="C116" s="140"/>
      <c r="D116" s="145"/>
      <c r="E116" s="141"/>
      <c r="F116" s="142"/>
      <c r="G116" s="135" t="str">
        <f aca="false">IF($C116="","",COUNTIF('L3 UC'!$E:$E,$C116))</f>
        <v/>
      </c>
      <c r="H116" s="136" t="str">
        <f aca="false">IF($C116="","",IFERROR(SUMIF('L3 UC'!$E:$E,$C116,'L3 UC'!$N:$N)/$G116,0))</f>
        <v/>
      </c>
      <c r="I116" s="136" t="str">
        <f aca="false">IF($C116="","",IFERROR(SUMIF('L3 UC'!$E:$E,$C116,'L3 UC'!$O:$O)/$G116,0))</f>
        <v/>
      </c>
      <c r="J116" s="136" t="str">
        <f aca="false">IF($C116="","",IFERROR(SUMIF('L3 UC'!$E:$E,$C116,'L3 UC'!$P:$P)/$G116,0))</f>
        <v/>
      </c>
      <c r="K116" s="137" t="str">
        <f aca="false">IF($C116="","",IFERROR(SUMIF('L3 UC'!$E:$E,$C116,'L3 UC'!$Q:$Q)/$G116,0))</f>
        <v/>
      </c>
      <c r="L116" s="138" t="str">
        <f aca="false">IF($C116="","",1-$K116)</f>
        <v/>
      </c>
      <c r="M116" s="133"/>
      <c r="N116" s="133"/>
      <c r="O116" s="134"/>
      <c r="P116" s="133"/>
    </row>
    <row r="117" customFormat="false" ht="14.25" hidden="false" customHeight="true" outlineLevel="0" collapsed="false">
      <c r="A117" s="130" t="str">
        <f aca="false">IF($C117="","",IFERROR(VLOOKUP($B117,'L1 UC'!$C:$D,2,FALSE()),""))</f>
        <v/>
      </c>
      <c r="B117" s="131" t="str">
        <f aca="false">IF($C117="","",LEFT($C117,FIND("-",$C117&amp;"-")-1))</f>
        <v/>
      </c>
      <c r="C117" s="140"/>
      <c r="D117" s="145"/>
      <c r="E117" s="141"/>
      <c r="F117" s="142"/>
      <c r="G117" s="135" t="str">
        <f aca="false">IF($C117="","",COUNTIF('L3 UC'!$E:$E,$C117))</f>
        <v/>
      </c>
      <c r="H117" s="136" t="str">
        <f aca="false">IF($C117="","",IFERROR(SUMIF('L3 UC'!$E:$E,$C117,'L3 UC'!$N:$N)/$G117,0))</f>
        <v/>
      </c>
      <c r="I117" s="136" t="str">
        <f aca="false">IF($C117="","",IFERROR(SUMIF('L3 UC'!$E:$E,$C117,'L3 UC'!$O:$O)/$G117,0))</f>
        <v/>
      </c>
      <c r="J117" s="136" t="str">
        <f aca="false">IF($C117="","",IFERROR(SUMIF('L3 UC'!$E:$E,$C117,'L3 UC'!$P:$P)/$G117,0))</f>
        <v/>
      </c>
      <c r="K117" s="137" t="str">
        <f aca="false">IF($C117="","",IFERROR(SUMIF('L3 UC'!$E:$E,$C117,'L3 UC'!$Q:$Q)/$G117,0))</f>
        <v/>
      </c>
      <c r="L117" s="138" t="str">
        <f aca="false">IF($C117="","",1-$K117)</f>
        <v/>
      </c>
      <c r="M117" s="133"/>
      <c r="N117" s="133"/>
      <c r="O117" s="134"/>
      <c r="P117" s="133"/>
    </row>
    <row r="118" customFormat="false" ht="14.25" hidden="false" customHeight="true" outlineLevel="0" collapsed="false">
      <c r="A118" s="130" t="str">
        <f aca="false">IF($C118="","",IFERROR(VLOOKUP($B118,'L1 UC'!$C:$D,2,FALSE()),""))</f>
        <v/>
      </c>
      <c r="B118" s="131" t="str">
        <f aca="false">IF($C118="","",LEFT($C118,FIND("-",$C118&amp;"-")-1))</f>
        <v/>
      </c>
      <c r="C118" s="140"/>
      <c r="D118" s="145"/>
      <c r="E118" s="141"/>
      <c r="F118" s="142"/>
      <c r="G118" s="135" t="str">
        <f aca="false">IF($C118="","",COUNTIF('L3 UC'!$E:$E,$C118))</f>
        <v/>
      </c>
      <c r="H118" s="136" t="str">
        <f aca="false">IF($C118="","",IFERROR(SUMIF('L3 UC'!$E:$E,$C118,'L3 UC'!$N:$N)/$G118,0))</f>
        <v/>
      </c>
      <c r="I118" s="136" t="str">
        <f aca="false">IF($C118="","",IFERROR(SUMIF('L3 UC'!$E:$E,$C118,'L3 UC'!$O:$O)/$G118,0))</f>
        <v/>
      </c>
      <c r="J118" s="136" t="str">
        <f aca="false">IF($C118="","",IFERROR(SUMIF('L3 UC'!$E:$E,$C118,'L3 UC'!$P:$P)/$G118,0))</f>
        <v/>
      </c>
      <c r="K118" s="137" t="str">
        <f aca="false">IF($C118="","",IFERROR(SUMIF('L3 UC'!$E:$E,$C118,'L3 UC'!$Q:$Q)/$G118,0))</f>
        <v/>
      </c>
      <c r="L118" s="138" t="str">
        <f aca="false">IF($C118="","",1-$K118)</f>
        <v/>
      </c>
      <c r="M118" s="133"/>
      <c r="N118" s="133"/>
      <c r="O118" s="134"/>
      <c r="P118" s="133"/>
    </row>
    <row r="119" customFormat="false" ht="14.25" hidden="false" customHeight="true" outlineLevel="0" collapsed="false">
      <c r="A119" s="130" t="str">
        <f aca="false">IF($C119="","",IFERROR(VLOOKUP($B119,'L1 UC'!$C:$D,2,FALSE()),""))</f>
        <v/>
      </c>
      <c r="B119" s="131" t="str">
        <f aca="false">IF($C119="","",LEFT($C119,FIND("-",$C119&amp;"-")-1))</f>
        <v/>
      </c>
      <c r="C119" s="140"/>
      <c r="D119" s="145"/>
      <c r="E119" s="141"/>
      <c r="F119" s="142"/>
      <c r="G119" s="135" t="str">
        <f aca="false">IF($C119="","",COUNTIF('L3 UC'!$E:$E,$C119))</f>
        <v/>
      </c>
      <c r="H119" s="136" t="str">
        <f aca="false">IF($C119="","",IFERROR(SUMIF('L3 UC'!$E:$E,$C119,'L3 UC'!$N:$N)/$G119,0))</f>
        <v/>
      </c>
      <c r="I119" s="136" t="str">
        <f aca="false">IF($C119="","",IFERROR(SUMIF('L3 UC'!$E:$E,$C119,'L3 UC'!$O:$O)/$G119,0))</f>
        <v/>
      </c>
      <c r="J119" s="136" t="str">
        <f aca="false">IF($C119="","",IFERROR(SUMIF('L3 UC'!$E:$E,$C119,'L3 UC'!$P:$P)/$G119,0))</f>
        <v/>
      </c>
      <c r="K119" s="137" t="str">
        <f aca="false">IF($C119="","",IFERROR(SUMIF('L3 UC'!$E:$E,$C119,'L3 UC'!$Q:$Q)/$G119,0))</f>
        <v/>
      </c>
      <c r="L119" s="138" t="str">
        <f aca="false">IF($C119="","",1-$K119)</f>
        <v/>
      </c>
      <c r="M119" s="133"/>
      <c r="N119" s="133"/>
      <c r="O119" s="134"/>
      <c r="P119" s="133"/>
    </row>
    <row r="120" customFormat="false" ht="14.25" hidden="false" customHeight="true" outlineLevel="0" collapsed="false">
      <c r="A120" s="130" t="str">
        <f aca="false">IF($C120="","",IFERROR(VLOOKUP($B120,'L1 UC'!$C:$D,2,FALSE()),""))</f>
        <v/>
      </c>
      <c r="B120" s="131" t="str">
        <f aca="false">IF($C120="","",LEFT($C120,FIND("-",$C120&amp;"-")-1))</f>
        <v/>
      </c>
      <c r="C120" s="140"/>
      <c r="D120" s="145"/>
      <c r="E120" s="141"/>
      <c r="F120" s="142"/>
      <c r="G120" s="135" t="str">
        <f aca="false">IF($C120="","",COUNTIF('L3 UC'!$E:$E,$C120))</f>
        <v/>
      </c>
      <c r="H120" s="136" t="str">
        <f aca="false">IF($C120="","",IFERROR(SUMIF('L3 UC'!$E:$E,$C120,'L3 UC'!$N:$N)/$G120,0))</f>
        <v/>
      </c>
      <c r="I120" s="136" t="str">
        <f aca="false">IF($C120="","",IFERROR(SUMIF('L3 UC'!$E:$E,$C120,'L3 UC'!$O:$O)/$G120,0))</f>
        <v/>
      </c>
      <c r="J120" s="136" t="str">
        <f aca="false">IF($C120="","",IFERROR(SUMIF('L3 UC'!$E:$E,$C120,'L3 UC'!$P:$P)/$G120,0))</f>
        <v/>
      </c>
      <c r="K120" s="137" t="str">
        <f aca="false">IF($C120="","",IFERROR(SUMIF('L3 UC'!$E:$E,$C120,'L3 UC'!$Q:$Q)/$G120,0))</f>
        <v/>
      </c>
      <c r="L120" s="138" t="str">
        <f aca="false">IF($C120="","",1-$K120)</f>
        <v/>
      </c>
      <c r="M120" s="133"/>
      <c r="N120" s="133"/>
      <c r="O120" s="134"/>
      <c r="P120" s="133"/>
    </row>
    <row r="121" customFormat="false" ht="14.25" hidden="false" customHeight="true" outlineLevel="0" collapsed="false">
      <c r="A121" s="130" t="str">
        <f aca="false">IF($C121="","",IFERROR(VLOOKUP($B121,'L1 UC'!$C:$D,2,FALSE()),""))</f>
        <v/>
      </c>
      <c r="B121" s="131" t="str">
        <f aca="false">IF($C121="","",LEFT($C121,FIND("-",$C121&amp;"-")-1))</f>
        <v/>
      </c>
      <c r="C121" s="140"/>
      <c r="D121" s="145"/>
      <c r="E121" s="141"/>
      <c r="F121" s="142"/>
      <c r="G121" s="135" t="str">
        <f aca="false">IF($C121="","",COUNTIF('L3 UC'!$E:$E,$C121))</f>
        <v/>
      </c>
      <c r="H121" s="136" t="str">
        <f aca="false">IF($C121="","",IFERROR(SUMIF('L3 UC'!$E:$E,$C121,'L3 UC'!$N:$N)/$G121,0))</f>
        <v/>
      </c>
      <c r="I121" s="136" t="str">
        <f aca="false">IF($C121="","",IFERROR(SUMIF('L3 UC'!$E:$E,$C121,'L3 UC'!$O:$O)/$G121,0))</f>
        <v/>
      </c>
      <c r="J121" s="136" t="str">
        <f aca="false">IF($C121="","",IFERROR(SUMIF('L3 UC'!$E:$E,$C121,'L3 UC'!$P:$P)/$G121,0))</f>
        <v/>
      </c>
      <c r="K121" s="137" t="str">
        <f aca="false">IF($C121="","",IFERROR(SUMIF('L3 UC'!$E:$E,$C121,'L3 UC'!$Q:$Q)/$G121,0))</f>
        <v/>
      </c>
      <c r="L121" s="138" t="str">
        <f aca="false">IF($C121="","",1-$K121)</f>
        <v/>
      </c>
      <c r="M121" s="133"/>
      <c r="N121" s="133"/>
      <c r="O121" s="134"/>
      <c r="P121" s="133"/>
    </row>
    <row r="122" customFormat="false" ht="14.25" hidden="false" customHeight="true" outlineLevel="0" collapsed="false">
      <c r="A122" s="130" t="str">
        <f aca="false">IF($C122="","",IFERROR(VLOOKUP($B122,'L1 UC'!$C:$D,2,FALSE()),""))</f>
        <v/>
      </c>
      <c r="B122" s="131" t="str">
        <f aca="false">IF($C122="","",LEFT($C122,FIND("-",$C122&amp;"-")-1))</f>
        <v/>
      </c>
      <c r="C122" s="140"/>
      <c r="D122" s="145"/>
      <c r="E122" s="141"/>
      <c r="F122" s="142"/>
      <c r="G122" s="135" t="str">
        <f aca="false">IF($C122="","",COUNTIF('L3 UC'!$E:$E,$C122))</f>
        <v/>
      </c>
      <c r="H122" s="136" t="str">
        <f aca="false">IF($C122="","",IFERROR(SUMIF('L3 UC'!$E:$E,$C122,'L3 UC'!$N:$N)/$G122,0))</f>
        <v/>
      </c>
      <c r="I122" s="136" t="str">
        <f aca="false">IF($C122="","",IFERROR(SUMIF('L3 UC'!$E:$E,$C122,'L3 UC'!$O:$O)/$G122,0))</f>
        <v/>
      </c>
      <c r="J122" s="136" t="str">
        <f aca="false">IF($C122="","",IFERROR(SUMIF('L3 UC'!$E:$E,$C122,'L3 UC'!$P:$P)/$G122,0))</f>
        <v/>
      </c>
      <c r="K122" s="137" t="str">
        <f aca="false">IF($C122="","",IFERROR(SUMIF('L3 UC'!$E:$E,$C122,'L3 UC'!$Q:$Q)/$G122,0))</f>
        <v/>
      </c>
      <c r="L122" s="138" t="str">
        <f aca="false">IF($C122="","",1-$K122)</f>
        <v/>
      </c>
      <c r="M122" s="133"/>
      <c r="N122" s="133"/>
      <c r="O122" s="134"/>
      <c r="P122" s="133"/>
    </row>
    <row r="123" customFormat="false" ht="14.25" hidden="false" customHeight="true" outlineLevel="0" collapsed="false">
      <c r="A123" s="130" t="str">
        <f aca="false">IF($C123="","",IFERROR(VLOOKUP($B123,'L1 UC'!$C:$D,2,FALSE()),""))</f>
        <v/>
      </c>
      <c r="B123" s="131" t="str">
        <f aca="false">IF($C123="","",LEFT($C123,FIND("-",$C123&amp;"-")-1))</f>
        <v/>
      </c>
      <c r="C123" s="140"/>
      <c r="D123" s="145"/>
      <c r="E123" s="141"/>
      <c r="F123" s="142"/>
      <c r="G123" s="135" t="str">
        <f aca="false">IF($C123="","",COUNTIF('L3 UC'!$E:$E,$C123))</f>
        <v/>
      </c>
      <c r="H123" s="136" t="str">
        <f aca="false">IF($C123="","",IFERROR(SUMIF('L3 UC'!$E:$E,$C123,'L3 UC'!$N:$N)/$G123,0))</f>
        <v/>
      </c>
      <c r="I123" s="136" t="str">
        <f aca="false">IF($C123="","",IFERROR(SUMIF('L3 UC'!$E:$E,$C123,'L3 UC'!$O:$O)/$G123,0))</f>
        <v/>
      </c>
      <c r="J123" s="136" t="str">
        <f aca="false">IF($C123="","",IFERROR(SUMIF('L3 UC'!$E:$E,$C123,'L3 UC'!$P:$P)/$G123,0))</f>
        <v/>
      </c>
      <c r="K123" s="137" t="str">
        <f aca="false">IF($C123="","",IFERROR(SUMIF('L3 UC'!$E:$E,$C123,'L3 UC'!$Q:$Q)/$G123,0))</f>
        <v/>
      </c>
      <c r="L123" s="138" t="str">
        <f aca="false">IF($C123="","",1-$K123)</f>
        <v/>
      </c>
      <c r="M123" s="133"/>
      <c r="N123" s="133"/>
      <c r="O123" s="134"/>
      <c r="P123" s="133"/>
    </row>
    <row r="124" customFormat="false" ht="14.25" hidden="false" customHeight="true" outlineLevel="0" collapsed="false">
      <c r="A124" s="130" t="str">
        <f aca="false">IF($C124="","",IFERROR(VLOOKUP($B124,'L1 UC'!$C:$D,2,FALSE()),""))</f>
        <v/>
      </c>
      <c r="B124" s="131" t="str">
        <f aca="false">IF($C124="","",LEFT($C124,FIND("-",$C124&amp;"-")-1))</f>
        <v/>
      </c>
      <c r="C124" s="140"/>
      <c r="D124" s="145"/>
      <c r="E124" s="141"/>
      <c r="F124" s="142"/>
      <c r="G124" s="135" t="str">
        <f aca="false">IF($C124="","",COUNTIF('L3 UC'!$E:$E,$C124))</f>
        <v/>
      </c>
      <c r="H124" s="136" t="str">
        <f aca="false">IF($C124="","",IFERROR(SUMIF('L3 UC'!$E:$E,$C124,'L3 UC'!$N:$N)/$G124,0))</f>
        <v/>
      </c>
      <c r="I124" s="136" t="str">
        <f aca="false">IF($C124="","",IFERROR(SUMIF('L3 UC'!$E:$E,$C124,'L3 UC'!$O:$O)/$G124,0))</f>
        <v/>
      </c>
      <c r="J124" s="136" t="str">
        <f aca="false">IF($C124="","",IFERROR(SUMIF('L3 UC'!$E:$E,$C124,'L3 UC'!$P:$P)/$G124,0))</f>
        <v/>
      </c>
      <c r="K124" s="137" t="str">
        <f aca="false">IF($C124="","",IFERROR(SUMIF('L3 UC'!$E:$E,$C124,'L3 UC'!$Q:$Q)/$G124,0))</f>
        <v/>
      </c>
      <c r="L124" s="138" t="str">
        <f aca="false">IF($C124="","",1-$K124)</f>
        <v/>
      </c>
      <c r="M124" s="133"/>
      <c r="N124" s="133"/>
      <c r="O124" s="134"/>
      <c r="P124" s="133"/>
    </row>
    <row r="125" customFormat="false" ht="14.25" hidden="false" customHeight="true" outlineLevel="0" collapsed="false">
      <c r="A125" s="130" t="str">
        <f aca="false">IF($C125="","",IFERROR(VLOOKUP($B125,'L1 UC'!$C:$D,2,FALSE()),""))</f>
        <v/>
      </c>
      <c r="B125" s="131" t="str">
        <f aca="false">IF($C125="","",LEFT($C125,FIND("-",$C125&amp;"-")-1))</f>
        <v/>
      </c>
      <c r="C125" s="140"/>
      <c r="D125" s="145"/>
      <c r="E125" s="141"/>
      <c r="F125" s="142"/>
      <c r="G125" s="135" t="str">
        <f aca="false">IF($C125="","",COUNTIF('L3 UC'!$E:$E,$C125))</f>
        <v/>
      </c>
      <c r="H125" s="136" t="str">
        <f aca="false">IF($C125="","",IFERROR(SUMIF('L3 UC'!$E:$E,$C125,'L3 UC'!$N:$N)/$G125,0))</f>
        <v/>
      </c>
      <c r="I125" s="136" t="str">
        <f aca="false">IF($C125="","",IFERROR(SUMIF('L3 UC'!$E:$E,$C125,'L3 UC'!$O:$O)/$G125,0))</f>
        <v/>
      </c>
      <c r="J125" s="136" t="str">
        <f aca="false">IF($C125="","",IFERROR(SUMIF('L3 UC'!$E:$E,$C125,'L3 UC'!$P:$P)/$G125,0))</f>
        <v/>
      </c>
      <c r="K125" s="137" t="str">
        <f aca="false">IF($C125="","",IFERROR(SUMIF('L3 UC'!$E:$E,$C125,'L3 UC'!$Q:$Q)/$G125,0))</f>
        <v/>
      </c>
      <c r="L125" s="138" t="str">
        <f aca="false">IF($C125="","",1-$K125)</f>
        <v/>
      </c>
      <c r="M125" s="133"/>
      <c r="N125" s="133"/>
      <c r="O125" s="134"/>
      <c r="P125" s="133"/>
    </row>
    <row r="126" customFormat="false" ht="14.25" hidden="false" customHeight="true" outlineLevel="0" collapsed="false">
      <c r="A126" s="130" t="str">
        <f aca="false">IF($C126="","",IFERROR(VLOOKUP($B126,'L1 UC'!$C:$D,2,FALSE()),""))</f>
        <v/>
      </c>
      <c r="B126" s="131" t="str">
        <f aca="false">IF($C126="","",LEFT($C126,FIND("-",$C126&amp;"-")-1))</f>
        <v/>
      </c>
      <c r="C126" s="140"/>
      <c r="D126" s="145"/>
      <c r="E126" s="141"/>
      <c r="F126" s="142"/>
      <c r="G126" s="135" t="str">
        <f aca="false">IF($C126="","",COUNTIF('L3 UC'!$E:$E,$C126))</f>
        <v/>
      </c>
      <c r="H126" s="136" t="str">
        <f aca="false">IF($C126="","",IFERROR(SUMIF('L3 UC'!$E:$E,$C126,'L3 UC'!$N:$N)/$G126,0))</f>
        <v/>
      </c>
      <c r="I126" s="136" t="str">
        <f aca="false">IF($C126="","",IFERROR(SUMIF('L3 UC'!$E:$E,$C126,'L3 UC'!$O:$O)/$G126,0))</f>
        <v/>
      </c>
      <c r="J126" s="136" t="str">
        <f aca="false">IF($C126="","",IFERROR(SUMIF('L3 UC'!$E:$E,$C126,'L3 UC'!$P:$P)/$G126,0))</f>
        <v/>
      </c>
      <c r="K126" s="137" t="str">
        <f aca="false">IF($C126="","",IFERROR(SUMIF('L3 UC'!$E:$E,$C126,'L3 UC'!$Q:$Q)/$G126,0))</f>
        <v/>
      </c>
      <c r="L126" s="138" t="str">
        <f aca="false">IF($C126="","",1-$K126)</f>
        <v/>
      </c>
      <c r="M126" s="133"/>
      <c r="N126" s="133"/>
      <c r="O126" s="134"/>
      <c r="P126" s="133"/>
    </row>
    <row r="127" customFormat="false" ht="14.25" hidden="false" customHeight="true" outlineLevel="0" collapsed="false">
      <c r="A127" s="130" t="str">
        <f aca="false">IF($C127="","",IFERROR(VLOOKUP($B127,'L1 UC'!$C:$D,2,FALSE()),""))</f>
        <v/>
      </c>
      <c r="B127" s="131" t="str">
        <f aca="false">IF($C127="","",LEFT($C127,FIND("-",$C127&amp;"-")-1))</f>
        <v/>
      </c>
      <c r="C127" s="140"/>
      <c r="D127" s="145"/>
      <c r="E127" s="141"/>
      <c r="F127" s="142"/>
      <c r="G127" s="135" t="str">
        <f aca="false">IF($C127="","",COUNTIF('L3 UC'!$E:$E,$C127))</f>
        <v/>
      </c>
      <c r="H127" s="136" t="str">
        <f aca="false">IF($C127="","",IFERROR(SUMIF('L3 UC'!$E:$E,$C127,'L3 UC'!$N:$N)/$G127,0))</f>
        <v/>
      </c>
      <c r="I127" s="136" t="str">
        <f aca="false">IF($C127="","",IFERROR(SUMIF('L3 UC'!$E:$E,$C127,'L3 UC'!$O:$O)/$G127,0))</f>
        <v/>
      </c>
      <c r="J127" s="136" t="str">
        <f aca="false">IF($C127="","",IFERROR(SUMIF('L3 UC'!$E:$E,$C127,'L3 UC'!$P:$P)/$G127,0))</f>
        <v/>
      </c>
      <c r="K127" s="137" t="str">
        <f aca="false">IF($C127="","",IFERROR(SUMIF('L3 UC'!$E:$E,$C127,'L3 UC'!$Q:$Q)/$G127,0))</f>
        <v/>
      </c>
      <c r="L127" s="138" t="str">
        <f aca="false">IF($C127="","",1-$K127)</f>
        <v/>
      </c>
      <c r="M127" s="133"/>
      <c r="N127" s="133"/>
      <c r="O127" s="134"/>
      <c r="P127" s="133"/>
    </row>
    <row r="128" customFormat="false" ht="14.25" hidden="false" customHeight="true" outlineLevel="0" collapsed="false">
      <c r="A128" s="130" t="str">
        <f aca="false">IF($C128="","",IFERROR(VLOOKUP($B128,'L1 UC'!$C:$D,2,FALSE()),""))</f>
        <v/>
      </c>
      <c r="B128" s="131" t="str">
        <f aca="false">IF($C128="","",LEFT($C128,FIND("-",$C128&amp;"-")-1))</f>
        <v/>
      </c>
      <c r="C128" s="140"/>
      <c r="D128" s="145"/>
      <c r="E128" s="141"/>
      <c r="F128" s="142"/>
      <c r="G128" s="135" t="str">
        <f aca="false">IF($C128="","",COUNTIF('L3 UC'!$E:$E,$C128))</f>
        <v/>
      </c>
      <c r="H128" s="136" t="str">
        <f aca="false">IF($C128="","",IFERROR(SUMIF('L3 UC'!$E:$E,$C128,'L3 UC'!$N:$N)/$G128,0))</f>
        <v/>
      </c>
      <c r="I128" s="136" t="str">
        <f aca="false">IF($C128="","",IFERROR(SUMIF('L3 UC'!$E:$E,$C128,'L3 UC'!$O:$O)/$G128,0))</f>
        <v/>
      </c>
      <c r="J128" s="136" t="str">
        <f aca="false">IF($C128="","",IFERROR(SUMIF('L3 UC'!$E:$E,$C128,'L3 UC'!$P:$P)/$G128,0))</f>
        <v/>
      </c>
      <c r="K128" s="137" t="str">
        <f aca="false">IF($C128="","",IFERROR(SUMIF('L3 UC'!$E:$E,$C128,'L3 UC'!$Q:$Q)/$G128,0))</f>
        <v/>
      </c>
      <c r="L128" s="138" t="str">
        <f aca="false">IF($C128="","",1-$K128)</f>
        <v/>
      </c>
      <c r="M128" s="133"/>
      <c r="N128" s="133"/>
      <c r="O128" s="134"/>
      <c r="P128" s="133"/>
    </row>
    <row r="129" customFormat="false" ht="14.25" hidden="false" customHeight="true" outlineLevel="0" collapsed="false">
      <c r="A129" s="130" t="str">
        <f aca="false">IF($C129="","",IFERROR(VLOOKUP($B129,'L1 UC'!$C:$D,2,FALSE()),""))</f>
        <v/>
      </c>
      <c r="B129" s="131" t="str">
        <f aca="false">IF($C129="","",LEFT($C129,FIND("-",$C129&amp;"-")-1))</f>
        <v/>
      </c>
      <c r="C129" s="140"/>
      <c r="D129" s="145"/>
      <c r="E129" s="141"/>
      <c r="F129" s="142"/>
      <c r="G129" s="135" t="str">
        <f aca="false">IF($C129="","",COUNTIF('L3 UC'!$E:$E,$C129))</f>
        <v/>
      </c>
      <c r="H129" s="136" t="str">
        <f aca="false">IF($C129="","",IFERROR(SUMIF('L3 UC'!$E:$E,$C129,'L3 UC'!$N:$N)/$G129,0))</f>
        <v/>
      </c>
      <c r="I129" s="136" t="str">
        <f aca="false">IF($C129="","",IFERROR(SUMIF('L3 UC'!$E:$E,$C129,'L3 UC'!$O:$O)/$G129,0))</f>
        <v/>
      </c>
      <c r="J129" s="136" t="str">
        <f aca="false">IF($C129="","",IFERROR(SUMIF('L3 UC'!$E:$E,$C129,'L3 UC'!$P:$P)/$G129,0))</f>
        <v/>
      </c>
      <c r="K129" s="137" t="str">
        <f aca="false">IF($C129="","",IFERROR(SUMIF('L3 UC'!$E:$E,$C129,'L3 UC'!$Q:$Q)/$G129,0))</f>
        <v/>
      </c>
      <c r="L129" s="138" t="str">
        <f aca="false">IF($C129="","",1-$K129)</f>
        <v/>
      </c>
      <c r="M129" s="133"/>
      <c r="N129" s="133"/>
      <c r="O129" s="134"/>
      <c r="P129" s="133"/>
    </row>
    <row r="130" customFormat="false" ht="14.25" hidden="false" customHeight="true" outlineLevel="0" collapsed="false">
      <c r="A130" s="130" t="str">
        <f aca="false">IF($C130="","",IFERROR(VLOOKUP($B130,'L1 UC'!$C:$D,2,FALSE()),""))</f>
        <v/>
      </c>
      <c r="B130" s="131" t="str">
        <f aca="false">IF($C130="","",LEFT($C130,FIND("-",$C130&amp;"-")-1))</f>
        <v/>
      </c>
      <c r="C130" s="140"/>
      <c r="D130" s="145"/>
      <c r="E130" s="141"/>
      <c r="F130" s="142"/>
      <c r="G130" s="135" t="str">
        <f aca="false">IF($C130="","",COUNTIF('L3 UC'!$E:$E,$C130))</f>
        <v/>
      </c>
      <c r="H130" s="136" t="str">
        <f aca="false">IF($C130="","",IFERROR(SUMIF('L3 UC'!$E:$E,$C130,'L3 UC'!$N:$N)/$G130,0))</f>
        <v/>
      </c>
      <c r="I130" s="136" t="str">
        <f aca="false">IF($C130="","",IFERROR(SUMIF('L3 UC'!$E:$E,$C130,'L3 UC'!$O:$O)/$G130,0))</f>
        <v/>
      </c>
      <c r="J130" s="136" t="str">
        <f aca="false">IF($C130="","",IFERROR(SUMIF('L3 UC'!$E:$E,$C130,'L3 UC'!$P:$P)/$G130,0))</f>
        <v/>
      </c>
      <c r="K130" s="137" t="str">
        <f aca="false">IF($C130="","",IFERROR(SUMIF('L3 UC'!$E:$E,$C130,'L3 UC'!$Q:$Q)/$G130,0))</f>
        <v/>
      </c>
      <c r="L130" s="138" t="str">
        <f aca="false">IF($C130="","",1-$K130)</f>
        <v/>
      </c>
      <c r="M130" s="133"/>
      <c r="N130" s="133"/>
      <c r="O130" s="134"/>
      <c r="P130" s="133"/>
    </row>
    <row r="131" customFormat="false" ht="14.25" hidden="false" customHeight="true" outlineLevel="0" collapsed="false">
      <c r="A131" s="130" t="str">
        <f aca="false">IF($C131="","",IFERROR(VLOOKUP($B131,'L1 UC'!$C:$D,2,FALSE()),""))</f>
        <v/>
      </c>
      <c r="B131" s="131" t="str">
        <f aca="false">IF($C131="","",LEFT($C131,FIND("-",$C131&amp;"-")-1))</f>
        <v/>
      </c>
      <c r="C131" s="140"/>
      <c r="D131" s="145"/>
      <c r="E131" s="141"/>
      <c r="F131" s="142"/>
      <c r="G131" s="135" t="str">
        <f aca="false">IF($C131="","",COUNTIF('L3 UC'!$E:$E,$C131))</f>
        <v/>
      </c>
      <c r="H131" s="136" t="str">
        <f aca="false">IF($C131="","",IFERROR(SUMIF('L3 UC'!$E:$E,$C131,'L3 UC'!$N:$N)/$G131,0))</f>
        <v/>
      </c>
      <c r="I131" s="136" t="str">
        <f aca="false">IF($C131="","",IFERROR(SUMIF('L3 UC'!$E:$E,$C131,'L3 UC'!$O:$O)/$G131,0))</f>
        <v/>
      </c>
      <c r="J131" s="136" t="str">
        <f aca="false">IF($C131="","",IFERROR(SUMIF('L3 UC'!$E:$E,$C131,'L3 UC'!$P:$P)/$G131,0))</f>
        <v/>
      </c>
      <c r="K131" s="137" t="str">
        <f aca="false">IF($C131="","",IFERROR(SUMIF('L3 UC'!$E:$E,$C131,'L3 UC'!$Q:$Q)/$G131,0))</f>
        <v/>
      </c>
      <c r="L131" s="138" t="str">
        <f aca="false">IF($C131="","",1-$K131)</f>
        <v/>
      </c>
      <c r="M131" s="133"/>
      <c r="N131" s="133"/>
      <c r="O131" s="134"/>
      <c r="P131" s="133"/>
    </row>
    <row r="132" customFormat="false" ht="14.25" hidden="false" customHeight="true" outlineLevel="0" collapsed="false">
      <c r="A132" s="130" t="str">
        <f aca="false">IF($C132="","",IFERROR(VLOOKUP($B132,'L1 UC'!$C:$D,2,FALSE()),""))</f>
        <v/>
      </c>
      <c r="B132" s="131" t="str">
        <f aca="false">IF($C132="","",LEFT($C132,FIND("-",$C132&amp;"-")-1))</f>
        <v/>
      </c>
      <c r="C132" s="140"/>
      <c r="D132" s="145"/>
      <c r="E132" s="141"/>
      <c r="F132" s="142"/>
      <c r="G132" s="135" t="str">
        <f aca="false">IF($C132="","",COUNTIF('L3 UC'!$E:$E,$C132))</f>
        <v/>
      </c>
      <c r="H132" s="136" t="str">
        <f aca="false">IF($C132="","",IFERROR(SUMIF('L3 UC'!$E:$E,$C132,'L3 UC'!$N:$N)/$G132,0))</f>
        <v/>
      </c>
      <c r="I132" s="136" t="str">
        <f aca="false">IF($C132="","",IFERROR(SUMIF('L3 UC'!$E:$E,$C132,'L3 UC'!$O:$O)/$G132,0))</f>
        <v/>
      </c>
      <c r="J132" s="136" t="str">
        <f aca="false">IF($C132="","",IFERROR(SUMIF('L3 UC'!$E:$E,$C132,'L3 UC'!$P:$P)/$G132,0))</f>
        <v/>
      </c>
      <c r="K132" s="137" t="str">
        <f aca="false">IF($C132="","",IFERROR(SUMIF('L3 UC'!$E:$E,$C132,'L3 UC'!$Q:$Q)/$G132,0))</f>
        <v/>
      </c>
      <c r="L132" s="138" t="str">
        <f aca="false">IF($C132="","",1-$K132)</f>
        <v/>
      </c>
      <c r="M132" s="133"/>
      <c r="N132" s="133"/>
      <c r="O132" s="134"/>
      <c r="P132" s="133"/>
    </row>
    <row r="133" customFormat="false" ht="14.25" hidden="false" customHeight="true" outlineLevel="0" collapsed="false">
      <c r="A133" s="130" t="str">
        <f aca="false">IF($C133="","",IFERROR(VLOOKUP($B133,'L1 UC'!$C:$D,2,FALSE()),""))</f>
        <v/>
      </c>
      <c r="B133" s="131" t="str">
        <f aca="false">IF($C133="","",LEFT($C133,FIND("-",$C133&amp;"-")-1))</f>
        <v/>
      </c>
      <c r="C133" s="140"/>
      <c r="D133" s="145"/>
      <c r="E133" s="141"/>
      <c r="F133" s="142"/>
      <c r="G133" s="135" t="str">
        <f aca="false">IF($C133="","",COUNTIF('L3 UC'!$E:$E,$C133))</f>
        <v/>
      </c>
      <c r="H133" s="136" t="str">
        <f aca="false">IF($C133="","",IFERROR(SUMIF('L3 UC'!$E:$E,$C133,'L3 UC'!$N:$N)/$G133,0))</f>
        <v/>
      </c>
      <c r="I133" s="136" t="str">
        <f aca="false">IF($C133="","",IFERROR(SUMIF('L3 UC'!$E:$E,$C133,'L3 UC'!$O:$O)/$G133,0))</f>
        <v/>
      </c>
      <c r="J133" s="136" t="str">
        <f aca="false">IF($C133="","",IFERROR(SUMIF('L3 UC'!$E:$E,$C133,'L3 UC'!$P:$P)/$G133,0))</f>
        <v/>
      </c>
      <c r="K133" s="137" t="str">
        <f aca="false">IF($C133="","",IFERROR(SUMIF('L3 UC'!$E:$E,$C133,'L3 UC'!$Q:$Q)/$G133,0))</f>
        <v/>
      </c>
      <c r="L133" s="138" t="str">
        <f aca="false">IF($C133="","",1-$K133)</f>
        <v/>
      </c>
      <c r="M133" s="133"/>
      <c r="N133" s="133"/>
      <c r="O133" s="134"/>
      <c r="P133" s="133"/>
    </row>
    <row r="134" customFormat="false" ht="14.25" hidden="false" customHeight="true" outlineLevel="0" collapsed="false">
      <c r="A134" s="130" t="str">
        <f aca="false">IF($C134="","",IFERROR(VLOOKUP($B134,'L1 UC'!$C:$D,2,FALSE()),""))</f>
        <v/>
      </c>
      <c r="B134" s="131" t="str">
        <f aca="false">IF($C134="","",LEFT($C134,FIND("-",$C134&amp;"-")-1))</f>
        <v/>
      </c>
      <c r="C134" s="140"/>
      <c r="D134" s="145"/>
      <c r="E134" s="141"/>
      <c r="F134" s="142"/>
      <c r="G134" s="135" t="str">
        <f aca="false">IF($C134="","",COUNTIF('L3 UC'!$E:$E,$C134))</f>
        <v/>
      </c>
      <c r="H134" s="136" t="str">
        <f aca="false">IF($C134="","",IFERROR(SUMIF('L3 UC'!$E:$E,$C134,'L3 UC'!$N:$N)/$G134,0))</f>
        <v/>
      </c>
      <c r="I134" s="136" t="str">
        <f aca="false">IF($C134="","",IFERROR(SUMIF('L3 UC'!$E:$E,$C134,'L3 UC'!$O:$O)/$G134,0))</f>
        <v/>
      </c>
      <c r="J134" s="136" t="str">
        <f aca="false">IF($C134="","",IFERROR(SUMIF('L3 UC'!$E:$E,$C134,'L3 UC'!$P:$P)/$G134,0))</f>
        <v/>
      </c>
      <c r="K134" s="137" t="str">
        <f aca="false">IF($C134="","",IFERROR(SUMIF('L3 UC'!$E:$E,$C134,'L3 UC'!$Q:$Q)/$G134,0))</f>
        <v/>
      </c>
      <c r="L134" s="138" t="str">
        <f aca="false">IF($C134="","",1-$K134)</f>
        <v/>
      </c>
      <c r="M134" s="133"/>
      <c r="N134" s="133"/>
      <c r="O134" s="134"/>
      <c r="P134" s="133"/>
    </row>
    <row r="135" customFormat="false" ht="14.25" hidden="false" customHeight="true" outlineLevel="0" collapsed="false">
      <c r="A135" s="130" t="str">
        <f aca="false">IF($C135="","",IFERROR(VLOOKUP($B135,'L1 UC'!$C:$D,2,FALSE()),""))</f>
        <v/>
      </c>
      <c r="B135" s="131" t="str">
        <f aca="false">IF($C135="","",LEFT($C135,FIND("-",$C135&amp;"-")-1))</f>
        <v/>
      </c>
      <c r="C135" s="140"/>
      <c r="D135" s="145"/>
      <c r="E135" s="141"/>
      <c r="F135" s="142"/>
      <c r="G135" s="135" t="str">
        <f aca="false">IF($C135="","",COUNTIF('L3 UC'!$E:$E,$C135))</f>
        <v/>
      </c>
      <c r="H135" s="136" t="str">
        <f aca="false">IF($C135="","",IFERROR(SUMIF('L3 UC'!$E:$E,$C135,'L3 UC'!$N:$N)/$G135,0))</f>
        <v/>
      </c>
      <c r="I135" s="136" t="str">
        <f aca="false">IF($C135="","",IFERROR(SUMIF('L3 UC'!$E:$E,$C135,'L3 UC'!$O:$O)/$G135,0))</f>
        <v/>
      </c>
      <c r="J135" s="136" t="str">
        <f aca="false">IF($C135="","",IFERROR(SUMIF('L3 UC'!$E:$E,$C135,'L3 UC'!$P:$P)/$G135,0))</f>
        <v/>
      </c>
      <c r="K135" s="137" t="str">
        <f aca="false">IF($C135="","",IFERROR(SUMIF('L3 UC'!$E:$E,$C135,'L3 UC'!$Q:$Q)/$G135,0))</f>
        <v/>
      </c>
      <c r="L135" s="138" t="str">
        <f aca="false">IF($C135="","",1-$K135)</f>
        <v/>
      </c>
      <c r="M135" s="133"/>
      <c r="N135" s="133"/>
      <c r="O135" s="134"/>
      <c r="P135" s="133"/>
    </row>
    <row r="136" customFormat="false" ht="14.25" hidden="false" customHeight="true" outlineLevel="0" collapsed="false">
      <c r="A136" s="130" t="str">
        <f aca="false">IF($C136="","",IFERROR(VLOOKUP($B136,'L1 UC'!$C:$D,2,FALSE()),""))</f>
        <v/>
      </c>
      <c r="B136" s="131" t="str">
        <f aca="false">IF($C136="","",LEFT($C136,FIND("-",$C136&amp;"-")-1))</f>
        <v/>
      </c>
      <c r="C136" s="140"/>
      <c r="D136" s="145"/>
      <c r="E136" s="141"/>
      <c r="F136" s="142"/>
      <c r="G136" s="135" t="str">
        <f aca="false">IF($C136="","",COUNTIF('L3 UC'!$E:$E,$C136))</f>
        <v/>
      </c>
      <c r="H136" s="136" t="str">
        <f aca="false">IF($C136="","",IFERROR(SUMIF('L3 UC'!$E:$E,$C136,'L3 UC'!$N:$N)/$G136,0))</f>
        <v/>
      </c>
      <c r="I136" s="136" t="str">
        <f aca="false">IF($C136="","",IFERROR(SUMIF('L3 UC'!$E:$E,$C136,'L3 UC'!$O:$O)/$G136,0))</f>
        <v/>
      </c>
      <c r="J136" s="136" t="str">
        <f aca="false">IF($C136="","",IFERROR(SUMIF('L3 UC'!$E:$E,$C136,'L3 UC'!$P:$P)/$G136,0))</f>
        <v/>
      </c>
      <c r="K136" s="137" t="str">
        <f aca="false">IF($C136="","",IFERROR(SUMIF('L3 UC'!$E:$E,$C136,'L3 UC'!$Q:$Q)/$G136,0))</f>
        <v/>
      </c>
      <c r="L136" s="138" t="str">
        <f aca="false">IF($C136="","",1-$K136)</f>
        <v/>
      </c>
      <c r="M136" s="133"/>
      <c r="N136" s="133"/>
      <c r="O136" s="134"/>
      <c r="P136" s="133"/>
    </row>
    <row r="137" customFormat="false" ht="14.25" hidden="false" customHeight="true" outlineLevel="0" collapsed="false">
      <c r="A137" s="130" t="str">
        <f aca="false">IF($C137="","",IFERROR(VLOOKUP($B137,'L1 UC'!$C:$D,2,FALSE()),""))</f>
        <v/>
      </c>
      <c r="B137" s="131" t="str">
        <f aca="false">IF($C137="","",LEFT($C137,FIND("-",$C137&amp;"-")-1))</f>
        <v/>
      </c>
      <c r="C137" s="140"/>
      <c r="D137" s="145"/>
      <c r="E137" s="141"/>
      <c r="F137" s="142"/>
      <c r="G137" s="135" t="str">
        <f aca="false">IF($C137="","",COUNTIF('L3 UC'!$E:$E,$C137))</f>
        <v/>
      </c>
      <c r="H137" s="136" t="str">
        <f aca="false">IF($C137="","",IFERROR(SUMIF('L3 UC'!$E:$E,$C137,'L3 UC'!$N:$N)/$G137,0))</f>
        <v/>
      </c>
      <c r="I137" s="136" t="str">
        <f aca="false">IF($C137="","",IFERROR(SUMIF('L3 UC'!$E:$E,$C137,'L3 UC'!$O:$O)/$G137,0))</f>
        <v/>
      </c>
      <c r="J137" s="136" t="str">
        <f aca="false">IF($C137="","",IFERROR(SUMIF('L3 UC'!$E:$E,$C137,'L3 UC'!$P:$P)/$G137,0))</f>
        <v/>
      </c>
      <c r="K137" s="137" t="str">
        <f aca="false">IF($C137="","",IFERROR(SUMIF('L3 UC'!$E:$E,$C137,'L3 UC'!$Q:$Q)/$G137,0))</f>
        <v/>
      </c>
      <c r="L137" s="138" t="str">
        <f aca="false">IF($C137="","",1-$K137)</f>
        <v/>
      </c>
      <c r="M137" s="133"/>
      <c r="N137" s="133"/>
      <c r="O137" s="134"/>
      <c r="P137" s="133"/>
    </row>
    <row r="138" customFormat="false" ht="14.25" hidden="false" customHeight="true" outlineLevel="0" collapsed="false">
      <c r="A138" s="130" t="str">
        <f aca="false">IF($C138="","",IFERROR(VLOOKUP($B138,'L1 UC'!$C:$D,2,FALSE()),""))</f>
        <v/>
      </c>
      <c r="B138" s="131" t="str">
        <f aca="false">IF($C138="","",LEFT($C138,FIND("-",$C138&amp;"-")-1))</f>
        <v/>
      </c>
      <c r="C138" s="140"/>
      <c r="D138" s="145"/>
      <c r="E138" s="141"/>
      <c r="F138" s="142"/>
      <c r="G138" s="135" t="str">
        <f aca="false">IF($C138="","",COUNTIF('L3 UC'!$E:$E,$C138))</f>
        <v/>
      </c>
      <c r="H138" s="136" t="str">
        <f aca="false">IF($C138="","",IFERROR(SUMIF('L3 UC'!$E:$E,$C138,'L3 UC'!$N:$N)/$G138,0))</f>
        <v/>
      </c>
      <c r="I138" s="136" t="str">
        <f aca="false">IF($C138="","",IFERROR(SUMIF('L3 UC'!$E:$E,$C138,'L3 UC'!$O:$O)/$G138,0))</f>
        <v/>
      </c>
      <c r="J138" s="136" t="str">
        <f aca="false">IF($C138="","",IFERROR(SUMIF('L3 UC'!$E:$E,$C138,'L3 UC'!$P:$P)/$G138,0))</f>
        <v/>
      </c>
      <c r="K138" s="137" t="str">
        <f aca="false">IF($C138="","",IFERROR(SUMIF('L3 UC'!$E:$E,$C138,'L3 UC'!$Q:$Q)/$G138,0))</f>
        <v/>
      </c>
      <c r="L138" s="138" t="str">
        <f aca="false">IF($C138="","",1-$K138)</f>
        <v/>
      </c>
      <c r="M138" s="133"/>
      <c r="N138" s="133"/>
      <c r="O138" s="134"/>
      <c r="P138" s="133"/>
    </row>
    <row r="139" customFormat="false" ht="14.25" hidden="false" customHeight="true" outlineLevel="0" collapsed="false">
      <c r="A139" s="130" t="str">
        <f aca="false">IF($C139="","",IFERROR(VLOOKUP($B139,'L1 UC'!$C:$D,2,FALSE()),""))</f>
        <v/>
      </c>
      <c r="B139" s="131" t="str">
        <f aca="false">IF($C139="","",LEFT($C139,FIND("-",$C139&amp;"-")-1))</f>
        <v/>
      </c>
      <c r="C139" s="140"/>
      <c r="D139" s="145"/>
      <c r="E139" s="141"/>
      <c r="F139" s="142"/>
      <c r="G139" s="135" t="str">
        <f aca="false">IF($C139="","",COUNTIF('L3 UC'!$E:$E,$C139))</f>
        <v/>
      </c>
      <c r="H139" s="136" t="str">
        <f aca="false">IF($C139="","",IFERROR(SUMIF('L3 UC'!$E:$E,$C139,'L3 UC'!$N:$N)/$G139,0))</f>
        <v/>
      </c>
      <c r="I139" s="136" t="str">
        <f aca="false">IF($C139="","",IFERROR(SUMIF('L3 UC'!$E:$E,$C139,'L3 UC'!$O:$O)/$G139,0))</f>
        <v/>
      </c>
      <c r="J139" s="136" t="str">
        <f aca="false">IF($C139="","",IFERROR(SUMIF('L3 UC'!$E:$E,$C139,'L3 UC'!$P:$P)/$G139,0))</f>
        <v/>
      </c>
      <c r="K139" s="137" t="str">
        <f aca="false">IF($C139="","",IFERROR(SUMIF('L3 UC'!$E:$E,$C139,'L3 UC'!$Q:$Q)/$G139,0))</f>
        <v/>
      </c>
      <c r="L139" s="138" t="str">
        <f aca="false">IF($C139="","",1-$K139)</f>
        <v/>
      </c>
      <c r="M139" s="133"/>
      <c r="N139" s="133"/>
      <c r="O139" s="134"/>
      <c r="P139" s="133"/>
    </row>
    <row r="140" customFormat="false" ht="14.25" hidden="false" customHeight="true" outlineLevel="0" collapsed="false">
      <c r="A140" s="130" t="str">
        <f aca="false">IF($C140="","",IFERROR(VLOOKUP($B140,'L1 UC'!$C:$D,2,FALSE()),""))</f>
        <v/>
      </c>
      <c r="B140" s="131" t="str">
        <f aca="false">IF($C140="","",LEFT($C140,FIND("-",$C140&amp;"-")-1))</f>
        <v/>
      </c>
      <c r="C140" s="140"/>
      <c r="D140" s="145"/>
      <c r="E140" s="141"/>
      <c r="F140" s="142"/>
      <c r="G140" s="135" t="str">
        <f aca="false">IF($C140="","",COUNTIF('L3 UC'!$E:$E,$C140))</f>
        <v/>
      </c>
      <c r="H140" s="136" t="str">
        <f aca="false">IF($C140="","",IFERROR(SUMIF('L3 UC'!$E:$E,$C140,'L3 UC'!$N:$N)/$G140,0))</f>
        <v/>
      </c>
      <c r="I140" s="136" t="str">
        <f aca="false">IF($C140="","",IFERROR(SUMIF('L3 UC'!$E:$E,$C140,'L3 UC'!$O:$O)/$G140,0))</f>
        <v/>
      </c>
      <c r="J140" s="136" t="str">
        <f aca="false">IF($C140="","",IFERROR(SUMIF('L3 UC'!$E:$E,$C140,'L3 UC'!$P:$P)/$G140,0))</f>
        <v/>
      </c>
      <c r="K140" s="137" t="str">
        <f aca="false">IF($C140="","",IFERROR(SUMIF('L3 UC'!$E:$E,$C140,'L3 UC'!$Q:$Q)/$G140,0))</f>
        <v/>
      </c>
      <c r="L140" s="138" t="str">
        <f aca="false">IF($C140="","",1-$K140)</f>
        <v/>
      </c>
      <c r="M140" s="133"/>
      <c r="N140" s="133"/>
      <c r="O140" s="134"/>
      <c r="P140" s="133"/>
    </row>
    <row r="141" customFormat="false" ht="14.25" hidden="false" customHeight="true" outlineLevel="0" collapsed="false">
      <c r="A141" s="130" t="str">
        <f aca="false">IF($C141="","",IFERROR(VLOOKUP($B141,'L1 UC'!$C:$D,2,FALSE()),""))</f>
        <v/>
      </c>
      <c r="B141" s="131" t="str">
        <f aca="false">IF($C141="","",LEFT($C141,FIND("-",$C141&amp;"-")-1))</f>
        <v/>
      </c>
      <c r="C141" s="140"/>
      <c r="D141" s="145"/>
      <c r="E141" s="141"/>
      <c r="F141" s="142"/>
      <c r="G141" s="135" t="str">
        <f aca="false">IF($C141="","",COUNTIF('L3 UC'!$E:$E,$C141))</f>
        <v/>
      </c>
      <c r="H141" s="136" t="str">
        <f aca="false">IF($C141="","",IFERROR(SUMIF('L3 UC'!$E:$E,$C141,'L3 UC'!$N:$N)/$G141,0))</f>
        <v/>
      </c>
      <c r="I141" s="136" t="str">
        <f aca="false">IF($C141="","",IFERROR(SUMIF('L3 UC'!$E:$E,$C141,'L3 UC'!$O:$O)/$G141,0))</f>
        <v/>
      </c>
      <c r="J141" s="136" t="str">
        <f aca="false">IF($C141="","",IFERROR(SUMIF('L3 UC'!$E:$E,$C141,'L3 UC'!$P:$P)/$G141,0))</f>
        <v/>
      </c>
      <c r="K141" s="137" t="str">
        <f aca="false">IF($C141="","",IFERROR(SUMIF('L3 UC'!$E:$E,$C141,'L3 UC'!$Q:$Q)/$G141,0))</f>
        <v/>
      </c>
      <c r="L141" s="138" t="str">
        <f aca="false">IF($C141="","",1-$K141)</f>
        <v/>
      </c>
      <c r="M141" s="133"/>
      <c r="N141" s="133"/>
      <c r="O141" s="134"/>
      <c r="P141" s="133"/>
    </row>
    <row r="142" customFormat="false" ht="14.25" hidden="false" customHeight="true" outlineLevel="0" collapsed="false">
      <c r="A142" s="130" t="str">
        <f aca="false">IF($C142="","",IFERROR(VLOOKUP($B142,'L1 UC'!$C:$D,2,FALSE()),""))</f>
        <v/>
      </c>
      <c r="B142" s="131" t="str">
        <f aca="false">IF($C142="","",LEFT($C142,FIND("-",$C142&amp;"-")-1))</f>
        <v/>
      </c>
      <c r="C142" s="140"/>
      <c r="D142" s="145"/>
      <c r="E142" s="141"/>
      <c r="F142" s="142"/>
      <c r="G142" s="135" t="str">
        <f aca="false">IF($C142="","",COUNTIF('L3 UC'!$E:$E,$C142))</f>
        <v/>
      </c>
      <c r="H142" s="136" t="str">
        <f aca="false">IF($C142="","",IFERROR(SUMIF('L3 UC'!$E:$E,$C142,'L3 UC'!$N:$N)/$G142,0))</f>
        <v/>
      </c>
      <c r="I142" s="136" t="str">
        <f aca="false">IF($C142="","",IFERROR(SUMIF('L3 UC'!$E:$E,$C142,'L3 UC'!$O:$O)/$G142,0))</f>
        <v/>
      </c>
      <c r="J142" s="136" t="str">
        <f aca="false">IF($C142="","",IFERROR(SUMIF('L3 UC'!$E:$E,$C142,'L3 UC'!$P:$P)/$G142,0))</f>
        <v/>
      </c>
      <c r="K142" s="137" t="str">
        <f aca="false">IF($C142="","",IFERROR(SUMIF('L3 UC'!$E:$E,$C142,'L3 UC'!$Q:$Q)/$G142,0))</f>
        <v/>
      </c>
      <c r="L142" s="138" t="str">
        <f aca="false">IF($C142="","",1-$K142)</f>
        <v/>
      </c>
      <c r="M142" s="133"/>
      <c r="N142" s="133"/>
      <c r="O142" s="134"/>
      <c r="P142" s="133"/>
    </row>
    <row r="143" customFormat="false" ht="14.25" hidden="false" customHeight="true" outlineLevel="0" collapsed="false">
      <c r="A143" s="130" t="str">
        <f aca="false">IF($C143="","",IFERROR(VLOOKUP($B143,'L1 UC'!$C:$D,2,FALSE()),""))</f>
        <v/>
      </c>
      <c r="B143" s="131" t="str">
        <f aca="false">IF($C143="","",LEFT($C143,FIND("-",$C143&amp;"-")-1))</f>
        <v/>
      </c>
      <c r="C143" s="140"/>
      <c r="D143" s="145"/>
      <c r="E143" s="141"/>
      <c r="F143" s="142"/>
      <c r="G143" s="135" t="str">
        <f aca="false">IF($C143="","",COUNTIF('L3 UC'!$E:$E,$C143))</f>
        <v/>
      </c>
      <c r="H143" s="136" t="str">
        <f aca="false">IF($C143="","",IFERROR(SUMIF('L3 UC'!$E:$E,$C143,'L3 UC'!$N:$N)/$G143,0))</f>
        <v/>
      </c>
      <c r="I143" s="136" t="str">
        <f aca="false">IF($C143="","",IFERROR(SUMIF('L3 UC'!$E:$E,$C143,'L3 UC'!$O:$O)/$G143,0))</f>
        <v/>
      </c>
      <c r="J143" s="136" t="str">
        <f aca="false">IF($C143="","",IFERROR(SUMIF('L3 UC'!$E:$E,$C143,'L3 UC'!$P:$P)/$G143,0))</f>
        <v/>
      </c>
      <c r="K143" s="137" t="str">
        <f aca="false">IF($C143="","",IFERROR(SUMIF('L3 UC'!$E:$E,$C143,'L3 UC'!$Q:$Q)/$G143,0))</f>
        <v/>
      </c>
      <c r="L143" s="138" t="str">
        <f aca="false">IF($C143="","",1-$K143)</f>
        <v/>
      </c>
      <c r="M143" s="133"/>
      <c r="N143" s="133"/>
      <c r="O143" s="134"/>
      <c r="P143" s="133"/>
    </row>
    <row r="144" customFormat="false" ht="14.25" hidden="false" customHeight="true" outlineLevel="0" collapsed="false">
      <c r="A144" s="130" t="str">
        <f aca="false">IF($C144="","",IFERROR(VLOOKUP($B144,'L1 UC'!$C:$D,2,FALSE()),""))</f>
        <v/>
      </c>
      <c r="B144" s="131" t="str">
        <f aca="false">IF($C144="","",LEFT($C144,FIND("-",$C144&amp;"-")-1))</f>
        <v/>
      </c>
      <c r="C144" s="140"/>
      <c r="D144" s="145"/>
      <c r="E144" s="141"/>
      <c r="F144" s="142"/>
      <c r="G144" s="135" t="str">
        <f aca="false">IF($C144="","",COUNTIF('L3 UC'!$E:$E,$C144))</f>
        <v/>
      </c>
      <c r="H144" s="136" t="str">
        <f aca="false">IF($C144="","",IFERROR(SUMIF('L3 UC'!$E:$E,$C144,'L3 UC'!$N:$N)/$G144,0))</f>
        <v/>
      </c>
      <c r="I144" s="136" t="str">
        <f aca="false">IF($C144="","",IFERROR(SUMIF('L3 UC'!$E:$E,$C144,'L3 UC'!$O:$O)/$G144,0))</f>
        <v/>
      </c>
      <c r="J144" s="136" t="str">
        <f aca="false">IF($C144="","",IFERROR(SUMIF('L3 UC'!$E:$E,$C144,'L3 UC'!$P:$P)/$G144,0))</f>
        <v/>
      </c>
      <c r="K144" s="137" t="str">
        <f aca="false">IF($C144="","",IFERROR(SUMIF('L3 UC'!$E:$E,$C144,'L3 UC'!$Q:$Q)/$G144,0))</f>
        <v/>
      </c>
      <c r="L144" s="138" t="str">
        <f aca="false">IF($C144="","",1-$K144)</f>
        <v/>
      </c>
      <c r="M144" s="133"/>
      <c r="N144" s="133"/>
      <c r="O144" s="134"/>
      <c r="P144" s="133"/>
    </row>
    <row r="145" customFormat="false" ht="14.25" hidden="false" customHeight="true" outlineLevel="0" collapsed="false">
      <c r="A145" s="130" t="str">
        <f aca="false">IF($C145="","",IFERROR(VLOOKUP($B145,'L1 UC'!$C:$D,2,FALSE()),""))</f>
        <v/>
      </c>
      <c r="B145" s="131" t="str">
        <f aca="false">IF($C145="","",LEFT($C145,FIND("-",$C145&amp;"-")-1))</f>
        <v/>
      </c>
      <c r="C145" s="140"/>
      <c r="D145" s="145"/>
      <c r="E145" s="141"/>
      <c r="F145" s="142"/>
      <c r="G145" s="135" t="str">
        <f aca="false">IF($C145="","",COUNTIF('L3 UC'!$E:$E,$C145))</f>
        <v/>
      </c>
      <c r="H145" s="136" t="str">
        <f aca="false">IF($C145="","",IFERROR(SUMIF('L3 UC'!$E:$E,$C145,'L3 UC'!$N:$N)/$G145,0))</f>
        <v/>
      </c>
      <c r="I145" s="136" t="str">
        <f aca="false">IF($C145="","",IFERROR(SUMIF('L3 UC'!$E:$E,$C145,'L3 UC'!$O:$O)/$G145,0))</f>
        <v/>
      </c>
      <c r="J145" s="136" t="str">
        <f aca="false">IF($C145="","",IFERROR(SUMIF('L3 UC'!$E:$E,$C145,'L3 UC'!$P:$P)/$G145,0))</f>
        <v/>
      </c>
      <c r="K145" s="137" t="str">
        <f aca="false">IF($C145="","",IFERROR(SUMIF('L3 UC'!$E:$E,$C145,'L3 UC'!$Q:$Q)/$G145,0))</f>
        <v/>
      </c>
      <c r="L145" s="138" t="str">
        <f aca="false">IF($C145="","",1-$K145)</f>
        <v/>
      </c>
      <c r="M145" s="133"/>
      <c r="N145" s="133"/>
      <c r="O145" s="134"/>
      <c r="P145" s="133"/>
    </row>
    <row r="146" customFormat="false" ht="14.25" hidden="false" customHeight="true" outlineLevel="0" collapsed="false">
      <c r="A146" s="130" t="str">
        <f aca="false">IF($C146="","",IFERROR(VLOOKUP($B146,'L1 UC'!$C:$D,2,FALSE()),""))</f>
        <v/>
      </c>
      <c r="B146" s="131" t="str">
        <f aca="false">IF($C146="","",LEFT($C146,FIND("-",$C146&amp;"-")-1))</f>
        <v/>
      </c>
      <c r="C146" s="140"/>
      <c r="D146" s="145"/>
      <c r="E146" s="141"/>
      <c r="F146" s="142"/>
      <c r="G146" s="135" t="str">
        <f aca="false">IF($C146="","",COUNTIF('L3 UC'!$E:$E,$C146))</f>
        <v/>
      </c>
      <c r="H146" s="136" t="str">
        <f aca="false">IF($C146="","",IFERROR(SUMIF('L3 UC'!$E:$E,$C146,'L3 UC'!$N:$N)/$G146,0))</f>
        <v/>
      </c>
      <c r="I146" s="136" t="str">
        <f aca="false">IF($C146="","",IFERROR(SUMIF('L3 UC'!$E:$E,$C146,'L3 UC'!$O:$O)/$G146,0))</f>
        <v/>
      </c>
      <c r="J146" s="136" t="str">
        <f aca="false">IF($C146="","",IFERROR(SUMIF('L3 UC'!$E:$E,$C146,'L3 UC'!$P:$P)/$G146,0))</f>
        <v/>
      </c>
      <c r="K146" s="137" t="str">
        <f aca="false">IF($C146="","",IFERROR(SUMIF('L3 UC'!$E:$E,$C146,'L3 UC'!$Q:$Q)/$G146,0))</f>
        <v/>
      </c>
      <c r="L146" s="138" t="str">
        <f aca="false">IF($C146="","",1-$K146)</f>
        <v/>
      </c>
      <c r="M146" s="133"/>
      <c r="N146" s="133"/>
      <c r="O146" s="134"/>
      <c r="P146" s="133"/>
    </row>
    <row r="147" customFormat="false" ht="14.25" hidden="false" customHeight="true" outlineLevel="0" collapsed="false">
      <c r="A147" s="130" t="str">
        <f aca="false">IF($C147="","",IFERROR(VLOOKUP($B147,'L1 UC'!$C:$D,2,FALSE()),""))</f>
        <v/>
      </c>
      <c r="B147" s="131" t="str">
        <f aca="false">IF($C147="","",LEFT($C147,FIND("-",$C147&amp;"-")-1))</f>
        <v/>
      </c>
      <c r="C147" s="140"/>
      <c r="D147" s="145"/>
      <c r="E147" s="141"/>
      <c r="F147" s="142"/>
      <c r="G147" s="135" t="str">
        <f aca="false">IF($C147="","",COUNTIF('L3 UC'!$E:$E,$C147))</f>
        <v/>
      </c>
      <c r="H147" s="136" t="str">
        <f aca="false">IF($C147="","",IFERROR(SUMIF('L3 UC'!$E:$E,$C147,'L3 UC'!$N:$N)/$G147,0))</f>
        <v/>
      </c>
      <c r="I147" s="136" t="str">
        <f aca="false">IF($C147="","",IFERROR(SUMIF('L3 UC'!$E:$E,$C147,'L3 UC'!$O:$O)/$G147,0))</f>
        <v/>
      </c>
      <c r="J147" s="136" t="str">
        <f aca="false">IF($C147="","",IFERROR(SUMIF('L3 UC'!$E:$E,$C147,'L3 UC'!$P:$P)/$G147,0))</f>
        <v/>
      </c>
      <c r="K147" s="137" t="str">
        <f aca="false">IF($C147="","",IFERROR(SUMIF('L3 UC'!$E:$E,$C147,'L3 UC'!$Q:$Q)/$G147,0))</f>
        <v/>
      </c>
      <c r="L147" s="138" t="str">
        <f aca="false">IF($C147="","",1-$K147)</f>
        <v/>
      </c>
      <c r="M147" s="133"/>
      <c r="N147" s="133"/>
      <c r="O147" s="134"/>
      <c r="P147" s="133"/>
    </row>
    <row r="148" customFormat="false" ht="14.25" hidden="false" customHeight="true" outlineLevel="0" collapsed="false">
      <c r="A148" s="130" t="str">
        <f aca="false">IF($C148="","",IFERROR(VLOOKUP($B148,'L1 UC'!$C:$D,2,FALSE()),""))</f>
        <v/>
      </c>
      <c r="B148" s="131" t="str">
        <f aca="false">IF($C148="","",LEFT($C148,FIND("-",$C148&amp;"-")-1))</f>
        <v/>
      </c>
      <c r="C148" s="140"/>
      <c r="D148" s="145"/>
      <c r="E148" s="141"/>
      <c r="F148" s="142"/>
      <c r="G148" s="135" t="str">
        <f aca="false">IF($C148="","",COUNTIF('L3 UC'!$E:$E,$C148))</f>
        <v/>
      </c>
      <c r="H148" s="136" t="str">
        <f aca="false">IF($C148="","",IFERROR(SUMIF('L3 UC'!$E:$E,$C148,'L3 UC'!$N:$N)/$G148,0))</f>
        <v/>
      </c>
      <c r="I148" s="136" t="str">
        <f aca="false">IF($C148="","",IFERROR(SUMIF('L3 UC'!$E:$E,$C148,'L3 UC'!$O:$O)/$G148,0))</f>
        <v/>
      </c>
      <c r="J148" s="136" t="str">
        <f aca="false">IF($C148="","",IFERROR(SUMIF('L3 UC'!$E:$E,$C148,'L3 UC'!$P:$P)/$G148,0))</f>
        <v/>
      </c>
      <c r="K148" s="137" t="str">
        <f aca="false">IF($C148="","",IFERROR(SUMIF('L3 UC'!$E:$E,$C148,'L3 UC'!$Q:$Q)/$G148,0))</f>
        <v/>
      </c>
      <c r="L148" s="138" t="str">
        <f aca="false">IF($C148="","",1-$K148)</f>
        <v/>
      </c>
      <c r="M148" s="133"/>
      <c r="N148" s="133"/>
      <c r="O148" s="134"/>
      <c r="P148" s="133"/>
    </row>
    <row r="149" customFormat="false" ht="14.25" hidden="false" customHeight="true" outlineLevel="0" collapsed="false">
      <c r="A149" s="130" t="str">
        <f aca="false">IF($C149="","",IFERROR(VLOOKUP($B149,'L1 UC'!$C:$D,2,FALSE()),""))</f>
        <v/>
      </c>
      <c r="B149" s="131" t="str">
        <f aca="false">IF($C149="","",LEFT($C149,FIND("-",$C149&amp;"-")-1))</f>
        <v/>
      </c>
      <c r="C149" s="140"/>
      <c r="D149" s="145"/>
      <c r="E149" s="141"/>
      <c r="F149" s="142"/>
      <c r="G149" s="135" t="str">
        <f aca="false">IF($C149="","",COUNTIF('L3 UC'!$E:$E,$C149))</f>
        <v/>
      </c>
      <c r="H149" s="136" t="str">
        <f aca="false">IF($C149="","",IFERROR(SUMIF('L3 UC'!$E:$E,$C149,'L3 UC'!$N:$N)/$G149,0))</f>
        <v/>
      </c>
      <c r="I149" s="136" t="str">
        <f aca="false">IF($C149="","",IFERROR(SUMIF('L3 UC'!$E:$E,$C149,'L3 UC'!$O:$O)/$G149,0))</f>
        <v/>
      </c>
      <c r="J149" s="136" t="str">
        <f aca="false">IF($C149="","",IFERROR(SUMIF('L3 UC'!$E:$E,$C149,'L3 UC'!$P:$P)/$G149,0))</f>
        <v/>
      </c>
      <c r="K149" s="137" t="str">
        <f aca="false">IF($C149="","",IFERROR(SUMIF('L3 UC'!$E:$E,$C149,'L3 UC'!$Q:$Q)/$G149,0))</f>
        <v/>
      </c>
      <c r="L149" s="138" t="str">
        <f aca="false">IF($C149="","",1-$K149)</f>
        <v/>
      </c>
      <c r="M149" s="133"/>
      <c r="N149" s="133"/>
      <c r="O149" s="134"/>
      <c r="P149" s="133"/>
    </row>
    <row r="150" customFormat="false" ht="14.25" hidden="false" customHeight="true" outlineLevel="0" collapsed="false">
      <c r="A150" s="130" t="str">
        <f aca="false">IF($C150="","",IFERROR(VLOOKUP($B150,'L1 UC'!$C:$D,2,FALSE()),""))</f>
        <v/>
      </c>
      <c r="B150" s="131" t="str">
        <f aca="false">IF($C150="","",LEFT($C150,FIND("-",$C150&amp;"-")-1))</f>
        <v/>
      </c>
      <c r="C150" s="140"/>
      <c r="D150" s="145"/>
      <c r="E150" s="141"/>
      <c r="F150" s="142"/>
      <c r="G150" s="135" t="str">
        <f aca="false">IF($C150="","",COUNTIF('L3 UC'!$E:$E,$C150))</f>
        <v/>
      </c>
      <c r="H150" s="136" t="str">
        <f aca="false">IF($C150="","",IFERROR(SUMIF('L3 UC'!$E:$E,$C150,'L3 UC'!$N:$N)/$G150,0))</f>
        <v/>
      </c>
      <c r="I150" s="136" t="str">
        <f aca="false">IF($C150="","",IFERROR(SUMIF('L3 UC'!$E:$E,$C150,'L3 UC'!$O:$O)/$G150,0))</f>
        <v/>
      </c>
      <c r="J150" s="136" t="str">
        <f aca="false">IF($C150="","",IFERROR(SUMIF('L3 UC'!$E:$E,$C150,'L3 UC'!$P:$P)/$G150,0))</f>
        <v/>
      </c>
      <c r="K150" s="137" t="str">
        <f aca="false">IF($C150="","",IFERROR(SUMIF('L3 UC'!$E:$E,$C150,'L3 UC'!$Q:$Q)/$G150,0))</f>
        <v/>
      </c>
      <c r="L150" s="138" t="str">
        <f aca="false">IF($C150="","",1-$K150)</f>
        <v/>
      </c>
      <c r="M150" s="133"/>
      <c r="N150" s="133"/>
      <c r="O150" s="134"/>
      <c r="P150" s="133"/>
    </row>
    <row r="151" customFormat="false" ht="14.25" hidden="false" customHeight="true" outlineLevel="0" collapsed="false">
      <c r="A151" s="130" t="str">
        <f aca="false">IF($C151="","",IFERROR(VLOOKUP($B151,'L1 UC'!$C:$D,2,FALSE()),""))</f>
        <v/>
      </c>
      <c r="B151" s="131" t="str">
        <f aca="false">IF($C151="","",LEFT($C151,FIND("-",$C151&amp;"-")-1))</f>
        <v/>
      </c>
      <c r="C151" s="140"/>
      <c r="D151" s="145"/>
      <c r="E151" s="141"/>
      <c r="F151" s="142"/>
      <c r="G151" s="135" t="str">
        <f aca="false">IF($C151="","",COUNTIF('L3 UC'!$E:$E,$C151))</f>
        <v/>
      </c>
      <c r="H151" s="136" t="str">
        <f aca="false">IF($C151="","",IFERROR(SUMIF('L3 UC'!$E:$E,$C151,'L3 UC'!$N:$N)/$G151,0))</f>
        <v/>
      </c>
      <c r="I151" s="136" t="str">
        <f aca="false">IF($C151="","",IFERROR(SUMIF('L3 UC'!$E:$E,$C151,'L3 UC'!$O:$O)/$G151,0))</f>
        <v/>
      </c>
      <c r="J151" s="136" t="str">
        <f aca="false">IF($C151="","",IFERROR(SUMIF('L3 UC'!$E:$E,$C151,'L3 UC'!$P:$P)/$G151,0))</f>
        <v/>
      </c>
      <c r="K151" s="137" t="str">
        <f aca="false">IF($C151="","",IFERROR(SUMIF('L3 UC'!$E:$E,$C151,'L3 UC'!$Q:$Q)/$G151,0))</f>
        <v/>
      </c>
      <c r="L151" s="138" t="str">
        <f aca="false">IF($C151="","",1-$K151)</f>
        <v/>
      </c>
      <c r="M151" s="133"/>
      <c r="N151" s="133"/>
      <c r="O151" s="134"/>
      <c r="P151" s="133"/>
    </row>
    <row r="152" customFormat="false" ht="14.25" hidden="false" customHeight="true" outlineLevel="0" collapsed="false">
      <c r="A152" s="130" t="str">
        <f aca="false">IF($C152="","",IFERROR(VLOOKUP($B152,'L1 UC'!$C:$D,2,FALSE()),""))</f>
        <v/>
      </c>
      <c r="B152" s="131" t="str">
        <f aca="false">IF($C152="","",LEFT($C152,FIND("-",$C152&amp;"-")-1))</f>
        <v/>
      </c>
      <c r="C152" s="140"/>
      <c r="D152" s="145"/>
      <c r="E152" s="141"/>
      <c r="F152" s="142"/>
      <c r="G152" s="135" t="str">
        <f aca="false">IF($C152="","",COUNTIF('L3 UC'!$E:$E,$C152))</f>
        <v/>
      </c>
      <c r="H152" s="136" t="str">
        <f aca="false">IF($C152="","",IFERROR(SUMIF('L3 UC'!$E:$E,$C152,'L3 UC'!$N:$N)/$G152,0))</f>
        <v/>
      </c>
      <c r="I152" s="136" t="str">
        <f aca="false">IF($C152="","",IFERROR(SUMIF('L3 UC'!$E:$E,$C152,'L3 UC'!$O:$O)/$G152,0))</f>
        <v/>
      </c>
      <c r="J152" s="136" t="str">
        <f aca="false">IF($C152="","",IFERROR(SUMIF('L3 UC'!$E:$E,$C152,'L3 UC'!$P:$P)/$G152,0))</f>
        <v/>
      </c>
      <c r="K152" s="137" t="str">
        <f aca="false">IF($C152="","",IFERROR(SUMIF('L3 UC'!$E:$E,$C152,'L3 UC'!$Q:$Q)/$G152,0))</f>
        <v/>
      </c>
      <c r="L152" s="138" t="str">
        <f aca="false">IF($C152="","",1-$K152)</f>
        <v/>
      </c>
      <c r="M152" s="133"/>
      <c r="N152" s="133"/>
      <c r="O152" s="134"/>
      <c r="P152" s="133"/>
    </row>
    <row r="153" customFormat="false" ht="14.25" hidden="false" customHeight="true" outlineLevel="0" collapsed="false">
      <c r="A153" s="130" t="str">
        <f aca="false">IF($C153="","",IFERROR(VLOOKUP($B153,'L1 UC'!$C:$D,2,FALSE()),""))</f>
        <v/>
      </c>
      <c r="B153" s="131" t="str">
        <f aca="false">IF($C153="","",LEFT($C153,FIND("-",$C153&amp;"-")-1))</f>
        <v/>
      </c>
      <c r="C153" s="140"/>
      <c r="D153" s="145"/>
      <c r="E153" s="141"/>
      <c r="F153" s="142"/>
      <c r="G153" s="135" t="str">
        <f aca="false">IF($C153="","",COUNTIF('L3 UC'!$E:$E,$C153))</f>
        <v/>
      </c>
      <c r="H153" s="136" t="str">
        <f aca="false">IF($C153="","",IFERROR(SUMIF('L3 UC'!$E:$E,$C153,'L3 UC'!$N:$N)/$G153,0))</f>
        <v/>
      </c>
      <c r="I153" s="136" t="str">
        <f aca="false">IF($C153="","",IFERROR(SUMIF('L3 UC'!$E:$E,$C153,'L3 UC'!$O:$O)/$G153,0))</f>
        <v/>
      </c>
      <c r="J153" s="136" t="str">
        <f aca="false">IF($C153="","",IFERROR(SUMIF('L3 UC'!$E:$E,$C153,'L3 UC'!$P:$P)/$G153,0))</f>
        <v/>
      </c>
      <c r="K153" s="137" t="str">
        <f aca="false">IF($C153="","",IFERROR(SUMIF('L3 UC'!$E:$E,$C153,'L3 UC'!$Q:$Q)/$G153,0))</f>
        <v/>
      </c>
      <c r="L153" s="138" t="str">
        <f aca="false">IF($C153="","",1-$K153)</f>
        <v/>
      </c>
      <c r="M153" s="133"/>
      <c r="N153" s="133"/>
      <c r="O153" s="134"/>
      <c r="P153" s="133"/>
    </row>
    <row r="154" customFormat="false" ht="14.25" hidden="false" customHeight="true" outlineLevel="0" collapsed="false">
      <c r="A154" s="130" t="str">
        <f aca="false">IF($C154="","",IFERROR(VLOOKUP($B154,'L1 UC'!$C:$D,2,FALSE()),""))</f>
        <v/>
      </c>
      <c r="B154" s="131" t="str">
        <f aca="false">IF($C154="","",LEFT($C154,FIND("-",$C154&amp;"-")-1))</f>
        <v/>
      </c>
      <c r="C154" s="140"/>
      <c r="D154" s="145"/>
      <c r="E154" s="141"/>
      <c r="F154" s="142"/>
      <c r="G154" s="135" t="str">
        <f aca="false">IF($C154="","",COUNTIF('L3 UC'!$E:$E,$C154))</f>
        <v/>
      </c>
      <c r="H154" s="136" t="str">
        <f aca="false">IF($C154="","",IFERROR(SUMIF('L3 UC'!$E:$E,$C154,'L3 UC'!$N:$N)/$G154,0))</f>
        <v/>
      </c>
      <c r="I154" s="136" t="str">
        <f aca="false">IF($C154="","",IFERROR(SUMIF('L3 UC'!$E:$E,$C154,'L3 UC'!$O:$O)/$G154,0))</f>
        <v/>
      </c>
      <c r="J154" s="136" t="str">
        <f aca="false">IF($C154="","",IFERROR(SUMIF('L3 UC'!$E:$E,$C154,'L3 UC'!$P:$P)/$G154,0))</f>
        <v/>
      </c>
      <c r="K154" s="137" t="str">
        <f aca="false">IF($C154="","",IFERROR(SUMIF('L3 UC'!$E:$E,$C154,'L3 UC'!$Q:$Q)/$G154,0))</f>
        <v/>
      </c>
      <c r="L154" s="138" t="str">
        <f aca="false">IF($C154="","",1-$K154)</f>
        <v/>
      </c>
      <c r="M154" s="133"/>
      <c r="N154" s="133"/>
      <c r="O154" s="134"/>
      <c r="P154" s="133"/>
    </row>
    <row r="155" customFormat="false" ht="14.25" hidden="false" customHeight="true" outlineLevel="0" collapsed="false">
      <c r="A155" s="130" t="str">
        <f aca="false">IF($C155="","",IFERROR(VLOOKUP($B155,'L1 UC'!$C:$D,2,FALSE()),""))</f>
        <v/>
      </c>
      <c r="B155" s="131" t="str">
        <f aca="false">IF($C155="","",LEFT($C155,FIND("-",$C155&amp;"-")-1))</f>
        <v/>
      </c>
      <c r="C155" s="140"/>
      <c r="D155" s="145"/>
      <c r="E155" s="141"/>
      <c r="F155" s="142"/>
      <c r="G155" s="135" t="str">
        <f aca="false">IF($C155="","",COUNTIF('L3 UC'!$E:$E,$C155))</f>
        <v/>
      </c>
      <c r="H155" s="136" t="str">
        <f aca="false">IF($C155="","",IFERROR(SUMIF('L3 UC'!$E:$E,$C155,'L3 UC'!$N:$N)/$G155,0))</f>
        <v/>
      </c>
      <c r="I155" s="136" t="str">
        <f aca="false">IF($C155="","",IFERROR(SUMIF('L3 UC'!$E:$E,$C155,'L3 UC'!$O:$O)/$G155,0))</f>
        <v/>
      </c>
      <c r="J155" s="136" t="str">
        <f aca="false">IF($C155="","",IFERROR(SUMIF('L3 UC'!$E:$E,$C155,'L3 UC'!$P:$P)/$G155,0))</f>
        <v/>
      </c>
      <c r="K155" s="137" t="str">
        <f aca="false">IF($C155="","",IFERROR(SUMIF('L3 UC'!$E:$E,$C155,'L3 UC'!$Q:$Q)/$G155,0))</f>
        <v/>
      </c>
      <c r="L155" s="138" t="str">
        <f aca="false">IF($C155="","",1-$K155)</f>
        <v/>
      </c>
      <c r="M155" s="133"/>
      <c r="N155" s="133"/>
      <c r="O155" s="134"/>
      <c r="P155" s="133"/>
    </row>
    <row r="156" customFormat="false" ht="14.25" hidden="false" customHeight="true" outlineLevel="0" collapsed="false">
      <c r="A156" s="130" t="str">
        <f aca="false">IF($C156="","",IFERROR(VLOOKUP($B156,'L1 UC'!$C:$D,2,FALSE()),""))</f>
        <v/>
      </c>
      <c r="B156" s="131" t="str">
        <f aca="false">IF($C156="","",LEFT($C156,FIND("-",$C156&amp;"-")-1))</f>
        <v/>
      </c>
      <c r="C156" s="140"/>
      <c r="D156" s="145"/>
      <c r="E156" s="141"/>
      <c r="F156" s="142"/>
      <c r="G156" s="135" t="str">
        <f aca="false">IF($C156="","",COUNTIF('L3 UC'!$E:$E,$C156))</f>
        <v/>
      </c>
      <c r="H156" s="136" t="str">
        <f aca="false">IF($C156="","",IFERROR(SUMIF('L3 UC'!$E:$E,$C156,'L3 UC'!$N:$N)/$G156,0))</f>
        <v/>
      </c>
      <c r="I156" s="136" t="str">
        <f aca="false">IF($C156="","",IFERROR(SUMIF('L3 UC'!$E:$E,$C156,'L3 UC'!$O:$O)/$G156,0))</f>
        <v/>
      </c>
      <c r="J156" s="136" t="str">
        <f aca="false">IF($C156="","",IFERROR(SUMIF('L3 UC'!$E:$E,$C156,'L3 UC'!$P:$P)/$G156,0))</f>
        <v/>
      </c>
      <c r="K156" s="137" t="str">
        <f aca="false">IF($C156="","",IFERROR(SUMIF('L3 UC'!$E:$E,$C156,'L3 UC'!$Q:$Q)/$G156,0))</f>
        <v/>
      </c>
      <c r="L156" s="138" t="str">
        <f aca="false">IF($C156="","",1-$K156)</f>
        <v/>
      </c>
      <c r="M156" s="133"/>
      <c r="N156" s="133"/>
      <c r="O156" s="134"/>
      <c r="P156" s="133"/>
    </row>
    <row r="157" customFormat="false" ht="14.25" hidden="false" customHeight="true" outlineLevel="0" collapsed="false">
      <c r="A157" s="130" t="str">
        <f aca="false">IF($C157="","",IFERROR(VLOOKUP($B157,'L1 UC'!$C:$D,2,FALSE()),""))</f>
        <v/>
      </c>
      <c r="B157" s="131" t="str">
        <f aca="false">IF($C157="","",LEFT($C157,FIND("-",$C157&amp;"-")-1))</f>
        <v/>
      </c>
      <c r="C157" s="140"/>
      <c r="D157" s="145"/>
      <c r="E157" s="141"/>
      <c r="F157" s="142"/>
      <c r="G157" s="135" t="str">
        <f aca="false">IF($C157="","",COUNTIF('L3 UC'!$E:$E,$C157))</f>
        <v/>
      </c>
      <c r="H157" s="136" t="str">
        <f aca="false">IF($C157="","",IFERROR(SUMIF('L3 UC'!$E:$E,$C157,'L3 UC'!$N:$N)/$G157,0))</f>
        <v/>
      </c>
      <c r="I157" s="136" t="str">
        <f aca="false">IF($C157="","",IFERROR(SUMIF('L3 UC'!$E:$E,$C157,'L3 UC'!$O:$O)/$G157,0))</f>
        <v/>
      </c>
      <c r="J157" s="136" t="str">
        <f aca="false">IF($C157="","",IFERROR(SUMIF('L3 UC'!$E:$E,$C157,'L3 UC'!$P:$P)/$G157,0))</f>
        <v/>
      </c>
      <c r="K157" s="137" t="str">
        <f aca="false">IF($C157="","",IFERROR(SUMIF('L3 UC'!$E:$E,$C157,'L3 UC'!$Q:$Q)/$G157,0))</f>
        <v/>
      </c>
      <c r="L157" s="138" t="str">
        <f aca="false">IF($C157="","",1-$K157)</f>
        <v/>
      </c>
      <c r="M157" s="133"/>
      <c r="N157" s="133"/>
      <c r="O157" s="134"/>
      <c r="P157" s="133"/>
    </row>
    <row r="158" customFormat="false" ht="14.25" hidden="false" customHeight="true" outlineLevel="0" collapsed="false">
      <c r="A158" s="130" t="str">
        <f aca="false">IF($C158="","",IFERROR(VLOOKUP($B158,'L1 UC'!$C:$D,2,FALSE()),""))</f>
        <v/>
      </c>
      <c r="B158" s="131" t="str">
        <f aca="false">IF($C158="","",LEFT($C158,FIND("-",$C158&amp;"-")-1))</f>
        <v/>
      </c>
      <c r="C158" s="140"/>
      <c r="D158" s="145"/>
      <c r="E158" s="141"/>
      <c r="F158" s="142"/>
      <c r="G158" s="135" t="str">
        <f aca="false">IF($C158="","",COUNTIF('L3 UC'!$E:$E,$C158))</f>
        <v/>
      </c>
      <c r="H158" s="136" t="str">
        <f aca="false">IF($C158="","",IFERROR(SUMIF('L3 UC'!$E:$E,$C158,'L3 UC'!$N:$N)/$G158,0))</f>
        <v/>
      </c>
      <c r="I158" s="136" t="str">
        <f aca="false">IF($C158="","",IFERROR(SUMIF('L3 UC'!$E:$E,$C158,'L3 UC'!$O:$O)/$G158,0))</f>
        <v/>
      </c>
      <c r="J158" s="136" t="str">
        <f aca="false">IF($C158="","",IFERROR(SUMIF('L3 UC'!$E:$E,$C158,'L3 UC'!$P:$P)/$G158,0))</f>
        <v/>
      </c>
      <c r="K158" s="137" t="str">
        <f aca="false">IF($C158="","",IFERROR(SUMIF('L3 UC'!$E:$E,$C158,'L3 UC'!$Q:$Q)/$G158,0))</f>
        <v/>
      </c>
      <c r="L158" s="138" t="str">
        <f aca="false">IF($C158="","",1-$K158)</f>
        <v/>
      </c>
      <c r="M158" s="133"/>
      <c r="N158" s="133"/>
      <c r="O158" s="134"/>
      <c r="P158" s="133"/>
    </row>
    <row r="159" customFormat="false" ht="14.25" hidden="false" customHeight="true" outlineLevel="0" collapsed="false">
      <c r="A159" s="130" t="str">
        <f aca="false">IF($C159="","",IFERROR(VLOOKUP($B159,'L1 UC'!$C:$D,2,FALSE()),""))</f>
        <v/>
      </c>
      <c r="B159" s="131" t="str">
        <f aca="false">IF($C159="","",LEFT($C159,FIND("-",$C159&amp;"-")-1))</f>
        <v/>
      </c>
      <c r="C159" s="140"/>
      <c r="D159" s="145"/>
      <c r="E159" s="141"/>
      <c r="F159" s="142"/>
      <c r="G159" s="135" t="str">
        <f aca="false">IF($C159="","",COUNTIF('L3 UC'!$E:$E,$C159))</f>
        <v/>
      </c>
      <c r="H159" s="136" t="str">
        <f aca="false">IF($C159="","",IFERROR(SUMIF('L3 UC'!$E:$E,$C159,'L3 UC'!$N:$N)/$G159,0))</f>
        <v/>
      </c>
      <c r="I159" s="136" t="str">
        <f aca="false">IF($C159="","",IFERROR(SUMIF('L3 UC'!$E:$E,$C159,'L3 UC'!$O:$O)/$G159,0))</f>
        <v/>
      </c>
      <c r="J159" s="136" t="str">
        <f aca="false">IF($C159="","",IFERROR(SUMIF('L3 UC'!$E:$E,$C159,'L3 UC'!$P:$P)/$G159,0))</f>
        <v/>
      </c>
      <c r="K159" s="137" t="str">
        <f aca="false">IF($C159="","",IFERROR(SUMIF('L3 UC'!$E:$E,$C159,'L3 UC'!$Q:$Q)/$G159,0))</f>
        <v/>
      </c>
      <c r="L159" s="138" t="str">
        <f aca="false">IF($C159="","",1-$K159)</f>
        <v/>
      </c>
      <c r="M159" s="133"/>
      <c r="N159" s="133"/>
      <c r="O159" s="134"/>
      <c r="P159" s="133"/>
    </row>
    <row r="160" customFormat="false" ht="14.25" hidden="false" customHeight="true" outlineLevel="0" collapsed="false">
      <c r="A160" s="130" t="str">
        <f aca="false">IF($C160="","",IFERROR(VLOOKUP($B160,'L1 UC'!$C:$D,2,FALSE()),""))</f>
        <v/>
      </c>
      <c r="B160" s="131" t="str">
        <f aca="false">IF($C160="","",LEFT($C160,FIND("-",$C160&amp;"-")-1))</f>
        <v/>
      </c>
      <c r="C160" s="140"/>
      <c r="D160" s="145"/>
      <c r="E160" s="141"/>
      <c r="F160" s="142"/>
      <c r="G160" s="135" t="str">
        <f aca="false">IF($C160="","",COUNTIF('L3 UC'!$E:$E,$C160))</f>
        <v/>
      </c>
      <c r="H160" s="136" t="str">
        <f aca="false">IF($C160="","",IFERROR(SUMIF('L3 UC'!$E:$E,$C160,'L3 UC'!$N:$N)/$G160,0))</f>
        <v/>
      </c>
      <c r="I160" s="136" t="str">
        <f aca="false">IF($C160="","",IFERROR(SUMIF('L3 UC'!$E:$E,$C160,'L3 UC'!$O:$O)/$G160,0))</f>
        <v/>
      </c>
      <c r="J160" s="136" t="str">
        <f aca="false">IF($C160="","",IFERROR(SUMIF('L3 UC'!$E:$E,$C160,'L3 UC'!$P:$P)/$G160,0))</f>
        <v/>
      </c>
      <c r="K160" s="137" t="str">
        <f aca="false">IF($C160="","",IFERROR(SUMIF('L3 UC'!$E:$E,$C160,'L3 UC'!$Q:$Q)/$G160,0))</f>
        <v/>
      </c>
      <c r="L160" s="138" t="str">
        <f aca="false">IF($C160="","",1-$K160)</f>
        <v/>
      </c>
      <c r="M160" s="133"/>
      <c r="N160" s="133"/>
      <c r="O160" s="134"/>
      <c r="P160" s="133"/>
    </row>
    <row r="161" customFormat="false" ht="14.25" hidden="false" customHeight="true" outlineLevel="0" collapsed="false">
      <c r="A161" s="130" t="str">
        <f aca="false">IF($C161="","",IFERROR(VLOOKUP($B161,'L1 UC'!$C:$D,2,FALSE()),""))</f>
        <v/>
      </c>
      <c r="B161" s="131" t="str">
        <f aca="false">IF($C161="","",LEFT($C161,FIND("-",$C161&amp;"-")-1))</f>
        <v/>
      </c>
      <c r="C161" s="140"/>
      <c r="D161" s="145"/>
      <c r="E161" s="141"/>
      <c r="F161" s="142"/>
      <c r="G161" s="135" t="str">
        <f aca="false">IF($C161="","",COUNTIF('L3 UC'!$E:$E,$C161))</f>
        <v/>
      </c>
      <c r="H161" s="136" t="str">
        <f aca="false">IF($C161="","",IFERROR(SUMIF('L3 UC'!$E:$E,$C161,'L3 UC'!$N:$N)/$G161,0))</f>
        <v/>
      </c>
      <c r="I161" s="136" t="str">
        <f aca="false">IF($C161="","",IFERROR(SUMIF('L3 UC'!$E:$E,$C161,'L3 UC'!$O:$O)/$G161,0))</f>
        <v/>
      </c>
      <c r="J161" s="136" t="str">
        <f aca="false">IF($C161="","",IFERROR(SUMIF('L3 UC'!$E:$E,$C161,'L3 UC'!$P:$P)/$G161,0))</f>
        <v/>
      </c>
      <c r="K161" s="137" t="str">
        <f aca="false">IF($C161="","",IFERROR(SUMIF('L3 UC'!$E:$E,$C161,'L3 UC'!$Q:$Q)/$G161,0))</f>
        <v/>
      </c>
      <c r="L161" s="138" t="str">
        <f aca="false">IF($C161="","",1-$K161)</f>
        <v/>
      </c>
      <c r="M161" s="133"/>
      <c r="N161" s="133"/>
      <c r="O161" s="134"/>
      <c r="P161" s="133"/>
    </row>
    <row r="162" customFormat="false" ht="14.25" hidden="false" customHeight="true" outlineLevel="0" collapsed="false">
      <c r="A162" s="130" t="str">
        <f aca="false">IF($C162="","",IFERROR(VLOOKUP($B162,'L1 UC'!$C:$D,2,FALSE()),""))</f>
        <v/>
      </c>
      <c r="B162" s="131" t="str">
        <f aca="false">IF($C162="","",LEFT($C162,FIND("-",$C162&amp;"-")-1))</f>
        <v/>
      </c>
      <c r="C162" s="140"/>
      <c r="D162" s="145"/>
      <c r="E162" s="141"/>
      <c r="F162" s="142"/>
      <c r="G162" s="135" t="str">
        <f aca="false">IF($C162="","",COUNTIF('L3 UC'!$E:$E,$C162))</f>
        <v/>
      </c>
      <c r="H162" s="136" t="str">
        <f aca="false">IF($C162="","",IFERROR(SUMIF('L3 UC'!$E:$E,$C162,'L3 UC'!$N:$N)/$G162,0))</f>
        <v/>
      </c>
      <c r="I162" s="136" t="str">
        <f aca="false">IF($C162="","",IFERROR(SUMIF('L3 UC'!$E:$E,$C162,'L3 UC'!$O:$O)/$G162,0))</f>
        <v/>
      </c>
      <c r="J162" s="136" t="str">
        <f aca="false">IF($C162="","",IFERROR(SUMIF('L3 UC'!$E:$E,$C162,'L3 UC'!$P:$P)/$G162,0))</f>
        <v/>
      </c>
      <c r="K162" s="137" t="str">
        <f aca="false">IF($C162="","",IFERROR(SUMIF('L3 UC'!$E:$E,$C162,'L3 UC'!$Q:$Q)/$G162,0))</f>
        <v/>
      </c>
      <c r="L162" s="138" t="str">
        <f aca="false">IF($C162="","",1-$K162)</f>
        <v/>
      </c>
      <c r="M162" s="133"/>
      <c r="N162" s="133"/>
      <c r="O162" s="134"/>
      <c r="P162" s="133"/>
    </row>
    <row r="163" customFormat="false" ht="14.25" hidden="false" customHeight="true" outlineLevel="0" collapsed="false">
      <c r="A163" s="130" t="str">
        <f aca="false">IF($C163="","",IFERROR(VLOOKUP($B163,'L1 UC'!$C:$D,2,FALSE()),""))</f>
        <v/>
      </c>
      <c r="B163" s="131" t="str">
        <f aca="false">IF($C163="","",LEFT($C163,FIND("-",$C163&amp;"-")-1))</f>
        <v/>
      </c>
      <c r="C163" s="140"/>
      <c r="D163" s="145"/>
      <c r="E163" s="141"/>
      <c r="F163" s="142"/>
      <c r="G163" s="135" t="str">
        <f aca="false">IF($C163="","",COUNTIF('L3 UC'!$E:$E,$C163))</f>
        <v/>
      </c>
      <c r="H163" s="136" t="str">
        <f aca="false">IF($C163="","",IFERROR(SUMIF('L3 UC'!$E:$E,$C163,'L3 UC'!$N:$N)/$G163,0))</f>
        <v/>
      </c>
      <c r="I163" s="136" t="str">
        <f aca="false">IF($C163="","",IFERROR(SUMIF('L3 UC'!$E:$E,$C163,'L3 UC'!$O:$O)/$G163,0))</f>
        <v/>
      </c>
      <c r="J163" s="136" t="str">
        <f aca="false">IF($C163="","",IFERROR(SUMIF('L3 UC'!$E:$E,$C163,'L3 UC'!$P:$P)/$G163,0))</f>
        <v/>
      </c>
      <c r="K163" s="137" t="str">
        <f aca="false">IF($C163="","",IFERROR(SUMIF('L3 UC'!$E:$E,$C163,'L3 UC'!$Q:$Q)/$G163,0))</f>
        <v/>
      </c>
      <c r="L163" s="138" t="str">
        <f aca="false">IF($C163="","",1-$K163)</f>
        <v/>
      </c>
      <c r="M163" s="133"/>
      <c r="N163" s="133"/>
      <c r="O163" s="134"/>
      <c r="P163" s="133"/>
    </row>
    <row r="164" customFormat="false" ht="14.25" hidden="false" customHeight="true" outlineLevel="0" collapsed="false">
      <c r="A164" s="130" t="str">
        <f aca="false">IF($C164="","",IFERROR(VLOOKUP($B164,'L1 UC'!$C:$D,2,FALSE()),""))</f>
        <v/>
      </c>
      <c r="B164" s="131" t="str">
        <f aca="false">IF($C164="","",LEFT($C164,FIND("-",$C164&amp;"-")-1))</f>
        <v/>
      </c>
      <c r="C164" s="140"/>
      <c r="D164" s="145"/>
      <c r="E164" s="141"/>
      <c r="F164" s="142"/>
      <c r="G164" s="135" t="str">
        <f aca="false">IF($C164="","",COUNTIF('L3 UC'!$E:$E,$C164))</f>
        <v/>
      </c>
      <c r="H164" s="136" t="str">
        <f aca="false">IF($C164="","",IFERROR(SUMIF('L3 UC'!$E:$E,$C164,'L3 UC'!$N:$N)/$G164,0))</f>
        <v/>
      </c>
      <c r="I164" s="136" t="str">
        <f aca="false">IF($C164="","",IFERROR(SUMIF('L3 UC'!$E:$E,$C164,'L3 UC'!$O:$O)/$G164,0))</f>
        <v/>
      </c>
      <c r="J164" s="136" t="str">
        <f aca="false">IF($C164="","",IFERROR(SUMIF('L3 UC'!$E:$E,$C164,'L3 UC'!$P:$P)/$G164,0))</f>
        <v/>
      </c>
      <c r="K164" s="137" t="str">
        <f aca="false">IF($C164="","",IFERROR(SUMIF('L3 UC'!$E:$E,$C164,'L3 UC'!$Q:$Q)/$G164,0))</f>
        <v/>
      </c>
      <c r="L164" s="138" t="str">
        <f aca="false">IF($C164="","",1-$K164)</f>
        <v/>
      </c>
      <c r="M164" s="133"/>
      <c r="N164" s="133"/>
      <c r="O164" s="134"/>
      <c r="P164" s="133"/>
    </row>
    <row r="165" customFormat="false" ht="14.25" hidden="false" customHeight="true" outlineLevel="0" collapsed="false">
      <c r="A165" s="130" t="str">
        <f aca="false">IF($C165="","",IFERROR(VLOOKUP($B165,'L1 UC'!$C:$D,2,FALSE()),""))</f>
        <v/>
      </c>
      <c r="B165" s="131" t="str">
        <f aca="false">IF($C165="","",LEFT($C165,FIND("-",$C165&amp;"-")-1))</f>
        <v/>
      </c>
      <c r="C165" s="140"/>
      <c r="D165" s="145"/>
      <c r="E165" s="141"/>
      <c r="F165" s="142"/>
      <c r="G165" s="135" t="str">
        <f aca="false">IF($C165="","",COUNTIF('L3 UC'!$E:$E,$C165))</f>
        <v/>
      </c>
      <c r="H165" s="136" t="str">
        <f aca="false">IF($C165="","",IFERROR(SUMIF('L3 UC'!$E:$E,$C165,'L3 UC'!$N:$N)/$G165,0))</f>
        <v/>
      </c>
      <c r="I165" s="136" t="str">
        <f aca="false">IF($C165="","",IFERROR(SUMIF('L3 UC'!$E:$E,$C165,'L3 UC'!$O:$O)/$G165,0))</f>
        <v/>
      </c>
      <c r="J165" s="136" t="str">
        <f aca="false">IF($C165="","",IFERROR(SUMIF('L3 UC'!$E:$E,$C165,'L3 UC'!$P:$P)/$G165,0))</f>
        <v/>
      </c>
      <c r="K165" s="137" t="str">
        <f aca="false">IF($C165="","",IFERROR(SUMIF('L3 UC'!$E:$E,$C165,'L3 UC'!$Q:$Q)/$G165,0))</f>
        <v/>
      </c>
      <c r="L165" s="138" t="str">
        <f aca="false">IF($C165="","",1-$K165)</f>
        <v/>
      </c>
      <c r="M165" s="133"/>
      <c r="N165" s="133"/>
      <c r="O165" s="134"/>
      <c r="P165" s="133"/>
    </row>
    <row r="166" customFormat="false" ht="14.25" hidden="false" customHeight="true" outlineLevel="0" collapsed="false">
      <c r="A166" s="130" t="str">
        <f aca="false">IF($C166="","",IFERROR(VLOOKUP($B166,'L1 UC'!$C:$D,2,FALSE()),""))</f>
        <v/>
      </c>
      <c r="B166" s="131" t="str">
        <f aca="false">IF($C166="","",LEFT($C166,FIND("-",$C166&amp;"-")-1))</f>
        <v/>
      </c>
      <c r="C166" s="140"/>
      <c r="D166" s="145"/>
      <c r="E166" s="141"/>
      <c r="F166" s="142"/>
      <c r="G166" s="135" t="str">
        <f aca="false">IF($C166="","",COUNTIF('L3 UC'!$E:$E,$C166))</f>
        <v/>
      </c>
      <c r="H166" s="136" t="str">
        <f aca="false">IF($C166="","",IFERROR(SUMIF('L3 UC'!$E:$E,$C166,'L3 UC'!$N:$N)/$G166,0))</f>
        <v/>
      </c>
      <c r="I166" s="136" t="str">
        <f aca="false">IF($C166="","",IFERROR(SUMIF('L3 UC'!$E:$E,$C166,'L3 UC'!$O:$O)/$G166,0))</f>
        <v/>
      </c>
      <c r="J166" s="136" t="str">
        <f aca="false">IF($C166="","",IFERROR(SUMIF('L3 UC'!$E:$E,$C166,'L3 UC'!$P:$P)/$G166,0))</f>
        <v/>
      </c>
      <c r="K166" s="137" t="str">
        <f aca="false">IF($C166="","",IFERROR(SUMIF('L3 UC'!$E:$E,$C166,'L3 UC'!$Q:$Q)/$G166,0))</f>
        <v/>
      </c>
      <c r="L166" s="138" t="str">
        <f aca="false">IF($C166="","",1-$K166)</f>
        <v/>
      </c>
      <c r="M166" s="133"/>
      <c r="N166" s="133"/>
      <c r="O166" s="134"/>
      <c r="P166" s="133"/>
    </row>
    <row r="167" customFormat="false" ht="14.25" hidden="false" customHeight="true" outlineLevel="0" collapsed="false">
      <c r="A167" s="130" t="str">
        <f aca="false">IF($C167="","",IFERROR(VLOOKUP($B167,'L1 UC'!$C:$D,2,FALSE()),""))</f>
        <v/>
      </c>
      <c r="B167" s="131" t="str">
        <f aca="false">IF($C167="","",LEFT($C167,FIND("-",$C167&amp;"-")-1))</f>
        <v/>
      </c>
      <c r="C167" s="140"/>
      <c r="D167" s="145"/>
      <c r="E167" s="141"/>
      <c r="F167" s="142"/>
      <c r="G167" s="135" t="str">
        <f aca="false">IF($C167="","",COUNTIF('L3 UC'!$E:$E,$C167))</f>
        <v/>
      </c>
      <c r="H167" s="136" t="str">
        <f aca="false">IF($C167="","",IFERROR(SUMIF('L3 UC'!$E:$E,$C167,'L3 UC'!$N:$N)/$G167,0))</f>
        <v/>
      </c>
      <c r="I167" s="136" t="str">
        <f aca="false">IF($C167="","",IFERROR(SUMIF('L3 UC'!$E:$E,$C167,'L3 UC'!$O:$O)/$G167,0))</f>
        <v/>
      </c>
      <c r="J167" s="136" t="str">
        <f aca="false">IF($C167="","",IFERROR(SUMIF('L3 UC'!$E:$E,$C167,'L3 UC'!$P:$P)/$G167,0))</f>
        <v/>
      </c>
      <c r="K167" s="137" t="str">
        <f aca="false">IF($C167="","",IFERROR(SUMIF('L3 UC'!$E:$E,$C167,'L3 UC'!$Q:$Q)/$G167,0))</f>
        <v/>
      </c>
      <c r="L167" s="138" t="str">
        <f aca="false">IF($C167="","",1-$K167)</f>
        <v/>
      </c>
      <c r="M167" s="133"/>
      <c r="N167" s="133"/>
      <c r="O167" s="134"/>
      <c r="P167" s="133"/>
    </row>
    <row r="168" customFormat="false" ht="14.25" hidden="false" customHeight="true" outlineLevel="0" collapsed="false">
      <c r="A168" s="130" t="str">
        <f aca="false">IF($C168="","",IFERROR(VLOOKUP($B168,'L1 UC'!$C:$D,2,FALSE()),""))</f>
        <v/>
      </c>
      <c r="B168" s="131" t="str">
        <f aca="false">IF($C168="","",LEFT($C168,FIND("-",$C168&amp;"-")-1))</f>
        <v/>
      </c>
      <c r="C168" s="140"/>
      <c r="D168" s="145"/>
      <c r="E168" s="141"/>
      <c r="F168" s="142"/>
      <c r="G168" s="135" t="str">
        <f aca="false">IF($C168="","",COUNTIF('L3 UC'!$E:$E,$C168))</f>
        <v/>
      </c>
      <c r="H168" s="136" t="str">
        <f aca="false">IF($C168="","",IFERROR(SUMIF('L3 UC'!$E:$E,$C168,'L3 UC'!$N:$N)/$G168,0))</f>
        <v/>
      </c>
      <c r="I168" s="136" t="str">
        <f aca="false">IF($C168="","",IFERROR(SUMIF('L3 UC'!$E:$E,$C168,'L3 UC'!$O:$O)/$G168,0))</f>
        <v/>
      </c>
      <c r="J168" s="136" t="str">
        <f aca="false">IF($C168="","",IFERROR(SUMIF('L3 UC'!$E:$E,$C168,'L3 UC'!$P:$P)/$G168,0))</f>
        <v/>
      </c>
      <c r="K168" s="137" t="str">
        <f aca="false">IF($C168="","",IFERROR(SUMIF('L3 UC'!$E:$E,$C168,'L3 UC'!$Q:$Q)/$G168,0))</f>
        <v/>
      </c>
      <c r="L168" s="138" t="str">
        <f aca="false">IF($C168="","",1-$K168)</f>
        <v/>
      </c>
      <c r="M168" s="133"/>
      <c r="N168" s="133"/>
      <c r="O168" s="134"/>
      <c r="P168" s="133"/>
    </row>
    <row r="169" customFormat="false" ht="14.25" hidden="false" customHeight="true" outlineLevel="0" collapsed="false">
      <c r="A169" s="130" t="str">
        <f aca="false">IF($C169="","",IFERROR(VLOOKUP($B169,'L1 UC'!$C:$D,2,FALSE()),""))</f>
        <v/>
      </c>
      <c r="B169" s="131" t="str">
        <f aca="false">IF($C169="","",LEFT($C169,FIND("-",$C169&amp;"-")-1))</f>
        <v/>
      </c>
      <c r="C169" s="140"/>
      <c r="D169" s="145"/>
      <c r="E169" s="141"/>
      <c r="F169" s="142"/>
      <c r="G169" s="135" t="str">
        <f aca="false">IF($C169="","",COUNTIF('L3 UC'!$E:$E,$C169))</f>
        <v/>
      </c>
      <c r="H169" s="136" t="str">
        <f aca="false">IF($C169="","",IFERROR(SUMIF('L3 UC'!$E:$E,$C169,'L3 UC'!$N:$N)/$G169,0))</f>
        <v/>
      </c>
      <c r="I169" s="136" t="str">
        <f aca="false">IF($C169="","",IFERROR(SUMIF('L3 UC'!$E:$E,$C169,'L3 UC'!$O:$O)/$G169,0))</f>
        <v/>
      </c>
      <c r="J169" s="136" t="str">
        <f aca="false">IF($C169="","",IFERROR(SUMIF('L3 UC'!$E:$E,$C169,'L3 UC'!$P:$P)/$G169,0))</f>
        <v/>
      </c>
      <c r="K169" s="137" t="str">
        <f aca="false">IF($C169="","",IFERROR(SUMIF('L3 UC'!$E:$E,$C169,'L3 UC'!$Q:$Q)/$G169,0))</f>
        <v/>
      </c>
      <c r="L169" s="138" t="str">
        <f aca="false">IF($C169="","",1-$K169)</f>
        <v/>
      </c>
      <c r="M169" s="133"/>
      <c r="N169" s="133"/>
      <c r="O169" s="134"/>
      <c r="P169" s="133"/>
    </row>
    <row r="170" customFormat="false" ht="14.25" hidden="false" customHeight="true" outlineLevel="0" collapsed="false">
      <c r="A170" s="130" t="str">
        <f aca="false">IF($C170="","",IFERROR(VLOOKUP($B170,'L1 UC'!$C:$D,2,FALSE()),""))</f>
        <v/>
      </c>
      <c r="B170" s="131" t="str">
        <f aca="false">IF($C170="","",LEFT($C170,FIND("-",$C170&amp;"-")-1))</f>
        <v/>
      </c>
      <c r="C170" s="140"/>
      <c r="D170" s="145"/>
      <c r="E170" s="141"/>
      <c r="F170" s="142"/>
      <c r="G170" s="135" t="str">
        <f aca="false">IF($C170="","",COUNTIF('L3 UC'!$E:$E,$C170))</f>
        <v/>
      </c>
      <c r="H170" s="136" t="str">
        <f aca="false">IF($C170="","",IFERROR(SUMIF('L3 UC'!$E:$E,$C170,'L3 UC'!$N:$N)/$G170,0))</f>
        <v/>
      </c>
      <c r="I170" s="136" t="str">
        <f aca="false">IF($C170="","",IFERROR(SUMIF('L3 UC'!$E:$E,$C170,'L3 UC'!$O:$O)/$G170,0))</f>
        <v/>
      </c>
      <c r="J170" s="136" t="str">
        <f aca="false">IF($C170="","",IFERROR(SUMIF('L3 UC'!$E:$E,$C170,'L3 UC'!$P:$P)/$G170,0))</f>
        <v/>
      </c>
      <c r="K170" s="137" t="str">
        <f aca="false">IF($C170="","",IFERROR(SUMIF('L3 UC'!$E:$E,$C170,'L3 UC'!$Q:$Q)/$G170,0))</f>
        <v/>
      </c>
      <c r="L170" s="138" t="str">
        <f aca="false">IF($C170="","",1-$K170)</f>
        <v/>
      </c>
      <c r="M170" s="133"/>
      <c r="N170" s="133"/>
      <c r="O170" s="134"/>
      <c r="P170" s="133"/>
    </row>
    <row r="171" customFormat="false" ht="14.25" hidden="false" customHeight="true" outlineLevel="0" collapsed="false">
      <c r="A171" s="130" t="str">
        <f aca="false">IF($C171="","",IFERROR(VLOOKUP($B171,'L1 UC'!$C:$D,2,FALSE()),""))</f>
        <v/>
      </c>
      <c r="B171" s="131" t="str">
        <f aca="false">IF($C171="","",LEFT($C171,FIND("-",$C171&amp;"-")-1))</f>
        <v/>
      </c>
      <c r="C171" s="140"/>
      <c r="D171" s="145"/>
      <c r="E171" s="141"/>
      <c r="F171" s="142"/>
      <c r="G171" s="135" t="str">
        <f aca="false">IF($C171="","",COUNTIF('L3 UC'!$E:$E,$C171))</f>
        <v/>
      </c>
      <c r="H171" s="136" t="str">
        <f aca="false">IF($C171="","",IFERROR(SUMIF('L3 UC'!$E:$E,$C171,'L3 UC'!$N:$N)/$G171,0))</f>
        <v/>
      </c>
      <c r="I171" s="136" t="str">
        <f aca="false">IF($C171="","",IFERROR(SUMIF('L3 UC'!$E:$E,$C171,'L3 UC'!$O:$O)/$G171,0))</f>
        <v/>
      </c>
      <c r="J171" s="136" t="str">
        <f aca="false">IF($C171="","",IFERROR(SUMIF('L3 UC'!$E:$E,$C171,'L3 UC'!$P:$P)/$G171,0))</f>
        <v/>
      </c>
      <c r="K171" s="137" t="str">
        <f aca="false">IF($C171="","",IFERROR(SUMIF('L3 UC'!$E:$E,$C171,'L3 UC'!$Q:$Q)/$G171,0))</f>
        <v/>
      </c>
      <c r="L171" s="138" t="str">
        <f aca="false">IF($C171="","",1-$K171)</f>
        <v/>
      </c>
      <c r="M171" s="133"/>
      <c r="N171" s="133"/>
      <c r="O171" s="134"/>
      <c r="P171" s="133"/>
    </row>
    <row r="172" customFormat="false" ht="14.25" hidden="false" customHeight="true" outlineLevel="0" collapsed="false">
      <c r="A172" s="130" t="str">
        <f aca="false">IF($C172="","",IFERROR(VLOOKUP($B172,'L1 UC'!$C:$D,2,FALSE()),""))</f>
        <v/>
      </c>
      <c r="B172" s="131" t="str">
        <f aca="false">IF($C172="","",LEFT($C172,FIND("-",$C172&amp;"-")-1))</f>
        <v/>
      </c>
      <c r="C172" s="140"/>
      <c r="D172" s="145"/>
      <c r="E172" s="141"/>
      <c r="F172" s="142"/>
      <c r="G172" s="135" t="str">
        <f aca="false">IF($C172="","",COUNTIF('L3 UC'!$E:$E,$C172))</f>
        <v/>
      </c>
      <c r="H172" s="136" t="str">
        <f aca="false">IF($C172="","",IFERROR(SUMIF('L3 UC'!$E:$E,$C172,'L3 UC'!$N:$N)/$G172,0))</f>
        <v/>
      </c>
      <c r="I172" s="136" t="str">
        <f aca="false">IF($C172="","",IFERROR(SUMIF('L3 UC'!$E:$E,$C172,'L3 UC'!$O:$O)/$G172,0))</f>
        <v/>
      </c>
      <c r="J172" s="136" t="str">
        <f aca="false">IF($C172="","",IFERROR(SUMIF('L3 UC'!$E:$E,$C172,'L3 UC'!$P:$P)/$G172,0))</f>
        <v/>
      </c>
      <c r="K172" s="137" t="str">
        <f aca="false">IF($C172="","",IFERROR(SUMIF('L3 UC'!$E:$E,$C172,'L3 UC'!$Q:$Q)/$G172,0))</f>
        <v/>
      </c>
      <c r="L172" s="138" t="str">
        <f aca="false">IF($C172="","",1-$K172)</f>
        <v/>
      </c>
      <c r="M172" s="133"/>
      <c r="N172" s="133"/>
      <c r="O172" s="134"/>
      <c r="P172" s="133"/>
    </row>
    <row r="173" customFormat="false" ht="14.25" hidden="false" customHeight="true" outlineLevel="0" collapsed="false">
      <c r="A173" s="130" t="str">
        <f aca="false">IF($C173="","",IFERROR(VLOOKUP($B173,'L1 UC'!$C:$D,2,FALSE()),""))</f>
        <v/>
      </c>
      <c r="B173" s="131" t="str">
        <f aca="false">IF($C173="","",LEFT($C173,FIND("-",$C173&amp;"-")-1))</f>
        <v/>
      </c>
      <c r="C173" s="140"/>
      <c r="D173" s="145"/>
      <c r="E173" s="141"/>
      <c r="F173" s="142"/>
      <c r="G173" s="135" t="str">
        <f aca="false">IF($C173="","",COUNTIF('L3 UC'!$E:$E,$C173))</f>
        <v/>
      </c>
      <c r="H173" s="136" t="str">
        <f aca="false">IF($C173="","",IFERROR(SUMIF('L3 UC'!$E:$E,$C173,'L3 UC'!$N:$N)/$G173,0))</f>
        <v/>
      </c>
      <c r="I173" s="136" t="str">
        <f aca="false">IF($C173="","",IFERROR(SUMIF('L3 UC'!$E:$E,$C173,'L3 UC'!$O:$O)/$G173,0))</f>
        <v/>
      </c>
      <c r="J173" s="136" t="str">
        <f aca="false">IF($C173="","",IFERROR(SUMIF('L3 UC'!$E:$E,$C173,'L3 UC'!$P:$P)/$G173,0))</f>
        <v/>
      </c>
      <c r="K173" s="137" t="str">
        <f aca="false">IF($C173="","",IFERROR(SUMIF('L3 UC'!$E:$E,$C173,'L3 UC'!$Q:$Q)/$G173,0))</f>
        <v/>
      </c>
      <c r="L173" s="138" t="str">
        <f aca="false">IF($C173="","",1-$K173)</f>
        <v/>
      </c>
      <c r="M173" s="133"/>
      <c r="N173" s="133"/>
      <c r="O173" s="134"/>
      <c r="P173" s="133"/>
    </row>
    <row r="174" customFormat="false" ht="14.25" hidden="false" customHeight="true" outlineLevel="0" collapsed="false">
      <c r="A174" s="130" t="str">
        <f aca="false">IF($C174="","",IFERROR(VLOOKUP($B174,'L1 UC'!$C:$D,2,FALSE()),""))</f>
        <v/>
      </c>
      <c r="B174" s="131" t="str">
        <f aca="false">IF($C174="","",LEFT($C174,FIND("-",$C174&amp;"-")-1))</f>
        <v/>
      </c>
      <c r="C174" s="140"/>
      <c r="D174" s="145"/>
      <c r="E174" s="141"/>
      <c r="F174" s="142"/>
      <c r="G174" s="135" t="str">
        <f aca="false">IF($C174="","",COUNTIF('L3 UC'!$E:$E,$C174))</f>
        <v/>
      </c>
      <c r="H174" s="136" t="str">
        <f aca="false">IF($C174="","",IFERROR(SUMIF('L3 UC'!$E:$E,$C174,'L3 UC'!$N:$N)/$G174,0))</f>
        <v/>
      </c>
      <c r="I174" s="136" t="str">
        <f aca="false">IF($C174="","",IFERROR(SUMIF('L3 UC'!$E:$E,$C174,'L3 UC'!$O:$O)/$G174,0))</f>
        <v/>
      </c>
      <c r="J174" s="136" t="str">
        <f aca="false">IF($C174="","",IFERROR(SUMIF('L3 UC'!$E:$E,$C174,'L3 UC'!$P:$P)/$G174,0))</f>
        <v/>
      </c>
      <c r="K174" s="137" t="str">
        <f aca="false">IF($C174="","",IFERROR(SUMIF('L3 UC'!$E:$E,$C174,'L3 UC'!$Q:$Q)/$G174,0))</f>
        <v/>
      </c>
      <c r="L174" s="138" t="str">
        <f aca="false">IF($C174="","",1-$K174)</f>
        <v/>
      </c>
      <c r="M174" s="133"/>
      <c r="N174" s="133"/>
      <c r="O174" s="134"/>
      <c r="P174" s="133"/>
    </row>
    <row r="175" customFormat="false" ht="14.25" hidden="false" customHeight="true" outlineLevel="0" collapsed="false">
      <c r="A175" s="130" t="str">
        <f aca="false">IF($C175="","",IFERROR(VLOOKUP($B175,'L1 UC'!$C:$D,2,FALSE()),""))</f>
        <v/>
      </c>
      <c r="B175" s="131" t="str">
        <f aca="false">IF($C175="","",LEFT($C175,FIND("-",$C175&amp;"-")-1))</f>
        <v/>
      </c>
      <c r="C175" s="140"/>
      <c r="D175" s="145"/>
      <c r="E175" s="141"/>
      <c r="F175" s="142"/>
      <c r="G175" s="135" t="str">
        <f aca="false">IF($C175="","",COUNTIF('L3 UC'!$E:$E,$C175))</f>
        <v/>
      </c>
      <c r="H175" s="136" t="str">
        <f aca="false">IF($C175="","",IFERROR(SUMIF('L3 UC'!$E:$E,$C175,'L3 UC'!$N:$N)/$G175,0))</f>
        <v/>
      </c>
      <c r="I175" s="136" t="str">
        <f aca="false">IF($C175="","",IFERROR(SUMIF('L3 UC'!$E:$E,$C175,'L3 UC'!$O:$O)/$G175,0))</f>
        <v/>
      </c>
      <c r="J175" s="136" t="str">
        <f aca="false">IF($C175="","",IFERROR(SUMIF('L3 UC'!$E:$E,$C175,'L3 UC'!$P:$P)/$G175,0))</f>
        <v/>
      </c>
      <c r="K175" s="137" t="str">
        <f aca="false">IF($C175="","",IFERROR(SUMIF('L3 UC'!$E:$E,$C175,'L3 UC'!$Q:$Q)/$G175,0))</f>
        <v/>
      </c>
      <c r="L175" s="138" t="str">
        <f aca="false">IF($C175="","",1-$K175)</f>
        <v/>
      </c>
      <c r="M175" s="133"/>
      <c r="N175" s="133"/>
      <c r="O175" s="134"/>
      <c r="P175" s="133"/>
    </row>
    <row r="176" customFormat="false" ht="14.25" hidden="false" customHeight="true" outlineLevel="0" collapsed="false">
      <c r="A176" s="130" t="str">
        <f aca="false">IF($C176="","",IFERROR(VLOOKUP($B176,'L1 UC'!$C:$D,2,FALSE()),""))</f>
        <v/>
      </c>
      <c r="B176" s="131" t="str">
        <f aca="false">IF($C176="","",LEFT($C176,FIND("-",$C176&amp;"-")-1))</f>
        <v/>
      </c>
      <c r="C176" s="140"/>
      <c r="D176" s="145"/>
      <c r="E176" s="141"/>
      <c r="F176" s="142"/>
      <c r="G176" s="135" t="str">
        <f aca="false">IF($C176="","",COUNTIF('L3 UC'!$E:$E,$C176))</f>
        <v/>
      </c>
      <c r="H176" s="136" t="str">
        <f aca="false">IF($C176="","",IFERROR(SUMIF('L3 UC'!$E:$E,$C176,'L3 UC'!$N:$N)/$G176,0))</f>
        <v/>
      </c>
      <c r="I176" s="136" t="str">
        <f aca="false">IF($C176="","",IFERROR(SUMIF('L3 UC'!$E:$E,$C176,'L3 UC'!$O:$O)/$G176,0))</f>
        <v/>
      </c>
      <c r="J176" s="136" t="str">
        <f aca="false">IF($C176="","",IFERROR(SUMIF('L3 UC'!$E:$E,$C176,'L3 UC'!$P:$P)/$G176,0))</f>
        <v/>
      </c>
      <c r="K176" s="137" t="str">
        <f aca="false">IF($C176="","",IFERROR(SUMIF('L3 UC'!$E:$E,$C176,'L3 UC'!$Q:$Q)/$G176,0))</f>
        <v/>
      </c>
      <c r="L176" s="138" t="str">
        <f aca="false">IF($C176="","",1-$K176)</f>
        <v/>
      </c>
      <c r="M176" s="133"/>
      <c r="N176" s="133"/>
      <c r="O176" s="134"/>
      <c r="P176" s="133"/>
    </row>
    <row r="177" customFormat="false" ht="14.25" hidden="false" customHeight="true" outlineLevel="0" collapsed="false">
      <c r="A177" s="130" t="str">
        <f aca="false">IF($C177="","",IFERROR(VLOOKUP($B177,'L1 UC'!$C:$D,2,FALSE()),""))</f>
        <v/>
      </c>
      <c r="B177" s="131" t="str">
        <f aca="false">IF($C177="","",LEFT($C177,FIND("-",$C177&amp;"-")-1))</f>
        <v/>
      </c>
      <c r="C177" s="140"/>
      <c r="D177" s="145"/>
      <c r="E177" s="141"/>
      <c r="F177" s="142"/>
      <c r="G177" s="135" t="str">
        <f aca="false">IF($C177="","",COUNTIF('L3 UC'!$E:$E,$C177))</f>
        <v/>
      </c>
      <c r="H177" s="136" t="str">
        <f aca="false">IF($C177="","",IFERROR(SUMIF('L3 UC'!$E:$E,$C177,'L3 UC'!$N:$N)/$G177,0))</f>
        <v/>
      </c>
      <c r="I177" s="136" t="str">
        <f aca="false">IF($C177="","",IFERROR(SUMIF('L3 UC'!$E:$E,$C177,'L3 UC'!$O:$O)/$G177,0))</f>
        <v/>
      </c>
      <c r="J177" s="136" t="str">
        <f aca="false">IF($C177="","",IFERROR(SUMIF('L3 UC'!$E:$E,$C177,'L3 UC'!$P:$P)/$G177,0))</f>
        <v/>
      </c>
      <c r="K177" s="137" t="str">
        <f aca="false">IF($C177="","",IFERROR(SUMIF('L3 UC'!$E:$E,$C177,'L3 UC'!$Q:$Q)/$G177,0))</f>
        <v/>
      </c>
      <c r="L177" s="138" t="str">
        <f aca="false">IF($C177="","",1-$K177)</f>
        <v/>
      </c>
      <c r="M177" s="133"/>
      <c r="N177" s="133"/>
      <c r="O177" s="134"/>
      <c r="P177" s="133"/>
    </row>
    <row r="178" customFormat="false" ht="14.25" hidden="false" customHeight="true" outlineLevel="0" collapsed="false">
      <c r="A178" s="130" t="str">
        <f aca="false">IF($C178="","",IFERROR(VLOOKUP($B178,'L1 UC'!$C:$D,2,FALSE()),""))</f>
        <v/>
      </c>
      <c r="B178" s="131" t="str">
        <f aca="false">IF($C178="","",LEFT($C178,FIND("-",$C178&amp;"-")-1))</f>
        <v/>
      </c>
      <c r="C178" s="140"/>
      <c r="D178" s="145"/>
      <c r="E178" s="141"/>
      <c r="F178" s="142"/>
      <c r="G178" s="135" t="str">
        <f aca="false">IF($C178="","",COUNTIF('L3 UC'!$E:$E,$C178))</f>
        <v/>
      </c>
      <c r="H178" s="136" t="str">
        <f aca="false">IF($C178="","",IFERROR(SUMIF('L3 UC'!$E:$E,$C178,'L3 UC'!$N:$N)/$G178,0))</f>
        <v/>
      </c>
      <c r="I178" s="136" t="str">
        <f aca="false">IF($C178="","",IFERROR(SUMIF('L3 UC'!$E:$E,$C178,'L3 UC'!$O:$O)/$G178,0))</f>
        <v/>
      </c>
      <c r="J178" s="136" t="str">
        <f aca="false">IF($C178="","",IFERROR(SUMIF('L3 UC'!$E:$E,$C178,'L3 UC'!$P:$P)/$G178,0))</f>
        <v/>
      </c>
      <c r="K178" s="137" t="str">
        <f aca="false">IF($C178="","",IFERROR(SUMIF('L3 UC'!$E:$E,$C178,'L3 UC'!$Q:$Q)/$G178,0))</f>
        <v/>
      </c>
      <c r="L178" s="138" t="str">
        <f aca="false">IF($C178="","",1-$K178)</f>
        <v/>
      </c>
      <c r="M178" s="133"/>
      <c r="N178" s="133"/>
      <c r="O178" s="134"/>
      <c r="P178" s="133"/>
    </row>
    <row r="179" customFormat="false" ht="14.25" hidden="false" customHeight="true" outlineLevel="0" collapsed="false">
      <c r="A179" s="130" t="str">
        <f aca="false">IF($C179="","",IFERROR(VLOOKUP($B179,'L1 UC'!$C:$D,2,FALSE()),""))</f>
        <v/>
      </c>
      <c r="B179" s="131" t="str">
        <f aca="false">IF($C179="","",LEFT($C179,FIND("-",$C179&amp;"-")-1))</f>
        <v/>
      </c>
      <c r="C179" s="140"/>
      <c r="D179" s="145"/>
      <c r="E179" s="141"/>
      <c r="F179" s="142"/>
      <c r="G179" s="135" t="str">
        <f aca="false">IF($C179="","",COUNTIF('L3 UC'!$E:$E,$C179))</f>
        <v/>
      </c>
      <c r="H179" s="136" t="str">
        <f aca="false">IF($C179="","",IFERROR(SUMIF('L3 UC'!$E:$E,$C179,'L3 UC'!$N:$N)/$G179,0))</f>
        <v/>
      </c>
      <c r="I179" s="136" t="str">
        <f aca="false">IF($C179="","",IFERROR(SUMIF('L3 UC'!$E:$E,$C179,'L3 UC'!$O:$O)/$G179,0))</f>
        <v/>
      </c>
      <c r="J179" s="136" t="str">
        <f aca="false">IF($C179="","",IFERROR(SUMIF('L3 UC'!$E:$E,$C179,'L3 UC'!$P:$P)/$G179,0))</f>
        <v/>
      </c>
      <c r="K179" s="137" t="str">
        <f aca="false">IF($C179="","",IFERROR(SUMIF('L3 UC'!$E:$E,$C179,'L3 UC'!$Q:$Q)/$G179,0))</f>
        <v/>
      </c>
      <c r="L179" s="138" t="str">
        <f aca="false">IF($C179="","",1-$K179)</f>
        <v/>
      </c>
      <c r="M179" s="133"/>
      <c r="N179" s="133"/>
      <c r="O179" s="134"/>
      <c r="P179" s="133"/>
    </row>
    <row r="180" customFormat="false" ht="14.25" hidden="false" customHeight="true" outlineLevel="0" collapsed="false">
      <c r="A180" s="130" t="str">
        <f aca="false">IF($C180="","",IFERROR(VLOOKUP($B180,'L1 UC'!$C:$D,2,FALSE()),""))</f>
        <v/>
      </c>
      <c r="B180" s="131" t="str">
        <f aca="false">IF($C180="","",LEFT($C180,FIND("-",$C180&amp;"-")-1))</f>
        <v/>
      </c>
      <c r="C180" s="140"/>
      <c r="D180" s="145"/>
      <c r="E180" s="141"/>
      <c r="F180" s="142"/>
      <c r="G180" s="135" t="str">
        <f aca="false">IF($C180="","",COUNTIF('L3 UC'!$E:$E,$C180))</f>
        <v/>
      </c>
      <c r="H180" s="136" t="str">
        <f aca="false">IF($C180="","",IFERROR(SUMIF('L3 UC'!$E:$E,$C180,'L3 UC'!$N:$N)/$G180,0))</f>
        <v/>
      </c>
      <c r="I180" s="136" t="str">
        <f aca="false">IF($C180="","",IFERROR(SUMIF('L3 UC'!$E:$E,$C180,'L3 UC'!$O:$O)/$G180,0))</f>
        <v/>
      </c>
      <c r="J180" s="136" t="str">
        <f aca="false">IF($C180="","",IFERROR(SUMIF('L3 UC'!$E:$E,$C180,'L3 UC'!$P:$P)/$G180,0))</f>
        <v/>
      </c>
      <c r="K180" s="137" t="str">
        <f aca="false">IF($C180="","",IFERROR(SUMIF('L3 UC'!$E:$E,$C180,'L3 UC'!$Q:$Q)/$G180,0))</f>
        <v/>
      </c>
      <c r="L180" s="138" t="str">
        <f aca="false">IF($C180="","",1-$K180)</f>
        <v/>
      </c>
      <c r="M180" s="133"/>
      <c r="N180" s="133"/>
      <c r="O180" s="134"/>
      <c r="P180" s="133"/>
    </row>
    <row r="181" customFormat="false" ht="14.25" hidden="false" customHeight="true" outlineLevel="0" collapsed="false">
      <c r="A181" s="130" t="str">
        <f aca="false">IF($C181="","",IFERROR(VLOOKUP($B181,'L1 UC'!$C:$D,2,FALSE()),""))</f>
        <v/>
      </c>
      <c r="B181" s="131" t="str">
        <f aca="false">IF($C181="","",LEFT($C181,FIND("-",$C181&amp;"-")-1))</f>
        <v/>
      </c>
      <c r="C181" s="140"/>
      <c r="D181" s="145"/>
      <c r="E181" s="141"/>
      <c r="F181" s="142"/>
      <c r="G181" s="135" t="str">
        <f aca="false">IF($C181="","",COUNTIF('L3 UC'!$E:$E,$C181))</f>
        <v/>
      </c>
      <c r="H181" s="136" t="str">
        <f aca="false">IF($C181="","",IFERROR(SUMIF('L3 UC'!$E:$E,$C181,'L3 UC'!$N:$N)/$G181,0))</f>
        <v/>
      </c>
      <c r="I181" s="136" t="str">
        <f aca="false">IF($C181="","",IFERROR(SUMIF('L3 UC'!$E:$E,$C181,'L3 UC'!$O:$O)/$G181,0))</f>
        <v/>
      </c>
      <c r="J181" s="136" t="str">
        <f aca="false">IF($C181="","",IFERROR(SUMIF('L3 UC'!$E:$E,$C181,'L3 UC'!$P:$P)/$G181,0))</f>
        <v/>
      </c>
      <c r="K181" s="137" t="str">
        <f aca="false">IF($C181="","",IFERROR(SUMIF('L3 UC'!$E:$E,$C181,'L3 UC'!$Q:$Q)/$G181,0))</f>
        <v/>
      </c>
      <c r="L181" s="138" t="str">
        <f aca="false">IF($C181="","",1-$K181)</f>
        <v/>
      </c>
      <c r="M181" s="133"/>
      <c r="N181" s="133"/>
      <c r="O181" s="134"/>
      <c r="P181" s="133"/>
    </row>
    <row r="182" customFormat="false" ht="14.25" hidden="false" customHeight="true" outlineLevel="0" collapsed="false">
      <c r="A182" s="130" t="str">
        <f aca="false">IF($C182="","",IFERROR(VLOOKUP($B182,'L1 UC'!$C:$D,2,FALSE()),""))</f>
        <v/>
      </c>
      <c r="B182" s="131" t="str">
        <f aca="false">IF($C182="","",LEFT($C182,FIND("-",$C182&amp;"-")-1))</f>
        <v/>
      </c>
      <c r="C182" s="140"/>
      <c r="D182" s="145"/>
      <c r="E182" s="141"/>
      <c r="F182" s="142"/>
      <c r="G182" s="135" t="str">
        <f aca="false">IF($C182="","",COUNTIF('L3 UC'!$E:$E,$C182))</f>
        <v/>
      </c>
      <c r="H182" s="136" t="str">
        <f aca="false">IF($C182="","",IFERROR(SUMIF('L3 UC'!$E:$E,$C182,'L3 UC'!$N:$N)/$G182,0))</f>
        <v/>
      </c>
      <c r="I182" s="136" t="str">
        <f aca="false">IF($C182="","",IFERROR(SUMIF('L3 UC'!$E:$E,$C182,'L3 UC'!$O:$O)/$G182,0))</f>
        <v/>
      </c>
      <c r="J182" s="136" t="str">
        <f aca="false">IF($C182="","",IFERROR(SUMIF('L3 UC'!$E:$E,$C182,'L3 UC'!$P:$P)/$G182,0))</f>
        <v/>
      </c>
      <c r="K182" s="137" t="str">
        <f aca="false">IF($C182="","",IFERROR(SUMIF('L3 UC'!$E:$E,$C182,'L3 UC'!$Q:$Q)/$G182,0))</f>
        <v/>
      </c>
      <c r="L182" s="138" t="str">
        <f aca="false">IF($C182="","",1-$K182)</f>
        <v/>
      </c>
      <c r="M182" s="133"/>
      <c r="N182" s="133"/>
      <c r="O182" s="134"/>
      <c r="P182" s="133"/>
    </row>
    <row r="183" customFormat="false" ht="14.25" hidden="false" customHeight="true" outlineLevel="0" collapsed="false">
      <c r="A183" s="130" t="str">
        <f aca="false">IF($C183="","",IFERROR(VLOOKUP($B183,'L1 UC'!$C:$D,2,FALSE()),""))</f>
        <v/>
      </c>
      <c r="B183" s="131" t="str">
        <f aca="false">IF($C183="","",LEFT($C183,FIND("-",$C183&amp;"-")-1))</f>
        <v/>
      </c>
      <c r="C183" s="140"/>
      <c r="D183" s="145"/>
      <c r="E183" s="141"/>
      <c r="F183" s="142"/>
      <c r="G183" s="135" t="str">
        <f aca="false">IF($C183="","",COUNTIF('L3 UC'!$E:$E,$C183))</f>
        <v/>
      </c>
      <c r="H183" s="136" t="str">
        <f aca="false">IF($C183="","",IFERROR(SUMIF('L3 UC'!$E:$E,$C183,'L3 UC'!$N:$N)/$G183,0))</f>
        <v/>
      </c>
      <c r="I183" s="136" t="str">
        <f aca="false">IF($C183="","",IFERROR(SUMIF('L3 UC'!$E:$E,$C183,'L3 UC'!$O:$O)/$G183,0))</f>
        <v/>
      </c>
      <c r="J183" s="136" t="str">
        <f aca="false">IF($C183="","",IFERROR(SUMIF('L3 UC'!$E:$E,$C183,'L3 UC'!$P:$P)/$G183,0))</f>
        <v/>
      </c>
      <c r="K183" s="137" t="str">
        <f aca="false">IF($C183="","",IFERROR(SUMIF('L3 UC'!$E:$E,$C183,'L3 UC'!$Q:$Q)/$G183,0))</f>
        <v/>
      </c>
      <c r="L183" s="138" t="str">
        <f aca="false">IF($C183="","",1-$K183)</f>
        <v/>
      </c>
      <c r="M183" s="133"/>
      <c r="N183" s="133"/>
      <c r="O183" s="134"/>
      <c r="P183" s="133"/>
    </row>
    <row r="184" customFormat="false" ht="14.25" hidden="false" customHeight="true" outlineLevel="0" collapsed="false">
      <c r="A184" s="130" t="str">
        <f aca="false">IF($C184="","",IFERROR(VLOOKUP($B184,'L1 UC'!$C:$D,2,FALSE()),""))</f>
        <v/>
      </c>
      <c r="B184" s="131" t="str">
        <f aca="false">IF($C184="","",LEFT($C184,FIND("-",$C184&amp;"-")-1))</f>
        <v/>
      </c>
      <c r="C184" s="140"/>
      <c r="D184" s="145"/>
      <c r="E184" s="141"/>
      <c r="F184" s="142"/>
      <c r="G184" s="135" t="str">
        <f aca="false">IF($C184="","",COUNTIF('L3 UC'!$E:$E,$C184))</f>
        <v/>
      </c>
      <c r="H184" s="136" t="str">
        <f aca="false">IF($C184="","",IFERROR(SUMIF('L3 UC'!$E:$E,$C184,'L3 UC'!$N:$N)/$G184,0))</f>
        <v/>
      </c>
      <c r="I184" s="136" t="str">
        <f aca="false">IF($C184="","",IFERROR(SUMIF('L3 UC'!$E:$E,$C184,'L3 UC'!$O:$O)/$G184,0))</f>
        <v/>
      </c>
      <c r="J184" s="136" t="str">
        <f aca="false">IF($C184="","",IFERROR(SUMIF('L3 UC'!$E:$E,$C184,'L3 UC'!$P:$P)/$G184,0))</f>
        <v/>
      </c>
      <c r="K184" s="137" t="str">
        <f aca="false">IF($C184="","",IFERROR(SUMIF('L3 UC'!$E:$E,$C184,'L3 UC'!$Q:$Q)/$G184,0))</f>
        <v/>
      </c>
      <c r="L184" s="138" t="str">
        <f aca="false">IF($C184="","",1-$K184)</f>
        <v/>
      </c>
      <c r="M184" s="133"/>
      <c r="N184" s="133"/>
      <c r="O184" s="134"/>
      <c r="P184" s="133"/>
    </row>
    <row r="185" customFormat="false" ht="14.25" hidden="false" customHeight="true" outlineLevel="0" collapsed="false">
      <c r="A185" s="130" t="str">
        <f aca="false">IF($C185="","",IFERROR(VLOOKUP($B185,'L1 UC'!$C:$D,2,FALSE()),""))</f>
        <v/>
      </c>
      <c r="B185" s="131" t="str">
        <f aca="false">IF($C185="","",LEFT($C185,FIND("-",$C185&amp;"-")-1))</f>
        <v/>
      </c>
      <c r="C185" s="140"/>
      <c r="D185" s="145"/>
      <c r="E185" s="141"/>
      <c r="F185" s="142"/>
      <c r="G185" s="135" t="str">
        <f aca="false">IF($C185="","",COUNTIF('L3 UC'!$E:$E,$C185))</f>
        <v/>
      </c>
      <c r="H185" s="136" t="str">
        <f aca="false">IF($C185="","",IFERROR(SUMIF('L3 UC'!$E:$E,$C185,'L3 UC'!$N:$N)/$G185,0))</f>
        <v/>
      </c>
      <c r="I185" s="136" t="str">
        <f aca="false">IF($C185="","",IFERROR(SUMIF('L3 UC'!$E:$E,$C185,'L3 UC'!$O:$O)/$G185,0))</f>
        <v/>
      </c>
      <c r="J185" s="136" t="str">
        <f aca="false">IF($C185="","",IFERROR(SUMIF('L3 UC'!$E:$E,$C185,'L3 UC'!$P:$P)/$G185,0))</f>
        <v/>
      </c>
      <c r="K185" s="137" t="str">
        <f aca="false">IF($C185="","",IFERROR(SUMIF('L3 UC'!$E:$E,$C185,'L3 UC'!$Q:$Q)/$G185,0))</f>
        <v/>
      </c>
      <c r="L185" s="138" t="str">
        <f aca="false">IF($C185="","",1-$K185)</f>
        <v/>
      </c>
      <c r="M185" s="133"/>
      <c r="N185" s="133"/>
      <c r="O185" s="134"/>
      <c r="P185" s="133"/>
    </row>
    <row r="186" customFormat="false" ht="14.25" hidden="false" customHeight="true" outlineLevel="0" collapsed="false">
      <c r="A186" s="130" t="str">
        <f aca="false">IF($C186="","",IFERROR(VLOOKUP($B186,'L1 UC'!$C:$D,2,FALSE()),""))</f>
        <v/>
      </c>
      <c r="B186" s="131" t="str">
        <f aca="false">IF($C186="","",LEFT($C186,FIND("-",$C186&amp;"-")-1))</f>
        <v/>
      </c>
      <c r="C186" s="140"/>
      <c r="D186" s="145"/>
      <c r="E186" s="141"/>
      <c r="F186" s="142"/>
      <c r="G186" s="135" t="str">
        <f aca="false">IF($C186="","",COUNTIF('L3 UC'!$E:$E,$C186))</f>
        <v/>
      </c>
      <c r="H186" s="136" t="str">
        <f aca="false">IF($C186="","",IFERROR(SUMIF('L3 UC'!$E:$E,$C186,'L3 UC'!$N:$N)/$G186,0))</f>
        <v/>
      </c>
      <c r="I186" s="136" t="str">
        <f aca="false">IF($C186="","",IFERROR(SUMIF('L3 UC'!$E:$E,$C186,'L3 UC'!$O:$O)/$G186,0))</f>
        <v/>
      </c>
      <c r="J186" s="136" t="str">
        <f aca="false">IF($C186="","",IFERROR(SUMIF('L3 UC'!$E:$E,$C186,'L3 UC'!$P:$P)/$G186,0))</f>
        <v/>
      </c>
      <c r="K186" s="137" t="str">
        <f aca="false">IF($C186="","",IFERROR(SUMIF('L3 UC'!$E:$E,$C186,'L3 UC'!$Q:$Q)/$G186,0))</f>
        <v/>
      </c>
      <c r="L186" s="138" t="str">
        <f aca="false">IF($C186="","",1-$K186)</f>
        <v/>
      </c>
      <c r="M186" s="133"/>
      <c r="N186" s="133"/>
      <c r="O186" s="134"/>
      <c r="P186" s="133"/>
    </row>
    <row r="187" customFormat="false" ht="14.25" hidden="false" customHeight="true" outlineLevel="0" collapsed="false">
      <c r="A187" s="130" t="str">
        <f aca="false">IF($C187="","",IFERROR(VLOOKUP($B187,'L1 UC'!$C:$D,2,FALSE()),""))</f>
        <v/>
      </c>
      <c r="B187" s="131" t="str">
        <f aca="false">IF($C187="","",LEFT($C187,FIND("-",$C187&amp;"-")-1))</f>
        <v/>
      </c>
      <c r="C187" s="140"/>
      <c r="D187" s="145"/>
      <c r="E187" s="141"/>
      <c r="F187" s="142"/>
      <c r="G187" s="135" t="str">
        <f aca="false">IF($C187="","",COUNTIF('L3 UC'!$E:$E,$C187))</f>
        <v/>
      </c>
      <c r="H187" s="136" t="str">
        <f aca="false">IF($C187="","",IFERROR(SUMIF('L3 UC'!$E:$E,$C187,'L3 UC'!$N:$N)/$G187,0))</f>
        <v/>
      </c>
      <c r="I187" s="136" t="str">
        <f aca="false">IF($C187="","",IFERROR(SUMIF('L3 UC'!$E:$E,$C187,'L3 UC'!$O:$O)/$G187,0))</f>
        <v/>
      </c>
      <c r="J187" s="136" t="str">
        <f aca="false">IF($C187="","",IFERROR(SUMIF('L3 UC'!$E:$E,$C187,'L3 UC'!$P:$P)/$G187,0))</f>
        <v/>
      </c>
      <c r="K187" s="137" t="str">
        <f aca="false">IF($C187="","",IFERROR(SUMIF('L3 UC'!$E:$E,$C187,'L3 UC'!$Q:$Q)/$G187,0))</f>
        <v/>
      </c>
      <c r="L187" s="138" t="str">
        <f aca="false">IF($C187="","",1-$K187)</f>
        <v/>
      </c>
      <c r="M187" s="133"/>
      <c r="N187" s="133"/>
      <c r="O187" s="134"/>
      <c r="P187" s="133"/>
    </row>
    <row r="188" customFormat="false" ht="14.25" hidden="false" customHeight="true" outlineLevel="0" collapsed="false">
      <c r="A188" s="130" t="str">
        <f aca="false">IF($C188="","",IFERROR(VLOOKUP($B188,'L1 UC'!$C:$D,2,FALSE()),""))</f>
        <v/>
      </c>
      <c r="B188" s="131" t="str">
        <f aca="false">IF($C188="","",LEFT($C188,FIND("-",$C188&amp;"-")-1))</f>
        <v/>
      </c>
      <c r="C188" s="140"/>
      <c r="D188" s="145"/>
      <c r="E188" s="141"/>
      <c r="F188" s="142"/>
      <c r="G188" s="135" t="str">
        <f aca="false">IF($C188="","",COUNTIF('L3 UC'!$E:$E,$C188))</f>
        <v/>
      </c>
      <c r="H188" s="136" t="str">
        <f aca="false">IF($C188="","",IFERROR(SUMIF('L3 UC'!$E:$E,$C188,'L3 UC'!$N:$N)/$G188,0))</f>
        <v/>
      </c>
      <c r="I188" s="136" t="str">
        <f aca="false">IF($C188="","",IFERROR(SUMIF('L3 UC'!$E:$E,$C188,'L3 UC'!$O:$O)/$G188,0))</f>
        <v/>
      </c>
      <c r="J188" s="136" t="str">
        <f aca="false">IF($C188="","",IFERROR(SUMIF('L3 UC'!$E:$E,$C188,'L3 UC'!$P:$P)/$G188,0))</f>
        <v/>
      </c>
      <c r="K188" s="137" t="str">
        <f aca="false">IF($C188="","",IFERROR(SUMIF('L3 UC'!$E:$E,$C188,'L3 UC'!$Q:$Q)/$G188,0))</f>
        <v/>
      </c>
      <c r="L188" s="138" t="str">
        <f aca="false">IF($C188="","",1-$K188)</f>
        <v/>
      </c>
      <c r="M188" s="133"/>
      <c r="N188" s="133"/>
      <c r="O188" s="134"/>
      <c r="P188" s="133"/>
    </row>
    <row r="189" customFormat="false" ht="14.25" hidden="false" customHeight="true" outlineLevel="0" collapsed="false">
      <c r="A189" s="130" t="str">
        <f aca="false">IF($C189="","",IFERROR(VLOOKUP($B189,'L1 UC'!$C:$D,2,FALSE()),""))</f>
        <v/>
      </c>
      <c r="B189" s="131" t="str">
        <f aca="false">IF($C189="","",LEFT($C189,FIND("-",$C189&amp;"-")-1))</f>
        <v/>
      </c>
      <c r="C189" s="140"/>
      <c r="D189" s="145"/>
      <c r="E189" s="141"/>
      <c r="F189" s="142"/>
      <c r="G189" s="135" t="str">
        <f aca="false">IF($C189="","",COUNTIF('L3 UC'!$E:$E,$C189))</f>
        <v/>
      </c>
      <c r="H189" s="136" t="str">
        <f aca="false">IF($C189="","",IFERROR(SUMIF('L3 UC'!$E:$E,$C189,'L3 UC'!$N:$N)/$G189,0))</f>
        <v/>
      </c>
      <c r="I189" s="136" t="str">
        <f aca="false">IF($C189="","",IFERROR(SUMIF('L3 UC'!$E:$E,$C189,'L3 UC'!$O:$O)/$G189,0))</f>
        <v/>
      </c>
      <c r="J189" s="136" t="str">
        <f aca="false">IF($C189="","",IFERROR(SUMIF('L3 UC'!$E:$E,$C189,'L3 UC'!$P:$P)/$G189,0))</f>
        <v/>
      </c>
      <c r="K189" s="137" t="str">
        <f aca="false">IF($C189="","",IFERROR(SUMIF('L3 UC'!$E:$E,$C189,'L3 UC'!$Q:$Q)/$G189,0))</f>
        <v/>
      </c>
      <c r="L189" s="138" t="str">
        <f aca="false">IF($C189="","",1-$K189)</f>
        <v/>
      </c>
      <c r="M189" s="133"/>
      <c r="N189" s="133"/>
      <c r="O189" s="134"/>
      <c r="P189" s="133"/>
    </row>
    <row r="190" customFormat="false" ht="14.25" hidden="false" customHeight="true" outlineLevel="0" collapsed="false">
      <c r="A190" s="130" t="str">
        <f aca="false">IF($C190="","",IFERROR(VLOOKUP($B190,'L1 UC'!$C:$D,2,FALSE()),""))</f>
        <v/>
      </c>
      <c r="B190" s="131" t="str">
        <f aca="false">IF($C190="","",LEFT($C190,FIND("-",$C190&amp;"-")-1))</f>
        <v/>
      </c>
      <c r="C190" s="140"/>
      <c r="D190" s="145"/>
      <c r="E190" s="141"/>
      <c r="F190" s="142"/>
      <c r="G190" s="135" t="str">
        <f aca="false">IF($C190="","",COUNTIF('L3 UC'!$E:$E,$C190))</f>
        <v/>
      </c>
      <c r="H190" s="136" t="str">
        <f aca="false">IF($C190="","",IFERROR(SUMIF('L3 UC'!$E:$E,$C190,'L3 UC'!$N:$N)/$G190,0))</f>
        <v/>
      </c>
      <c r="I190" s="136" t="str">
        <f aca="false">IF($C190="","",IFERROR(SUMIF('L3 UC'!$E:$E,$C190,'L3 UC'!$O:$O)/$G190,0))</f>
        <v/>
      </c>
      <c r="J190" s="136" t="str">
        <f aca="false">IF($C190="","",IFERROR(SUMIF('L3 UC'!$E:$E,$C190,'L3 UC'!$P:$P)/$G190,0))</f>
        <v/>
      </c>
      <c r="K190" s="137" t="str">
        <f aca="false">IF($C190="","",IFERROR(SUMIF('L3 UC'!$E:$E,$C190,'L3 UC'!$Q:$Q)/$G190,0))</f>
        <v/>
      </c>
      <c r="L190" s="138" t="str">
        <f aca="false">IF($C190="","",1-$K190)</f>
        <v/>
      </c>
      <c r="M190" s="133"/>
      <c r="N190" s="133"/>
      <c r="O190" s="134"/>
      <c r="P190" s="133"/>
    </row>
    <row r="191" customFormat="false" ht="14.25" hidden="false" customHeight="true" outlineLevel="0" collapsed="false">
      <c r="A191" s="130" t="str">
        <f aca="false">IF($C191="","",IFERROR(VLOOKUP($B191,'L1 UC'!$C:$D,2,FALSE()),""))</f>
        <v/>
      </c>
      <c r="B191" s="131" t="str">
        <f aca="false">IF($C191="","",LEFT($C191,FIND("-",$C191&amp;"-")-1))</f>
        <v/>
      </c>
      <c r="C191" s="140"/>
      <c r="D191" s="145"/>
      <c r="E191" s="141"/>
      <c r="F191" s="142"/>
      <c r="G191" s="135" t="str">
        <f aca="false">IF($C191="","",COUNTIF('L3 UC'!$E:$E,$C191))</f>
        <v/>
      </c>
      <c r="H191" s="136" t="str">
        <f aca="false">IF($C191="","",IFERROR(SUMIF('L3 UC'!$E:$E,$C191,'L3 UC'!$N:$N)/$G191,0))</f>
        <v/>
      </c>
      <c r="I191" s="136" t="str">
        <f aca="false">IF($C191="","",IFERROR(SUMIF('L3 UC'!$E:$E,$C191,'L3 UC'!$O:$O)/$G191,0))</f>
        <v/>
      </c>
      <c r="J191" s="136" t="str">
        <f aca="false">IF($C191="","",IFERROR(SUMIF('L3 UC'!$E:$E,$C191,'L3 UC'!$P:$P)/$G191,0))</f>
        <v/>
      </c>
      <c r="K191" s="137" t="str">
        <f aca="false">IF($C191="","",IFERROR(SUMIF('L3 UC'!$E:$E,$C191,'L3 UC'!$Q:$Q)/$G191,0))</f>
        <v/>
      </c>
      <c r="L191" s="138" t="str">
        <f aca="false">IF($C191="","",1-$K191)</f>
        <v/>
      </c>
      <c r="M191" s="133"/>
      <c r="N191" s="133"/>
      <c r="O191" s="134"/>
      <c r="P191" s="133"/>
    </row>
    <row r="192" customFormat="false" ht="14.25" hidden="false" customHeight="true" outlineLevel="0" collapsed="false">
      <c r="A192" s="130" t="str">
        <f aca="false">IF($C192="","",IFERROR(VLOOKUP($B192,'L1 UC'!$C:$D,2,FALSE()),""))</f>
        <v/>
      </c>
      <c r="B192" s="131" t="str">
        <f aca="false">IF($C192="","",LEFT($C192,FIND("-",$C192&amp;"-")-1))</f>
        <v/>
      </c>
      <c r="C192" s="140"/>
      <c r="D192" s="145"/>
      <c r="E192" s="141"/>
      <c r="F192" s="142"/>
      <c r="G192" s="135" t="str">
        <f aca="false">IF($C192="","",COUNTIF('L3 UC'!$E:$E,$C192))</f>
        <v/>
      </c>
      <c r="H192" s="136" t="str">
        <f aca="false">IF($C192="","",IFERROR(SUMIF('L3 UC'!$E:$E,$C192,'L3 UC'!$N:$N)/$G192,0))</f>
        <v/>
      </c>
      <c r="I192" s="136" t="str">
        <f aca="false">IF($C192="","",IFERROR(SUMIF('L3 UC'!$E:$E,$C192,'L3 UC'!$O:$O)/$G192,0))</f>
        <v/>
      </c>
      <c r="J192" s="136" t="str">
        <f aca="false">IF($C192="","",IFERROR(SUMIF('L3 UC'!$E:$E,$C192,'L3 UC'!$P:$P)/$G192,0))</f>
        <v/>
      </c>
      <c r="K192" s="137" t="str">
        <f aca="false">IF($C192="","",IFERROR(SUMIF('L3 UC'!$E:$E,$C192,'L3 UC'!$Q:$Q)/$G192,0))</f>
        <v/>
      </c>
      <c r="L192" s="138" t="str">
        <f aca="false">IF($C192="","",1-$K192)</f>
        <v/>
      </c>
      <c r="M192" s="133"/>
      <c r="N192" s="133"/>
      <c r="O192" s="134"/>
      <c r="P192" s="133"/>
    </row>
    <row r="193" customFormat="false" ht="14.25" hidden="false" customHeight="true" outlineLevel="0" collapsed="false">
      <c r="A193" s="130" t="str">
        <f aca="false">IF($C193="","",IFERROR(VLOOKUP($B193,'L1 UC'!$C:$D,2,FALSE()),""))</f>
        <v/>
      </c>
      <c r="B193" s="131" t="str">
        <f aca="false">IF($C193="","",LEFT($C193,FIND("-",$C193&amp;"-")-1))</f>
        <v/>
      </c>
      <c r="C193" s="140"/>
      <c r="D193" s="145"/>
      <c r="E193" s="141"/>
      <c r="F193" s="142"/>
      <c r="G193" s="135" t="str">
        <f aca="false">IF($C193="","",COUNTIF('L3 UC'!$E:$E,$C193))</f>
        <v/>
      </c>
      <c r="H193" s="136" t="str">
        <f aca="false">IF($C193="","",IFERROR(SUMIF('L3 UC'!$E:$E,$C193,'L3 UC'!$N:$N)/$G193,0))</f>
        <v/>
      </c>
      <c r="I193" s="136" t="str">
        <f aca="false">IF($C193="","",IFERROR(SUMIF('L3 UC'!$E:$E,$C193,'L3 UC'!$O:$O)/$G193,0))</f>
        <v/>
      </c>
      <c r="J193" s="136" t="str">
        <f aca="false">IF($C193="","",IFERROR(SUMIF('L3 UC'!$E:$E,$C193,'L3 UC'!$P:$P)/$G193,0))</f>
        <v/>
      </c>
      <c r="K193" s="137" t="str">
        <f aca="false">IF($C193="","",IFERROR(SUMIF('L3 UC'!$E:$E,$C193,'L3 UC'!$Q:$Q)/$G193,0))</f>
        <v/>
      </c>
      <c r="L193" s="138" t="str">
        <f aca="false">IF($C193="","",1-$K193)</f>
        <v/>
      </c>
      <c r="M193" s="133"/>
      <c r="N193" s="133"/>
      <c r="O193" s="134"/>
      <c r="P193" s="133"/>
    </row>
    <row r="194" customFormat="false" ht="14.25" hidden="false" customHeight="true" outlineLevel="0" collapsed="false">
      <c r="A194" s="130" t="str">
        <f aca="false">IF($C194="","",IFERROR(VLOOKUP($B194,'L1 UC'!$C:$D,2,FALSE()),""))</f>
        <v/>
      </c>
      <c r="B194" s="131" t="str">
        <f aca="false">IF($C194="","",LEFT($C194,FIND("-",$C194&amp;"-")-1))</f>
        <v/>
      </c>
      <c r="C194" s="140"/>
      <c r="D194" s="145"/>
      <c r="E194" s="141"/>
      <c r="F194" s="142"/>
      <c r="G194" s="135" t="str">
        <f aca="false">IF($C194="","",COUNTIF('L3 UC'!$E:$E,$C194))</f>
        <v/>
      </c>
      <c r="H194" s="136" t="str">
        <f aca="false">IF($C194="","",IFERROR(SUMIF('L3 UC'!$E:$E,$C194,'L3 UC'!$N:$N)/$G194,0))</f>
        <v/>
      </c>
      <c r="I194" s="136" t="str">
        <f aca="false">IF($C194="","",IFERROR(SUMIF('L3 UC'!$E:$E,$C194,'L3 UC'!$O:$O)/$G194,0))</f>
        <v/>
      </c>
      <c r="J194" s="136" t="str">
        <f aca="false">IF($C194="","",IFERROR(SUMIF('L3 UC'!$E:$E,$C194,'L3 UC'!$P:$P)/$G194,0))</f>
        <v/>
      </c>
      <c r="K194" s="137" t="str">
        <f aca="false">IF($C194="","",IFERROR(SUMIF('L3 UC'!$E:$E,$C194,'L3 UC'!$Q:$Q)/$G194,0))</f>
        <v/>
      </c>
      <c r="L194" s="138" t="str">
        <f aca="false">IF($C194="","",1-$K194)</f>
        <v/>
      </c>
      <c r="M194" s="133"/>
      <c r="N194" s="133"/>
      <c r="O194" s="134"/>
      <c r="P194" s="133"/>
    </row>
    <row r="195" customFormat="false" ht="14.25" hidden="false" customHeight="true" outlineLevel="0" collapsed="false">
      <c r="A195" s="130" t="str">
        <f aca="false">IF($C195="","",IFERROR(VLOOKUP($B195,'L1 UC'!$C:$D,2,FALSE()),""))</f>
        <v/>
      </c>
      <c r="B195" s="131" t="str">
        <f aca="false">IF($C195="","",LEFT($C195,FIND("-",$C195&amp;"-")-1))</f>
        <v/>
      </c>
      <c r="C195" s="140"/>
      <c r="D195" s="145"/>
      <c r="E195" s="141"/>
      <c r="F195" s="142"/>
      <c r="G195" s="135" t="str">
        <f aca="false">IF($C195="","",COUNTIF('L3 UC'!$E:$E,$C195))</f>
        <v/>
      </c>
      <c r="H195" s="136" t="str">
        <f aca="false">IF($C195="","",IFERROR(SUMIF('L3 UC'!$E:$E,$C195,'L3 UC'!$N:$N)/$G195,0))</f>
        <v/>
      </c>
      <c r="I195" s="136" t="str">
        <f aca="false">IF($C195="","",IFERROR(SUMIF('L3 UC'!$E:$E,$C195,'L3 UC'!$O:$O)/$G195,0))</f>
        <v/>
      </c>
      <c r="J195" s="136" t="str">
        <f aca="false">IF($C195="","",IFERROR(SUMIF('L3 UC'!$E:$E,$C195,'L3 UC'!$P:$P)/$G195,0))</f>
        <v/>
      </c>
      <c r="K195" s="137" t="str">
        <f aca="false">IF($C195="","",IFERROR(SUMIF('L3 UC'!$E:$E,$C195,'L3 UC'!$Q:$Q)/$G195,0))</f>
        <v/>
      </c>
      <c r="L195" s="138" t="str">
        <f aca="false">IF($C195="","",1-$K195)</f>
        <v/>
      </c>
      <c r="M195" s="133"/>
      <c r="N195" s="133"/>
      <c r="O195" s="134"/>
      <c r="P195" s="133"/>
    </row>
    <row r="196" customFormat="false" ht="14.25" hidden="false" customHeight="true" outlineLevel="0" collapsed="false">
      <c r="A196" s="130" t="str">
        <f aca="false">IF($C196="","",IFERROR(VLOOKUP($B196,'L1 UC'!$C:$D,2,FALSE()),""))</f>
        <v/>
      </c>
      <c r="B196" s="131" t="str">
        <f aca="false">IF($C196="","",LEFT($C196,FIND("-",$C196&amp;"-")-1))</f>
        <v/>
      </c>
      <c r="C196" s="140"/>
      <c r="D196" s="145"/>
      <c r="E196" s="141"/>
      <c r="F196" s="142"/>
      <c r="G196" s="135" t="str">
        <f aca="false">IF($C196="","",COUNTIF('L3 UC'!$E:$E,$C196))</f>
        <v/>
      </c>
      <c r="H196" s="136" t="str">
        <f aca="false">IF($C196="","",IFERROR(SUMIF('L3 UC'!$E:$E,$C196,'L3 UC'!$N:$N)/$G196,0))</f>
        <v/>
      </c>
      <c r="I196" s="136" t="str">
        <f aca="false">IF($C196="","",IFERROR(SUMIF('L3 UC'!$E:$E,$C196,'L3 UC'!$O:$O)/$G196,0))</f>
        <v/>
      </c>
      <c r="J196" s="136" t="str">
        <f aca="false">IF($C196="","",IFERROR(SUMIF('L3 UC'!$E:$E,$C196,'L3 UC'!$P:$P)/$G196,0))</f>
        <v/>
      </c>
      <c r="K196" s="137" t="str">
        <f aca="false">IF($C196="","",IFERROR(SUMIF('L3 UC'!$E:$E,$C196,'L3 UC'!$Q:$Q)/$G196,0))</f>
        <v/>
      </c>
      <c r="L196" s="138" t="str">
        <f aca="false">IF($C196="","",1-$K196)</f>
        <v/>
      </c>
      <c r="M196" s="133"/>
      <c r="N196" s="133"/>
      <c r="O196" s="134"/>
      <c r="P196" s="133"/>
    </row>
    <row r="197" customFormat="false" ht="14.25" hidden="false" customHeight="true" outlineLevel="0" collapsed="false">
      <c r="A197" s="130" t="str">
        <f aca="false">IF($C197="","",IFERROR(VLOOKUP($B197,'L1 UC'!$C:$D,2,FALSE()),""))</f>
        <v/>
      </c>
      <c r="B197" s="131" t="str">
        <f aca="false">IF($C197="","",LEFT($C197,FIND("-",$C197&amp;"-")-1))</f>
        <v/>
      </c>
      <c r="C197" s="140"/>
      <c r="D197" s="145"/>
      <c r="E197" s="141"/>
      <c r="F197" s="142"/>
      <c r="G197" s="135" t="str">
        <f aca="false">IF($C197="","",COUNTIF('L3 UC'!$E:$E,$C197))</f>
        <v/>
      </c>
      <c r="H197" s="136" t="str">
        <f aca="false">IF($C197="","",IFERROR(SUMIF('L3 UC'!$E:$E,$C197,'L3 UC'!$N:$N)/$G197,0))</f>
        <v/>
      </c>
      <c r="I197" s="136" t="str">
        <f aca="false">IF($C197="","",IFERROR(SUMIF('L3 UC'!$E:$E,$C197,'L3 UC'!$O:$O)/$G197,0))</f>
        <v/>
      </c>
      <c r="J197" s="136" t="str">
        <f aca="false">IF($C197="","",IFERROR(SUMIF('L3 UC'!$E:$E,$C197,'L3 UC'!$P:$P)/$G197,0))</f>
        <v/>
      </c>
      <c r="K197" s="137" t="str">
        <f aca="false">IF($C197="","",IFERROR(SUMIF('L3 UC'!$E:$E,$C197,'L3 UC'!$Q:$Q)/$G197,0))</f>
        <v/>
      </c>
      <c r="L197" s="138" t="str">
        <f aca="false">IF($C197="","",1-$K197)</f>
        <v/>
      </c>
      <c r="M197" s="133"/>
      <c r="N197" s="133"/>
      <c r="O197" s="134"/>
      <c r="P197" s="133"/>
    </row>
    <row r="198" customFormat="false" ht="14.25" hidden="false" customHeight="true" outlineLevel="0" collapsed="false">
      <c r="A198" s="130" t="str">
        <f aca="false">IF($C198="","",IFERROR(VLOOKUP($B198,'L1 UC'!$C:$D,2,FALSE()),""))</f>
        <v/>
      </c>
      <c r="B198" s="131" t="str">
        <f aca="false">IF($C198="","",LEFT($C198,FIND("-",$C198&amp;"-")-1))</f>
        <v/>
      </c>
      <c r="C198" s="140"/>
      <c r="D198" s="145"/>
      <c r="E198" s="141"/>
      <c r="F198" s="142"/>
      <c r="G198" s="135" t="str">
        <f aca="false">IF($C198="","",COUNTIF('L3 UC'!$E:$E,$C198))</f>
        <v/>
      </c>
      <c r="H198" s="136" t="str">
        <f aca="false">IF($C198="","",IFERROR(SUMIF('L3 UC'!$E:$E,$C198,'L3 UC'!$N:$N)/$G198,0))</f>
        <v/>
      </c>
      <c r="I198" s="136" t="str">
        <f aca="false">IF($C198="","",IFERROR(SUMIF('L3 UC'!$E:$E,$C198,'L3 UC'!$O:$O)/$G198,0))</f>
        <v/>
      </c>
      <c r="J198" s="136" t="str">
        <f aca="false">IF($C198="","",IFERROR(SUMIF('L3 UC'!$E:$E,$C198,'L3 UC'!$P:$P)/$G198,0))</f>
        <v/>
      </c>
      <c r="K198" s="137" t="str">
        <f aca="false">IF($C198="","",IFERROR(SUMIF('L3 UC'!$E:$E,$C198,'L3 UC'!$Q:$Q)/$G198,0))</f>
        <v/>
      </c>
      <c r="L198" s="138" t="str">
        <f aca="false">IF($C198="","",1-$K198)</f>
        <v/>
      </c>
      <c r="M198" s="133"/>
      <c r="N198" s="133"/>
      <c r="O198" s="134"/>
      <c r="P198" s="133"/>
    </row>
    <row r="199" customFormat="false" ht="14.25" hidden="false" customHeight="true" outlineLevel="0" collapsed="false">
      <c r="A199" s="130" t="str">
        <f aca="false">IF($C199="","",IFERROR(VLOOKUP($B199,'L1 UC'!$C:$D,2,FALSE()),""))</f>
        <v/>
      </c>
      <c r="B199" s="131" t="str">
        <f aca="false">IF($C199="","",LEFT($C199,FIND("-",$C199&amp;"-")-1))</f>
        <v/>
      </c>
      <c r="C199" s="140"/>
      <c r="D199" s="145"/>
      <c r="E199" s="141"/>
      <c r="F199" s="142"/>
      <c r="G199" s="135" t="str">
        <f aca="false">IF($C199="","",COUNTIF('L3 UC'!$E:$E,$C199))</f>
        <v/>
      </c>
      <c r="H199" s="136" t="str">
        <f aca="false">IF($C199="","",IFERROR(SUMIF('L3 UC'!$E:$E,$C199,'L3 UC'!$N:$N)/$G199,0))</f>
        <v/>
      </c>
      <c r="I199" s="136" t="str">
        <f aca="false">IF($C199="","",IFERROR(SUMIF('L3 UC'!$E:$E,$C199,'L3 UC'!$O:$O)/$G199,0))</f>
        <v/>
      </c>
      <c r="J199" s="136" t="str">
        <f aca="false">IF($C199="","",IFERROR(SUMIF('L3 UC'!$E:$E,$C199,'L3 UC'!$P:$P)/$G199,0))</f>
        <v/>
      </c>
      <c r="K199" s="137" t="str">
        <f aca="false">IF($C199="","",IFERROR(SUMIF('L3 UC'!$E:$E,$C199,'L3 UC'!$Q:$Q)/$G199,0))</f>
        <v/>
      </c>
      <c r="L199" s="138" t="str">
        <f aca="false">IF($C199="","",1-$K199)</f>
        <v/>
      </c>
      <c r="M199" s="133"/>
      <c r="N199" s="133"/>
      <c r="O199" s="134"/>
      <c r="P199" s="133"/>
    </row>
    <row r="200" customFormat="false" ht="14.25" hidden="false" customHeight="true" outlineLevel="0" collapsed="false">
      <c r="A200" s="130" t="str">
        <f aca="false">IF($C200="","",IFERROR(VLOOKUP($B200,'L1 UC'!$C:$D,2,FALSE()),""))</f>
        <v/>
      </c>
      <c r="B200" s="131" t="str">
        <f aca="false">IF($C200="","",LEFT($C200,FIND("-",$C200&amp;"-")-1))</f>
        <v/>
      </c>
      <c r="C200" s="140"/>
      <c r="D200" s="145"/>
      <c r="E200" s="141"/>
      <c r="F200" s="142"/>
      <c r="G200" s="135" t="str">
        <f aca="false">IF($C200="","",COUNTIF('L3 UC'!$E:$E,$C200))</f>
        <v/>
      </c>
      <c r="H200" s="136" t="str">
        <f aca="false">IF($C200="","",IFERROR(SUMIF('L3 UC'!$E:$E,$C200,'L3 UC'!$N:$N)/$G200,0))</f>
        <v/>
      </c>
      <c r="I200" s="136" t="str">
        <f aca="false">IF($C200="","",IFERROR(SUMIF('L3 UC'!$E:$E,$C200,'L3 UC'!$O:$O)/$G200,0))</f>
        <v/>
      </c>
      <c r="J200" s="136" t="str">
        <f aca="false">IF($C200="","",IFERROR(SUMIF('L3 UC'!$E:$E,$C200,'L3 UC'!$P:$P)/$G200,0))</f>
        <v/>
      </c>
      <c r="K200" s="137" t="str">
        <f aca="false">IF($C200="","",IFERROR(SUMIF('L3 UC'!$E:$E,$C200,'L3 UC'!$Q:$Q)/$G200,0))</f>
        <v/>
      </c>
      <c r="L200" s="138" t="str">
        <f aca="false">IF($C200="","",1-$K200)</f>
        <v/>
      </c>
      <c r="M200" s="133"/>
      <c r="N200" s="133"/>
      <c r="O200" s="134"/>
      <c r="P200" s="133"/>
    </row>
  </sheetData>
  <autoFilter ref="A1:P200">
    <sortState ref="A2:P200">
      <sortCondition ref="A2:A200"/>
    </sortState>
  </autoFilter>
  <conditionalFormatting sqref="G1:G1048576">
    <cfRule type="cellIs" priority="2" operator="equal" aboveAverage="0" equalAverage="0" bottom="0" percent="0" rank="0" text="" dxfId="12">
      <formula>0</formula>
    </cfRule>
  </conditionalFormatting>
  <conditionalFormatting sqref="H1:L1048576">
    <cfRule type="colorScale" priority="3">
      <colorScale>
        <cfvo type="min" val="0"/>
        <cfvo type="percentile" val="50"/>
        <cfvo type="max" val="0"/>
        <color rgb="FFF8696B"/>
        <color rgb="FFFFEB84"/>
        <color rgb="FF63BE7B"/>
      </colorScale>
    </cfRule>
  </conditionalFormatting>
  <conditionalFormatting sqref="C1:E2 C3:C10 C17:E1048576 D3:E16">
    <cfRule type="duplicateValues" priority="4" aboveAverage="0" equalAverage="0" bottom="0" percent="0" rank="0" text="" dxfId="12"/>
  </conditionalFormatting>
  <dataValidations count="5">
    <dataValidation allowBlank="true" errorStyle="stop" operator="between" showDropDown="false" showErrorMessage="false" showInputMessage="false" sqref="M2:M200" type="list">
      <formula1>Drivers!$C$8:$C$13</formula1>
      <formula2>0</formula2>
    </dataValidation>
    <dataValidation allowBlank="true" errorStyle="stop" operator="between" showDropDown="false" showErrorMessage="false" showInputMessage="false" sqref="N2:N200" type="list">
      <formula1>Drivers!$B$21:$B$25</formula1>
      <formula2>0</formula2>
    </dataValidation>
    <dataValidation allowBlank="true" errorStyle="stop" operator="between" showDropDown="false" showErrorMessage="false" showInputMessage="false" sqref="O2:O200" type="list">
      <formula1>Drivers!$B$26:$B$30</formula1>
      <formula2>0</formula2>
    </dataValidation>
    <dataValidation allowBlank="true" errorStyle="stop" operator="between" showDropDown="false" showErrorMessage="false" showInputMessage="false" sqref="P2:P200" type="list">
      <formula1>Drivers!$B$31:$B$35</formula1>
      <formula2>0</formula2>
    </dataValidation>
    <dataValidation allowBlank="true" errorStyle="stop" operator="between" showDropDown="false" showErrorMessage="false" showInputMessage="false" sqref="F2:F1039" type="list">
      <formula1>References!$B$4:$B$10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V500"/>
  <sheetViews>
    <sheetView showFormulas="false" showGridLines="true" showRowColHeaders="true" showZeros="true" rightToLeft="false" tabSelected="true" showOutlineSymbols="true" defaultGridColor="true" view="normal" topLeftCell="A1" colorId="64" zoomScale="50" zoomScaleNormal="50" zoomScalePageLayoutView="100" workbookViewId="0">
      <pane xSplit="0" ySplit="1" topLeftCell="A2" activePane="bottomLeft" state="frozen"/>
      <selection pane="topLeft" activeCell="A1" activeCellId="0" sqref="A1"/>
      <selection pane="bottomLeft" activeCell="G37" activeCellId="0" sqref="G37"/>
    </sheetView>
  </sheetViews>
  <sheetFormatPr defaultColWidth="9.109375" defaultRowHeight="13.5" customHeight="false" zeroHeight="false" outlineLevelRow="0" outlineLevelCol="0"/>
  <cols>
    <col collapsed="false" customWidth="true" hidden="false" outlineLevel="0" max="2" min="2" style="1" width="25.67"/>
    <col collapsed="false" customWidth="true" hidden="false" outlineLevel="0" max="3" min="3" style="1" width="10.66"/>
    <col collapsed="false" customWidth="true" hidden="false" outlineLevel="0" max="4" min="4" style="1" width="25.67"/>
    <col collapsed="false" customWidth="true" hidden="false" outlineLevel="0" max="5" min="5" style="1" width="18.34"/>
    <col collapsed="false" customWidth="true" hidden="false" outlineLevel="0" max="6" min="6" style="1" width="22.88"/>
    <col collapsed="false" customWidth="true" hidden="false" outlineLevel="0" max="7" min="7" style="1" width="57.11"/>
    <col collapsed="false" customWidth="true" hidden="false" outlineLevel="0" max="8" min="8" style="1" width="70.11"/>
    <col collapsed="false" customWidth="true" hidden="false" outlineLevel="0" max="9" min="9" style="1" width="23.56"/>
    <col collapsed="false" customWidth="true" hidden="false" outlineLevel="0" max="12" min="10" style="1" width="42.34"/>
    <col collapsed="false" customWidth="true" hidden="false" outlineLevel="0" max="13" min="13" style="1" width="18"/>
    <col collapsed="false" customWidth="true" hidden="false" outlineLevel="0" max="14" min="14" style="1" width="15.56"/>
    <col collapsed="false" customWidth="true" hidden="false" outlineLevel="0" max="15" min="15" style="1" width="17.33"/>
    <col collapsed="false" customWidth="true" hidden="false" outlineLevel="0" max="16" min="16" style="1" width="15.56"/>
    <col collapsed="false" customWidth="true" hidden="false" outlineLevel="0" max="17" min="17" style="1" width="16.44"/>
    <col collapsed="false" customWidth="true" hidden="false" outlineLevel="0" max="18" min="18" style="1" width="15.56"/>
    <col collapsed="false" customWidth="true" hidden="false" outlineLevel="0" max="19" min="19" style="1" width="23"/>
    <col collapsed="false" customWidth="true" hidden="false" outlineLevel="0" max="21" min="20" style="1" width="26.44"/>
    <col collapsed="false" customWidth="true" hidden="false" outlineLevel="0" max="22" min="22" style="1" width="63.56"/>
    <col collapsed="false" customWidth="true" hidden="true" outlineLevel="0" max="24" min="23" style="1" width="11.53"/>
    <col collapsed="false" customWidth="false" hidden="true" outlineLevel="0" max="16384" min="25" style="1" width="9.11"/>
  </cols>
  <sheetData>
    <row r="1" customFormat="false" ht="49.5" hidden="false" customHeight="true" outlineLevel="0" collapsed="false">
      <c r="A1" s="146" t="s">
        <v>217</v>
      </c>
      <c r="B1" s="147" t="s">
        <v>103</v>
      </c>
      <c r="C1" s="148" t="s">
        <v>53</v>
      </c>
      <c r="D1" s="146" t="s">
        <v>218</v>
      </c>
      <c r="E1" s="146" t="s">
        <v>104</v>
      </c>
      <c r="F1" s="146" t="s">
        <v>219</v>
      </c>
      <c r="G1" s="54" t="s">
        <v>220</v>
      </c>
      <c r="H1" s="54" t="s">
        <v>105</v>
      </c>
      <c r="I1" s="54" t="s">
        <v>221</v>
      </c>
      <c r="J1" s="149" t="s">
        <v>222</v>
      </c>
      <c r="K1" s="149" t="s">
        <v>223</v>
      </c>
      <c r="L1" s="149" t="s">
        <v>224</v>
      </c>
      <c r="M1" s="149" t="s">
        <v>225</v>
      </c>
      <c r="N1" s="54" t="s">
        <v>226</v>
      </c>
      <c r="O1" s="54" t="s">
        <v>227</v>
      </c>
      <c r="P1" s="54" t="s">
        <v>228</v>
      </c>
      <c r="Q1" s="54" t="s">
        <v>229</v>
      </c>
      <c r="R1" s="54" t="s">
        <v>230</v>
      </c>
      <c r="S1" s="54" t="s">
        <v>231</v>
      </c>
      <c r="T1" s="54" t="s">
        <v>232</v>
      </c>
      <c r="U1" s="54" t="s">
        <v>233</v>
      </c>
      <c r="V1" s="54" t="s">
        <v>234</v>
      </c>
    </row>
    <row r="2" customFormat="false" ht="43.5" hidden="false" customHeight="true" outlineLevel="0" collapsed="false">
      <c r="A2" s="150" t="str">
        <f aca="false">IF($E2="","",COUNTIF($E:$E,$E2))</f>
        <v/>
      </c>
      <c r="B2" s="151" t="str">
        <f aca="false">IF($C2="","",VLOOKUP($C2,'L1 UC'!$C:$D,2,FALSE()))</f>
        <v/>
      </c>
      <c r="C2" s="152" t="str">
        <f aca="false">IF($E2="","",LEFT($E2,FIND("-",$E2&amp;"-")-1))</f>
        <v/>
      </c>
      <c r="D2" s="153" t="str">
        <f aca="false">IF($E2="","",VLOOKUP($E2,'L2 UC'!$C:$D,2,FALSE()))</f>
        <v/>
      </c>
      <c r="E2" s="153" t="str">
        <f aca="false">IF($M2&lt;&gt;"",$M2,IF(COUNTIF('L2 UC'!$C:$C,$L2)&gt;0,$L2,""))</f>
        <v/>
      </c>
      <c r="F2" s="150" t="str">
        <f aca="false">IF($E2="","",$E2&amp;"-"&amp;COUNTIF($E$2:$E2,$E2))</f>
        <v/>
      </c>
      <c r="G2" s="154" t="s">
        <v>235</v>
      </c>
      <c r="H2" s="144" t="s">
        <v>236</v>
      </c>
      <c r="I2" s="154" t="s">
        <v>237</v>
      </c>
      <c r="J2" s="155" t="str">
        <f aca="false">IF(OR($I2="",LEFT($I2,1)="["),"",IFERROR(VLOOKUP(TRIM(IF(ISNUMBER(FIND(",",$I2)),LEFT($I2,FIND(",",$I2)-1),$I2)),'Mitre Techniques'!$A:$C,3,FALSE()),"Unknown technique"))</f>
        <v/>
      </c>
      <c r="K2" s="155" t="str">
        <f aca="false">IF($J2="","",IFERROR(VLOOKUP(IF(ISNUMBER(FIND(",",$J2)),LEFT($J2,FIND(",",$J2)-1),$J2),'ATTACK and Kill Chain mapping'!$A:$B,2,FALSE()),""))</f>
        <v/>
      </c>
      <c r="L2" s="155" t="str">
        <f aca="false">IF($J2="","",IFERROR(VLOOKUP(IF(ISNUMBER(FIND(",",$J2)),LEFT($J2,FIND(",",$J2)-1),$J2),'ATTACK and Kill Chain mapping'!$A:$D,4,FALSE()),""))</f>
        <v/>
      </c>
      <c r="M2" s="154"/>
      <c r="N2" s="156"/>
      <c r="O2" s="156"/>
      <c r="P2" s="156"/>
      <c r="Q2" s="157" t="str">
        <f aca="false">IF(COUNT($N2:$P2)=0,"",$N2*$O2*$P2)</f>
        <v/>
      </c>
      <c r="R2" s="157" t="str">
        <f aca="false">IF($Q2="","",1-$Q2)</f>
        <v/>
      </c>
      <c r="S2" s="158"/>
      <c r="T2" s="158"/>
      <c r="U2" s="158"/>
      <c r="V2" s="158"/>
    </row>
    <row r="3" customFormat="false" ht="43.5" hidden="false" customHeight="true" outlineLevel="0" collapsed="false">
      <c r="A3" s="150" t="str">
        <f aca="false">IF($E3="","",COUNTIF($E:$E,$E3))</f>
        <v/>
      </c>
      <c r="B3" s="151" t="str">
        <f aca="false">IF($C3="","",VLOOKUP($C3,'L1 UC'!$C:$D,2,FALSE()))</f>
        <v/>
      </c>
      <c r="C3" s="152" t="str">
        <f aca="false">IF($E3="","",LEFT($E3,FIND("-",$E3&amp;"-")-1))</f>
        <v/>
      </c>
      <c r="D3" s="153" t="str">
        <f aca="false">IF($E3="","",VLOOKUP($E3,'L2 UC'!$C:$D,2,FALSE()))</f>
        <v/>
      </c>
      <c r="E3" s="153" t="str">
        <f aca="false">IF($M3&lt;&gt;"",$M3,IF(COUNTIF('L2 UC'!$C:$C,$L3)&gt;0,$L3,""))</f>
        <v/>
      </c>
      <c r="F3" s="150" t="str">
        <f aca="false">IF($E3="","",$E3&amp;"-"&amp;COUNTIF($E$2:$E3,$E3))</f>
        <v/>
      </c>
      <c r="G3" s="154"/>
      <c r="H3" s="144"/>
      <c r="I3" s="154"/>
      <c r="J3" s="155" t="str">
        <f aca="false">IF(OR($I3="",LEFT($I3,1)="["),"",IFERROR(VLOOKUP(TRIM(IF(ISNUMBER(FIND(",",$I3)),LEFT($I3,FIND(",",$I3)-1),$I3)),'Mitre Techniques'!$A:$C,3,FALSE()),"Unknown technique"))</f>
        <v/>
      </c>
      <c r="K3" s="155" t="str">
        <f aca="false">IF($J3="","",IFERROR(VLOOKUP(IF(ISNUMBER(FIND(",",$J3)),LEFT($J3,FIND(",",$J3)-1),$J3),'ATTACK and Kill Chain mapping'!$A:$B,2,FALSE()),""))</f>
        <v/>
      </c>
      <c r="L3" s="155" t="str">
        <f aca="false">IF($J3="","",IFERROR(VLOOKUP(IF(ISNUMBER(FIND(",",$J3)),LEFT($J3,FIND(",",$J3)-1),$J3),'ATTACK and Kill Chain mapping'!$A:$D,4,FALSE()),""))</f>
        <v/>
      </c>
      <c r="M3" s="154"/>
      <c r="N3" s="156"/>
      <c r="O3" s="156"/>
      <c r="P3" s="156"/>
      <c r="Q3" s="157" t="str">
        <f aca="false">IF(COUNT($N3:$P3)=0,"",$N3*$O3*$P3)</f>
        <v/>
      </c>
      <c r="R3" s="157" t="str">
        <f aca="false">IF($Q3="","",1-$Q3)</f>
        <v/>
      </c>
      <c r="S3" s="158"/>
      <c r="T3" s="158"/>
      <c r="U3" s="158"/>
      <c r="V3" s="158"/>
    </row>
    <row r="4" customFormat="false" ht="43.5" hidden="false" customHeight="true" outlineLevel="0" collapsed="false">
      <c r="A4" s="150" t="str">
        <f aca="false">IF($E4="","",COUNTIF($E:$E,$E4))</f>
        <v/>
      </c>
      <c r="B4" s="151" t="str">
        <f aca="false">IF($C4="","",VLOOKUP($C4,'L1 UC'!$C:$D,2,FALSE()))</f>
        <v/>
      </c>
      <c r="C4" s="152" t="str">
        <f aca="false">IF($E4="","",LEFT($E4,FIND("-",$E4&amp;"-")-1))</f>
        <v/>
      </c>
      <c r="D4" s="153" t="str">
        <f aca="false">IF($E4="","",VLOOKUP($E4,'L2 UC'!$C:$D,2,FALSE()))</f>
        <v/>
      </c>
      <c r="E4" s="153" t="str">
        <f aca="false">IF($M4&lt;&gt;"",$M4,IF(COUNTIF('L2 UC'!$C:$C,$L4)&gt;0,$L4,""))</f>
        <v/>
      </c>
      <c r="F4" s="150" t="str">
        <f aca="false">IF($E4="","",$E4&amp;"-"&amp;COUNTIF($E$2:$E4,$E4))</f>
        <v/>
      </c>
      <c r="G4" s="154"/>
      <c r="H4" s="144"/>
      <c r="I4" s="154"/>
      <c r="J4" s="155" t="str">
        <f aca="false">IF(OR($I4="",LEFT($I4,1)="["),"",IFERROR(VLOOKUP(TRIM(IF(ISNUMBER(FIND(",",$I4)),LEFT($I4,FIND(",",$I4)-1),$I4)),'Mitre Techniques'!$A:$C,3,FALSE()),"Unknown technique"))</f>
        <v/>
      </c>
      <c r="K4" s="155" t="str">
        <f aca="false">IF($J4="","",IFERROR(VLOOKUP(IF(ISNUMBER(FIND(",",$J4)),LEFT($J4,FIND(",",$J4)-1),$J4),'ATTACK and Kill Chain mapping'!$A:$B,2,FALSE()),""))</f>
        <v/>
      </c>
      <c r="L4" s="155" t="str">
        <f aca="false">IF($J4="","",IFERROR(VLOOKUP(IF(ISNUMBER(FIND(",",$J4)),LEFT($J4,FIND(",",$J4)-1),$J4),'ATTACK and Kill Chain mapping'!$A:$D,4,FALSE()),""))</f>
        <v/>
      </c>
      <c r="M4" s="154"/>
      <c r="N4" s="156"/>
      <c r="O4" s="156"/>
      <c r="P4" s="156"/>
      <c r="Q4" s="157" t="str">
        <f aca="false">IF(COUNT($N4:$P4)=0,"",$N4*$O4*$P4)</f>
        <v/>
      </c>
      <c r="R4" s="157" t="str">
        <f aca="false">IF($Q4="","",1-$Q4)</f>
        <v/>
      </c>
      <c r="S4" s="158"/>
      <c r="T4" s="158"/>
      <c r="U4" s="158"/>
      <c r="V4" s="158"/>
    </row>
    <row r="5" customFormat="false" ht="43.5" hidden="false" customHeight="true" outlineLevel="0" collapsed="false">
      <c r="A5" s="150" t="str">
        <f aca="false">IF($E5="","",COUNTIF($E:$E,$E5))</f>
        <v/>
      </c>
      <c r="B5" s="151" t="str">
        <f aca="false">IF($C5="","",VLOOKUP($C5,'L1 UC'!$C:$D,2,FALSE()))</f>
        <v/>
      </c>
      <c r="C5" s="152" t="str">
        <f aca="false">IF($E5="","",LEFT($E5,FIND("-",$E5&amp;"-")-1))</f>
        <v/>
      </c>
      <c r="D5" s="153" t="str">
        <f aca="false">IF($E5="","",VLOOKUP($E5,'L2 UC'!$C:$D,2,FALSE()))</f>
        <v/>
      </c>
      <c r="E5" s="153" t="str">
        <f aca="false">IF($M5&lt;&gt;"",$M5,IF(COUNTIF('L2 UC'!$C:$C,$L5)&gt;0,$L5,""))</f>
        <v/>
      </c>
      <c r="F5" s="150" t="str">
        <f aca="false">IF($E5="","",$E5&amp;"-"&amp;COUNTIF($E$2:$E5,$E5))</f>
        <v/>
      </c>
      <c r="G5" s="154"/>
      <c r="H5" s="144"/>
      <c r="I5" s="154"/>
      <c r="J5" s="155" t="str">
        <f aca="false">IF(OR($I5="",LEFT($I5,1)="["),"",IFERROR(VLOOKUP(TRIM(IF(ISNUMBER(FIND(",",$I5)),LEFT($I5,FIND(",",$I5)-1),$I5)),'Mitre Techniques'!$A:$C,3,FALSE()),"Unknown technique"))</f>
        <v/>
      </c>
      <c r="K5" s="155" t="str">
        <f aca="false">IF($J5="","",IFERROR(VLOOKUP(IF(ISNUMBER(FIND(",",$J5)),LEFT($J5,FIND(",",$J5)-1),$J5),'ATTACK and Kill Chain mapping'!$A:$B,2,FALSE()),""))</f>
        <v/>
      </c>
      <c r="L5" s="155" t="str">
        <f aca="false">IF($J5="","",IFERROR(VLOOKUP(IF(ISNUMBER(FIND(",",$J5)),LEFT($J5,FIND(",",$J5)-1),$J5),'ATTACK and Kill Chain mapping'!$A:$D,4,FALSE()),""))</f>
        <v/>
      </c>
      <c r="M5" s="154"/>
      <c r="N5" s="156"/>
      <c r="O5" s="156"/>
      <c r="P5" s="156"/>
      <c r="Q5" s="157" t="str">
        <f aca="false">IF(COUNT($N5:$P5)=0,"",$N5*$O5*$P5)</f>
        <v/>
      </c>
      <c r="R5" s="157" t="str">
        <f aca="false">IF($Q5="","",1-$Q5)</f>
        <v/>
      </c>
      <c r="S5" s="158"/>
      <c r="T5" s="158"/>
      <c r="U5" s="158"/>
      <c r="V5" s="158"/>
    </row>
    <row r="6" customFormat="false" ht="43.5" hidden="false" customHeight="true" outlineLevel="0" collapsed="false">
      <c r="A6" s="150" t="str">
        <f aca="false">IF($E6="","",COUNTIF($E:$E,$E6))</f>
        <v/>
      </c>
      <c r="B6" s="151" t="str">
        <f aca="false">IF($C6="","",VLOOKUP($C6,'L1 UC'!$C:$D,2,FALSE()))</f>
        <v/>
      </c>
      <c r="C6" s="152" t="str">
        <f aca="false">IF($E6="","",LEFT($E6,FIND("-",$E6&amp;"-")-1))</f>
        <v/>
      </c>
      <c r="D6" s="153" t="str">
        <f aca="false">IF($E6="","",VLOOKUP($E6,'L2 UC'!$C:$D,2,FALSE()))</f>
        <v/>
      </c>
      <c r="E6" s="153" t="str">
        <f aca="false">IF($M6&lt;&gt;"",$M6,IF(COUNTIF('L2 UC'!$C:$C,$L6)&gt;0,$L6,""))</f>
        <v/>
      </c>
      <c r="F6" s="150" t="str">
        <f aca="false">IF($E6="","",$E6&amp;"-"&amp;COUNTIF($E$2:$E6,$E6))</f>
        <v/>
      </c>
      <c r="G6" s="154"/>
      <c r="H6" s="144"/>
      <c r="I6" s="154"/>
      <c r="J6" s="155" t="str">
        <f aca="false">IF(OR($I6="",LEFT($I6,1)="["),"",IFERROR(VLOOKUP(TRIM(IF(ISNUMBER(FIND(",",$I6)),LEFT($I6,FIND(",",$I6)-1),$I6)),'Mitre Techniques'!$A:$C,3,FALSE()),"Unknown technique"))</f>
        <v/>
      </c>
      <c r="K6" s="155" t="str">
        <f aca="false">IF($J6="","",IFERROR(VLOOKUP(IF(ISNUMBER(FIND(",",$J6)),LEFT($J6,FIND(",",$J6)-1),$J6),'ATTACK and Kill Chain mapping'!$A:$B,2,FALSE()),""))</f>
        <v/>
      </c>
      <c r="L6" s="155" t="str">
        <f aca="false">IF($J6="","",IFERROR(VLOOKUP(IF(ISNUMBER(FIND(",",$J6)),LEFT($J6,FIND(",",$J6)-1),$J6),'ATTACK and Kill Chain mapping'!$A:$D,4,FALSE()),""))</f>
        <v/>
      </c>
      <c r="M6" s="154"/>
      <c r="N6" s="156"/>
      <c r="O6" s="156"/>
      <c r="P6" s="156"/>
      <c r="Q6" s="157" t="str">
        <f aca="false">IF(COUNT($N6:$P6)=0,"",$N6*$O6*$P6)</f>
        <v/>
      </c>
      <c r="R6" s="157" t="str">
        <f aca="false">IF($Q6="","",1-$Q6)</f>
        <v/>
      </c>
      <c r="S6" s="158"/>
      <c r="T6" s="158"/>
      <c r="U6" s="158"/>
      <c r="V6" s="158"/>
    </row>
    <row r="7" customFormat="false" ht="43.5" hidden="false" customHeight="true" outlineLevel="0" collapsed="false">
      <c r="A7" s="150" t="str">
        <f aca="false">IF($E7="","",COUNTIF($E:$E,$E7))</f>
        <v/>
      </c>
      <c r="B7" s="151" t="str">
        <f aca="false">IF($C7="","",VLOOKUP($C7,'L1 UC'!$C:$D,2,FALSE()))</f>
        <v/>
      </c>
      <c r="C7" s="152" t="str">
        <f aca="false">IF($E7="","",LEFT($E7,FIND("-",$E7&amp;"-")-1))</f>
        <v/>
      </c>
      <c r="D7" s="153" t="str">
        <f aca="false">IF($E7="","",VLOOKUP($E7,'L2 UC'!$C:$D,2,FALSE()))</f>
        <v/>
      </c>
      <c r="E7" s="153" t="str">
        <f aca="false">IF($M7&lt;&gt;"",$M7,IF(COUNTIF('L2 UC'!$C:$C,$L7)&gt;0,$L7,""))</f>
        <v/>
      </c>
      <c r="F7" s="150" t="str">
        <f aca="false">IF($E7="","",$E7&amp;"-"&amp;COUNTIF($E$2:$E7,$E7))</f>
        <v/>
      </c>
      <c r="G7" s="154"/>
      <c r="H7" s="144"/>
      <c r="I7" s="154"/>
      <c r="J7" s="155" t="str">
        <f aca="false">IF(OR($I7="",LEFT($I7,1)="["),"",IFERROR(VLOOKUP(TRIM(IF(ISNUMBER(FIND(",",$I7)),LEFT($I7,FIND(",",$I7)-1),$I7)),'Mitre Techniques'!$A:$C,3,FALSE()),"Unknown technique"))</f>
        <v/>
      </c>
      <c r="K7" s="155" t="str">
        <f aca="false">IF($J7="","",IFERROR(VLOOKUP(IF(ISNUMBER(FIND(",",$J7)),LEFT($J7,FIND(",",$J7)-1),$J7),'ATTACK and Kill Chain mapping'!$A:$B,2,FALSE()),""))</f>
        <v/>
      </c>
      <c r="L7" s="155" t="str">
        <f aca="false">IF($J7="","",IFERROR(VLOOKUP(IF(ISNUMBER(FIND(",",$J7)),LEFT($J7,FIND(",",$J7)-1),$J7),'ATTACK and Kill Chain mapping'!$A:$D,4,FALSE()),""))</f>
        <v/>
      </c>
      <c r="M7" s="154"/>
      <c r="N7" s="156"/>
      <c r="O7" s="156"/>
      <c r="P7" s="156"/>
      <c r="Q7" s="157" t="str">
        <f aca="false">IF(COUNT($N7:$P7)=0,"",$N7*$O7*$P7)</f>
        <v/>
      </c>
      <c r="R7" s="157" t="str">
        <f aca="false">IF($Q7="","",1-$Q7)</f>
        <v/>
      </c>
      <c r="S7" s="158"/>
      <c r="T7" s="158"/>
      <c r="U7" s="158"/>
      <c r="V7" s="158"/>
    </row>
    <row r="8" customFormat="false" ht="43.5" hidden="false" customHeight="true" outlineLevel="0" collapsed="false">
      <c r="A8" s="150" t="str">
        <f aca="false">IF($E8="","",COUNTIF($E:$E,$E8))</f>
        <v/>
      </c>
      <c r="B8" s="151" t="str">
        <f aca="false">IF($C8="","",VLOOKUP($C8,'L1 UC'!$C:$D,2,FALSE()))</f>
        <v/>
      </c>
      <c r="C8" s="152" t="str">
        <f aca="false">IF($E8="","",LEFT($E8,FIND("-",$E8&amp;"-")-1))</f>
        <v/>
      </c>
      <c r="D8" s="153" t="str">
        <f aca="false">IF($E8="","",VLOOKUP($E8,'L2 UC'!$C:$D,2,FALSE()))</f>
        <v/>
      </c>
      <c r="E8" s="153" t="str">
        <f aca="false">IF($M8&lt;&gt;"",$M8,IF(COUNTIF('L2 UC'!$C:$C,$L8)&gt;0,$L8,""))</f>
        <v/>
      </c>
      <c r="F8" s="150" t="str">
        <f aca="false">IF($E8="","",$E8&amp;"-"&amp;COUNTIF($E$2:$E8,$E8))</f>
        <v/>
      </c>
      <c r="G8" s="154"/>
      <c r="H8" s="144"/>
      <c r="I8" s="154"/>
      <c r="J8" s="155" t="str">
        <f aca="false">IF(OR($I8="",LEFT($I8,1)="["),"",IFERROR(VLOOKUP(TRIM(IF(ISNUMBER(FIND(",",$I8)),LEFT($I8,FIND(",",$I8)-1),$I8)),'Mitre Techniques'!$A:$C,3,FALSE()),"Unknown technique"))</f>
        <v/>
      </c>
      <c r="K8" s="155" t="str">
        <f aca="false">IF($J8="","",IFERROR(VLOOKUP(IF(ISNUMBER(FIND(",",$J8)),LEFT($J8,FIND(",",$J8)-1),$J8),'ATTACK and Kill Chain mapping'!$A:$B,2,FALSE()),""))</f>
        <v/>
      </c>
      <c r="L8" s="155" t="str">
        <f aca="false">IF($J8="","",IFERROR(VLOOKUP(IF(ISNUMBER(FIND(",",$J8)),LEFT($J8,FIND(",",$J8)-1),$J8),'ATTACK and Kill Chain mapping'!$A:$D,4,FALSE()),""))</f>
        <v/>
      </c>
      <c r="M8" s="154"/>
      <c r="N8" s="156"/>
      <c r="O8" s="156"/>
      <c r="P8" s="156"/>
      <c r="Q8" s="157" t="str">
        <f aca="false">IF(COUNT($N8:$P8)=0,"",$N8*$O8*$P8)</f>
        <v/>
      </c>
      <c r="R8" s="157" t="str">
        <f aca="false">IF($Q8="","",1-$Q8)</f>
        <v/>
      </c>
      <c r="S8" s="158"/>
      <c r="T8" s="158"/>
      <c r="U8" s="158"/>
      <c r="V8" s="158"/>
    </row>
    <row r="9" customFormat="false" ht="43.5" hidden="false" customHeight="true" outlineLevel="0" collapsed="false">
      <c r="A9" s="150" t="str">
        <f aca="false">IF($E9="","",COUNTIF($E:$E,$E9))</f>
        <v/>
      </c>
      <c r="B9" s="151" t="str">
        <f aca="false">IF($C9="","",VLOOKUP($C9,'L1 UC'!$C:$D,2,FALSE()))</f>
        <v/>
      </c>
      <c r="C9" s="152" t="str">
        <f aca="false">IF($E9="","",LEFT($E9,FIND("-",$E9&amp;"-")-1))</f>
        <v/>
      </c>
      <c r="D9" s="153" t="str">
        <f aca="false">IF($E9="","",VLOOKUP($E9,'L2 UC'!$C:$D,2,FALSE()))</f>
        <v/>
      </c>
      <c r="E9" s="153" t="str">
        <f aca="false">IF($M9&lt;&gt;"",$M9,IF(COUNTIF('L2 UC'!$C:$C,$L9)&gt;0,$L9,""))</f>
        <v/>
      </c>
      <c r="F9" s="150" t="str">
        <f aca="false">IF($E9="","",$E9&amp;"-"&amp;COUNTIF($E$2:$E9,$E9))</f>
        <v/>
      </c>
      <c r="G9" s="154"/>
      <c r="H9" s="144"/>
      <c r="I9" s="154"/>
      <c r="J9" s="155" t="str">
        <f aca="false">IF(OR($I9="",LEFT($I9,1)="["),"",IFERROR(VLOOKUP(TRIM(IF(ISNUMBER(FIND(",",$I9)),LEFT($I9,FIND(",",$I9)-1),$I9)),'Mitre Techniques'!$A:$C,3,FALSE()),"Unknown technique"))</f>
        <v/>
      </c>
      <c r="K9" s="155" t="str">
        <f aca="false">IF($J9="","",IFERROR(VLOOKUP(IF(ISNUMBER(FIND(",",$J9)),LEFT($J9,FIND(",",$J9)-1),$J9),'ATTACK and Kill Chain mapping'!$A:$B,2,FALSE()),""))</f>
        <v/>
      </c>
      <c r="L9" s="155" t="str">
        <f aca="false">IF($J9="","",IFERROR(VLOOKUP(IF(ISNUMBER(FIND(",",$J9)),LEFT($J9,FIND(",",$J9)-1),$J9),'ATTACK and Kill Chain mapping'!$A:$D,4,FALSE()),""))</f>
        <v/>
      </c>
      <c r="M9" s="154"/>
      <c r="N9" s="156"/>
      <c r="O9" s="156"/>
      <c r="P9" s="156"/>
      <c r="Q9" s="157" t="str">
        <f aca="false">IF(COUNT($N9:$P9)=0,"",$N9*$O9*$P9)</f>
        <v/>
      </c>
      <c r="R9" s="157" t="str">
        <f aca="false">IF($Q9="","",1-$Q9)</f>
        <v/>
      </c>
      <c r="S9" s="158"/>
      <c r="T9" s="158"/>
      <c r="U9" s="158"/>
      <c r="V9" s="158"/>
    </row>
    <row r="10" customFormat="false" ht="43.5" hidden="false" customHeight="true" outlineLevel="0" collapsed="false">
      <c r="A10" s="150" t="str">
        <f aca="false">IF($E10="","",COUNTIF($E:$E,$E10))</f>
        <v/>
      </c>
      <c r="B10" s="151" t="str">
        <f aca="false">IF($C10="","",VLOOKUP($C10,'L1 UC'!$C:$D,2,FALSE()))</f>
        <v/>
      </c>
      <c r="C10" s="152" t="str">
        <f aca="false">IF($E10="","",LEFT($E10,FIND("-",$E10&amp;"-")-1))</f>
        <v/>
      </c>
      <c r="D10" s="153" t="str">
        <f aca="false">IF($E10="","",VLOOKUP($E10,'L2 UC'!$C:$D,2,FALSE()))</f>
        <v/>
      </c>
      <c r="E10" s="153" t="str">
        <f aca="false">IF($M10&lt;&gt;"",$M10,IF(COUNTIF('L2 UC'!$C:$C,$L10)&gt;0,$L10,""))</f>
        <v/>
      </c>
      <c r="F10" s="150" t="str">
        <f aca="false">IF($E10="","",$E10&amp;"-"&amp;COUNTIF($E$2:$E10,$E10))</f>
        <v/>
      </c>
      <c r="G10" s="154"/>
      <c r="H10" s="144"/>
      <c r="I10" s="154"/>
      <c r="J10" s="155" t="str">
        <f aca="false">IF(OR($I10="",LEFT($I10,1)="["),"",IFERROR(VLOOKUP(TRIM(IF(ISNUMBER(FIND(",",$I10)),LEFT($I10,FIND(",",$I10)-1),$I10)),'Mitre Techniques'!$A:$C,3,FALSE()),"Unknown technique"))</f>
        <v/>
      </c>
      <c r="K10" s="155" t="str">
        <f aca="false">IF($J10="","",IFERROR(VLOOKUP(IF(ISNUMBER(FIND(",",$J10)),LEFT($J10,FIND(",",$J10)-1),$J10),'ATTACK and Kill Chain mapping'!$A:$B,2,FALSE()),""))</f>
        <v/>
      </c>
      <c r="L10" s="155" t="str">
        <f aca="false">IF($J10="","",IFERROR(VLOOKUP(IF(ISNUMBER(FIND(",",$J10)),LEFT($J10,FIND(",",$J10)-1),$J10),'ATTACK and Kill Chain mapping'!$A:$D,4,FALSE()),""))</f>
        <v/>
      </c>
      <c r="M10" s="154"/>
      <c r="N10" s="156"/>
      <c r="O10" s="156"/>
      <c r="P10" s="156"/>
      <c r="Q10" s="157" t="str">
        <f aca="false">IF(COUNT($N10:$P10)=0,"",$N10*$O10*$P10)</f>
        <v/>
      </c>
      <c r="R10" s="157" t="str">
        <f aca="false">IF($Q10="","",1-$Q10)</f>
        <v/>
      </c>
      <c r="S10" s="158"/>
      <c r="T10" s="158"/>
      <c r="U10" s="158"/>
      <c r="V10" s="158"/>
    </row>
    <row r="11" customFormat="false" ht="43.5" hidden="false" customHeight="true" outlineLevel="0" collapsed="false">
      <c r="A11" s="150" t="str">
        <f aca="false">IF($E11="","",COUNTIF($E:$E,$E11))</f>
        <v/>
      </c>
      <c r="B11" s="151" t="str">
        <f aca="false">IF($C11="","",VLOOKUP($C11,'L1 UC'!$C:$D,2,FALSE()))</f>
        <v/>
      </c>
      <c r="C11" s="152" t="str">
        <f aca="false">IF($E11="","",LEFT($E11,FIND("-",$E11&amp;"-")-1))</f>
        <v/>
      </c>
      <c r="D11" s="153" t="str">
        <f aca="false">IF($E11="","",VLOOKUP($E11,'L2 UC'!$C:$D,2,FALSE()))</f>
        <v/>
      </c>
      <c r="E11" s="153" t="str">
        <f aca="false">IF($M11&lt;&gt;"",$M11,IF(COUNTIF('L2 UC'!$C:$C,$L11)&gt;0,$L11,""))</f>
        <v/>
      </c>
      <c r="F11" s="150" t="str">
        <f aca="false">IF($E11="","",$E11&amp;"-"&amp;COUNTIF($E$2:$E11,$E11))</f>
        <v/>
      </c>
      <c r="G11" s="154"/>
      <c r="H11" s="144"/>
      <c r="I11" s="154"/>
      <c r="J11" s="155" t="str">
        <f aca="false">IF(OR($I11="",LEFT($I11,1)="["),"",IFERROR(VLOOKUP(TRIM(IF(ISNUMBER(FIND(",",$I11)),LEFT($I11,FIND(",",$I11)-1),$I11)),'Mitre Techniques'!$A:$C,3,FALSE()),"Unknown technique"))</f>
        <v/>
      </c>
      <c r="K11" s="155" t="str">
        <f aca="false">IF($J11="","",IFERROR(VLOOKUP(IF(ISNUMBER(FIND(",",$J11)),LEFT($J11,FIND(",",$J11)-1),$J11),'ATTACK and Kill Chain mapping'!$A:$B,2,FALSE()),""))</f>
        <v/>
      </c>
      <c r="L11" s="155" t="str">
        <f aca="false">IF($J11="","",IFERROR(VLOOKUP(IF(ISNUMBER(FIND(",",$J11)),LEFT($J11,FIND(",",$J11)-1),$J11),'ATTACK and Kill Chain mapping'!$A:$D,4,FALSE()),""))</f>
        <v/>
      </c>
      <c r="M11" s="154"/>
      <c r="N11" s="156"/>
      <c r="O11" s="156"/>
      <c r="P11" s="156"/>
      <c r="Q11" s="157" t="str">
        <f aca="false">IF(COUNT($N11:$P11)=0,"",$N11*$O11*$P11)</f>
        <v/>
      </c>
      <c r="R11" s="157" t="str">
        <f aca="false">IF($Q11="","",1-$Q11)</f>
        <v/>
      </c>
      <c r="S11" s="158"/>
      <c r="T11" s="158"/>
      <c r="U11" s="158"/>
      <c r="V11" s="158"/>
    </row>
    <row r="12" customFormat="false" ht="43.5" hidden="false" customHeight="true" outlineLevel="0" collapsed="false">
      <c r="A12" s="150" t="str">
        <f aca="false">IF($E12="","",COUNTIF($E:$E,$E12))</f>
        <v/>
      </c>
      <c r="B12" s="151" t="str">
        <f aca="false">IF($C12="","",VLOOKUP($C12,'L1 UC'!$C:$D,2,FALSE()))</f>
        <v/>
      </c>
      <c r="C12" s="152" t="str">
        <f aca="false">IF($E12="","",LEFT($E12,FIND("-",$E12&amp;"-")-1))</f>
        <v/>
      </c>
      <c r="D12" s="153" t="str">
        <f aca="false">IF($E12="","",VLOOKUP($E12,'L2 UC'!$C:$D,2,FALSE()))</f>
        <v/>
      </c>
      <c r="E12" s="153" t="str">
        <f aca="false">IF($M12&lt;&gt;"",$M12,IF(COUNTIF('L2 UC'!$C:$C,$L12)&gt;0,$L12,""))</f>
        <v/>
      </c>
      <c r="F12" s="150" t="str">
        <f aca="false">IF($E12="","",$E12&amp;"-"&amp;COUNTIF($E$2:$E12,$E12))</f>
        <v/>
      </c>
      <c r="G12" s="154"/>
      <c r="H12" s="144"/>
      <c r="I12" s="154"/>
      <c r="J12" s="155" t="str">
        <f aca="false">IF(OR($I12="",LEFT($I12,1)="["),"",IFERROR(VLOOKUP(TRIM(IF(ISNUMBER(FIND(",",$I12)),LEFT($I12,FIND(",",$I12)-1),$I12)),'Mitre Techniques'!$A:$C,3,FALSE()),"Unknown technique"))</f>
        <v/>
      </c>
      <c r="K12" s="155" t="str">
        <f aca="false">IF($J12="","",IFERROR(VLOOKUP(IF(ISNUMBER(FIND(",",$J12)),LEFT($J12,FIND(",",$J12)-1),$J12),'ATTACK and Kill Chain mapping'!$A:$B,2,FALSE()),""))</f>
        <v/>
      </c>
      <c r="L12" s="155" t="str">
        <f aca="false">IF($J12="","",IFERROR(VLOOKUP(IF(ISNUMBER(FIND(",",$J12)),LEFT($J12,FIND(",",$J12)-1),$J12),'ATTACK and Kill Chain mapping'!$A:$D,4,FALSE()),""))</f>
        <v/>
      </c>
      <c r="M12" s="154"/>
      <c r="N12" s="156"/>
      <c r="O12" s="156"/>
      <c r="P12" s="156"/>
      <c r="Q12" s="157" t="str">
        <f aca="false">IF(COUNT($N12:$P12)=0,"",$N12*$O12*$P12)</f>
        <v/>
      </c>
      <c r="R12" s="157" t="str">
        <f aca="false">IF($Q12="","",1-$Q12)</f>
        <v/>
      </c>
      <c r="S12" s="158"/>
      <c r="T12" s="158"/>
      <c r="U12" s="158"/>
      <c r="V12" s="158"/>
    </row>
    <row r="13" customFormat="false" ht="43.5" hidden="false" customHeight="true" outlineLevel="0" collapsed="false">
      <c r="A13" s="150" t="str">
        <f aca="false">IF($E13="","",COUNTIF($E:$E,$E13))</f>
        <v/>
      </c>
      <c r="B13" s="151" t="str">
        <f aca="false">IF($C13="","",VLOOKUP($C13,'L1 UC'!$C:$D,2,FALSE()))</f>
        <v/>
      </c>
      <c r="C13" s="152" t="str">
        <f aca="false">IF($E13="","",LEFT($E13,FIND("-",$E13&amp;"-")-1))</f>
        <v/>
      </c>
      <c r="D13" s="153" t="str">
        <f aca="false">IF($E13="","",VLOOKUP($E13,'L2 UC'!$C:$D,2,FALSE()))</f>
        <v/>
      </c>
      <c r="E13" s="153" t="str">
        <f aca="false">IF($M13&lt;&gt;"",$M13,IF(COUNTIF('L2 UC'!$C:$C,$L13)&gt;0,$L13,""))</f>
        <v/>
      </c>
      <c r="F13" s="150" t="str">
        <f aca="false">IF($E13="","",$E13&amp;"-"&amp;COUNTIF($E$2:$E13,$E13))</f>
        <v/>
      </c>
      <c r="G13" s="154"/>
      <c r="H13" s="144"/>
      <c r="I13" s="154"/>
      <c r="J13" s="155" t="str">
        <f aca="false">IF(OR($I13="",LEFT($I13,1)="["),"",IFERROR(VLOOKUP(TRIM(IF(ISNUMBER(FIND(",",$I13)),LEFT($I13,FIND(",",$I13)-1),$I13)),'Mitre Techniques'!$A:$C,3,FALSE()),"Unknown technique"))</f>
        <v/>
      </c>
      <c r="K13" s="155" t="str">
        <f aca="false">IF($J13="","",IFERROR(VLOOKUP(IF(ISNUMBER(FIND(",",$J13)),LEFT($J13,FIND(",",$J13)-1),$J13),'ATTACK and Kill Chain mapping'!$A:$B,2,FALSE()),""))</f>
        <v/>
      </c>
      <c r="L13" s="155" t="str">
        <f aca="false">IF($J13="","",IFERROR(VLOOKUP(IF(ISNUMBER(FIND(",",$J13)),LEFT($J13,FIND(",",$J13)-1),$J13),'ATTACK and Kill Chain mapping'!$A:$D,4,FALSE()),""))</f>
        <v/>
      </c>
      <c r="M13" s="154"/>
      <c r="N13" s="156"/>
      <c r="O13" s="156"/>
      <c r="P13" s="156"/>
      <c r="Q13" s="157" t="str">
        <f aca="false">IF(COUNT($N13:$P13)=0,"",$N13*$O13*$P13)</f>
        <v/>
      </c>
      <c r="R13" s="157" t="str">
        <f aca="false">IF($Q13="","",1-$Q13)</f>
        <v/>
      </c>
      <c r="S13" s="158"/>
      <c r="T13" s="158"/>
      <c r="U13" s="158"/>
      <c r="V13" s="158"/>
    </row>
    <row r="14" customFormat="false" ht="43.5" hidden="false" customHeight="true" outlineLevel="0" collapsed="false">
      <c r="A14" s="150" t="str">
        <f aca="false">IF($E14="","",COUNTIF($E:$E,$E14))</f>
        <v/>
      </c>
      <c r="B14" s="151" t="str">
        <f aca="false">IF($C14="","",VLOOKUP($C14,'L1 UC'!$C:$D,2,FALSE()))</f>
        <v/>
      </c>
      <c r="C14" s="152" t="str">
        <f aca="false">IF($E14="","",LEFT($E14,FIND("-",$E14&amp;"-")-1))</f>
        <v/>
      </c>
      <c r="D14" s="153" t="str">
        <f aca="false">IF($E14="","",VLOOKUP($E14,'L2 UC'!$C:$D,2,FALSE()))</f>
        <v/>
      </c>
      <c r="E14" s="153" t="str">
        <f aca="false">IF($M14&lt;&gt;"",$M14,IF(COUNTIF('L2 UC'!$C:$C,$L14)&gt;0,$L14,""))</f>
        <v/>
      </c>
      <c r="F14" s="150" t="str">
        <f aca="false">IF($E14="","",$E14&amp;"-"&amp;COUNTIF($E$2:$E14,$E14))</f>
        <v/>
      </c>
      <c r="G14" s="154"/>
      <c r="H14" s="144"/>
      <c r="I14" s="154"/>
      <c r="J14" s="155" t="str">
        <f aca="false">IF(OR($I14="",LEFT($I14,1)="["),"",IFERROR(VLOOKUP(TRIM(IF(ISNUMBER(FIND(",",$I14)),LEFT($I14,FIND(",",$I14)-1),$I14)),'Mitre Techniques'!$A:$C,3,FALSE()),"Unknown technique"))</f>
        <v/>
      </c>
      <c r="K14" s="155" t="str">
        <f aca="false">IF($J14="","",IFERROR(VLOOKUP(IF(ISNUMBER(FIND(",",$J14)),LEFT($J14,FIND(",",$J14)-1),$J14),'ATTACK and Kill Chain mapping'!$A:$B,2,FALSE()),""))</f>
        <v/>
      </c>
      <c r="L14" s="155" t="str">
        <f aca="false">IF($J14="","",IFERROR(VLOOKUP(IF(ISNUMBER(FIND(",",$J14)),LEFT($J14,FIND(",",$J14)-1),$J14),'ATTACK and Kill Chain mapping'!$A:$D,4,FALSE()),""))</f>
        <v/>
      </c>
      <c r="M14" s="154"/>
      <c r="N14" s="156"/>
      <c r="O14" s="156"/>
      <c r="P14" s="156"/>
      <c r="Q14" s="157" t="str">
        <f aca="false">IF(COUNT($N14:$P14)=0,"",$N14*$O14*$P14)</f>
        <v/>
      </c>
      <c r="R14" s="157" t="str">
        <f aca="false">IF($Q14="","",1-$Q14)</f>
        <v/>
      </c>
      <c r="S14" s="158"/>
      <c r="T14" s="158"/>
      <c r="U14" s="158"/>
      <c r="V14" s="158"/>
    </row>
    <row r="15" customFormat="false" ht="43.5" hidden="false" customHeight="true" outlineLevel="0" collapsed="false">
      <c r="A15" s="150" t="str">
        <f aca="false">IF($E15="","",COUNTIF($E:$E,$E15))</f>
        <v/>
      </c>
      <c r="B15" s="151" t="str">
        <f aca="false">IF($C15="","",VLOOKUP($C15,'L1 UC'!$C:$D,2,FALSE()))</f>
        <v/>
      </c>
      <c r="C15" s="152" t="str">
        <f aca="false">IF($E15="","",LEFT($E15,FIND("-",$E15&amp;"-")-1))</f>
        <v/>
      </c>
      <c r="D15" s="153" t="str">
        <f aca="false">IF($E15="","",VLOOKUP($E15,'L2 UC'!$C:$D,2,FALSE()))</f>
        <v/>
      </c>
      <c r="E15" s="153" t="str">
        <f aca="false">IF($M15&lt;&gt;"",$M15,IF(COUNTIF('L2 UC'!$C:$C,$L15)&gt;0,$L15,""))</f>
        <v/>
      </c>
      <c r="F15" s="150" t="str">
        <f aca="false">IF($E15="","",$E15&amp;"-"&amp;COUNTIF($E$2:$E15,$E15))</f>
        <v/>
      </c>
      <c r="G15" s="154"/>
      <c r="H15" s="144"/>
      <c r="I15" s="154"/>
      <c r="J15" s="155" t="str">
        <f aca="false">IF(OR($I15="",LEFT($I15,1)="["),"",IFERROR(VLOOKUP(TRIM(IF(ISNUMBER(FIND(",",$I15)),LEFT($I15,FIND(",",$I15)-1),$I15)),'Mitre Techniques'!$A:$C,3,FALSE()),"Unknown technique"))</f>
        <v/>
      </c>
      <c r="K15" s="155" t="str">
        <f aca="false">IF($J15="","",IFERROR(VLOOKUP(IF(ISNUMBER(FIND(",",$J15)),LEFT($J15,FIND(",",$J15)-1),$J15),'ATTACK and Kill Chain mapping'!$A:$B,2,FALSE()),""))</f>
        <v/>
      </c>
      <c r="L15" s="155" t="str">
        <f aca="false">IF($J15="","",IFERROR(VLOOKUP(IF(ISNUMBER(FIND(",",$J15)),LEFT($J15,FIND(",",$J15)-1),$J15),'ATTACK and Kill Chain mapping'!$A:$D,4,FALSE()),""))</f>
        <v/>
      </c>
      <c r="M15" s="154"/>
      <c r="N15" s="156"/>
      <c r="O15" s="156"/>
      <c r="P15" s="156"/>
      <c r="Q15" s="157" t="str">
        <f aca="false">IF(COUNT($N15:$P15)=0,"",$N15*$O15*$P15)</f>
        <v/>
      </c>
      <c r="R15" s="157" t="str">
        <f aca="false">IF($Q15="","",1-$Q15)</f>
        <v/>
      </c>
      <c r="S15" s="158"/>
      <c r="T15" s="158"/>
      <c r="U15" s="158"/>
      <c r="V15" s="158"/>
    </row>
    <row r="16" customFormat="false" ht="43.5" hidden="false" customHeight="true" outlineLevel="0" collapsed="false">
      <c r="A16" s="150" t="str">
        <f aca="false">IF($E16="","",COUNTIF($E:$E,$E16))</f>
        <v/>
      </c>
      <c r="B16" s="151" t="str">
        <f aca="false">IF($C16="","",VLOOKUP($C16,'L1 UC'!$C:$D,2,FALSE()))</f>
        <v/>
      </c>
      <c r="C16" s="152" t="str">
        <f aca="false">IF($E16="","",LEFT($E16,FIND("-",$E16&amp;"-")-1))</f>
        <v/>
      </c>
      <c r="D16" s="153" t="str">
        <f aca="false">IF($E16="","",VLOOKUP($E16,'L2 UC'!$C:$D,2,FALSE()))</f>
        <v/>
      </c>
      <c r="E16" s="153" t="str">
        <f aca="false">IF($M16&lt;&gt;"",$M16,IF(COUNTIF('L2 UC'!$C:$C,$L16)&gt;0,$L16,""))</f>
        <v/>
      </c>
      <c r="F16" s="150" t="str">
        <f aca="false">IF($E16="","",$E16&amp;"-"&amp;COUNTIF($E$2:$E16,$E16))</f>
        <v/>
      </c>
      <c r="G16" s="154"/>
      <c r="H16" s="144"/>
      <c r="I16" s="154"/>
      <c r="J16" s="155" t="str">
        <f aca="false">IF(OR($I16="",LEFT($I16,1)="["),"",IFERROR(VLOOKUP(TRIM(IF(ISNUMBER(FIND(",",$I16)),LEFT($I16,FIND(",",$I16)-1),$I16)),'Mitre Techniques'!$A:$C,3,FALSE()),"Unknown technique"))</f>
        <v/>
      </c>
      <c r="K16" s="155" t="str">
        <f aca="false">IF($J16="","",IFERROR(VLOOKUP(IF(ISNUMBER(FIND(",",$J16)),LEFT($J16,FIND(",",$J16)-1),$J16),'ATTACK and Kill Chain mapping'!$A:$B,2,FALSE()),""))</f>
        <v/>
      </c>
      <c r="L16" s="155" t="str">
        <f aca="false">IF($J16="","",IFERROR(VLOOKUP(IF(ISNUMBER(FIND(",",$J16)),LEFT($J16,FIND(",",$J16)-1),$J16),'ATTACK and Kill Chain mapping'!$A:$D,4,FALSE()),""))</f>
        <v/>
      </c>
      <c r="M16" s="154"/>
      <c r="N16" s="156"/>
      <c r="O16" s="156"/>
      <c r="P16" s="156"/>
      <c r="Q16" s="157" t="str">
        <f aca="false">IF(COUNT($N16:$P16)=0,"",$N16*$O16*$P16)</f>
        <v/>
      </c>
      <c r="R16" s="157" t="str">
        <f aca="false">IF($Q16="","",1-$Q16)</f>
        <v/>
      </c>
      <c r="S16" s="158"/>
      <c r="T16" s="158"/>
      <c r="U16" s="158"/>
      <c r="V16" s="158"/>
    </row>
    <row r="17" customFormat="false" ht="43.5" hidden="false" customHeight="true" outlineLevel="0" collapsed="false">
      <c r="A17" s="150" t="str">
        <f aca="false">IF($E17="","",COUNTIF($E:$E,$E17))</f>
        <v/>
      </c>
      <c r="B17" s="151" t="str">
        <f aca="false">IF($C17="","",VLOOKUP($C17,'L1 UC'!$C:$D,2,FALSE()))</f>
        <v/>
      </c>
      <c r="C17" s="152" t="str">
        <f aca="false">IF($E17="","",LEFT($E17,FIND("-",$E17&amp;"-")-1))</f>
        <v/>
      </c>
      <c r="D17" s="153" t="str">
        <f aca="false">IF($E17="","",VLOOKUP($E17,'L2 UC'!$C:$D,2,FALSE()))</f>
        <v/>
      </c>
      <c r="E17" s="153" t="str">
        <f aca="false">IF($M17&lt;&gt;"",$M17,IF(COUNTIF('L2 UC'!$C:$C,$L17)&gt;0,$L17,""))</f>
        <v/>
      </c>
      <c r="F17" s="150" t="str">
        <f aca="false">IF($E17="","",$E17&amp;"-"&amp;COUNTIF($E$2:$E17,$E17))</f>
        <v/>
      </c>
      <c r="G17" s="154"/>
      <c r="H17" s="144"/>
      <c r="I17" s="154"/>
      <c r="J17" s="155" t="str">
        <f aca="false">IF(OR($I17="",LEFT($I17,1)="["),"",IFERROR(VLOOKUP(TRIM(IF(ISNUMBER(FIND(",",$I17)),LEFT($I17,FIND(",",$I17)-1),$I17)),'Mitre Techniques'!$A:$C,3,FALSE()),"Unknown technique"))</f>
        <v/>
      </c>
      <c r="K17" s="155" t="str">
        <f aca="false">IF($J17="","",IFERROR(VLOOKUP(IF(ISNUMBER(FIND(",",$J17)),LEFT($J17,FIND(",",$J17)-1),$J17),'ATTACK and Kill Chain mapping'!$A:$B,2,FALSE()),""))</f>
        <v/>
      </c>
      <c r="L17" s="155" t="str">
        <f aca="false">IF($J17="","",IFERROR(VLOOKUP(IF(ISNUMBER(FIND(",",$J17)),LEFT($J17,FIND(",",$J17)-1),$J17),'ATTACK and Kill Chain mapping'!$A:$D,4,FALSE()),""))</f>
        <v/>
      </c>
      <c r="M17" s="154"/>
      <c r="N17" s="156"/>
      <c r="O17" s="156"/>
      <c r="P17" s="156"/>
      <c r="Q17" s="157" t="str">
        <f aca="false">IF(COUNT($N17:$P17)=0,"",$N17*$O17*$P17)</f>
        <v/>
      </c>
      <c r="R17" s="157" t="str">
        <f aca="false">IF($Q17="","",1-$Q17)</f>
        <v/>
      </c>
      <c r="S17" s="158"/>
      <c r="T17" s="158"/>
      <c r="U17" s="158"/>
      <c r="V17" s="158"/>
    </row>
    <row r="18" customFormat="false" ht="43.5" hidden="false" customHeight="true" outlineLevel="0" collapsed="false">
      <c r="A18" s="150" t="str">
        <f aca="false">IF($E18="","",COUNTIF($E:$E,$E18))</f>
        <v/>
      </c>
      <c r="B18" s="151" t="str">
        <f aca="false">IF($C18="","",VLOOKUP($C18,'L1 UC'!$C:$D,2,FALSE()))</f>
        <v/>
      </c>
      <c r="C18" s="152" t="str">
        <f aca="false">IF($E18="","",LEFT($E18,FIND("-",$E18&amp;"-")-1))</f>
        <v/>
      </c>
      <c r="D18" s="153" t="str">
        <f aca="false">IF($E18="","",VLOOKUP($E18,'L2 UC'!$C:$D,2,FALSE()))</f>
        <v/>
      </c>
      <c r="E18" s="153" t="str">
        <f aca="false">IF($M18&lt;&gt;"",$M18,IF(COUNTIF('L2 UC'!$C:$C,$L18)&gt;0,$L18,""))</f>
        <v/>
      </c>
      <c r="F18" s="150" t="str">
        <f aca="false">IF($E18="","",$E18&amp;"-"&amp;COUNTIF($E$2:$E18,$E18))</f>
        <v/>
      </c>
      <c r="G18" s="154"/>
      <c r="H18" s="144"/>
      <c r="I18" s="154"/>
      <c r="J18" s="155" t="str">
        <f aca="false">IF(OR($I18="",LEFT($I18,1)="["),"",IFERROR(VLOOKUP(TRIM(IF(ISNUMBER(FIND(",",$I18)),LEFT($I18,FIND(",",$I18)-1),$I18)),'Mitre Techniques'!$A:$C,3,FALSE()),"Unknown technique"))</f>
        <v/>
      </c>
      <c r="K18" s="155" t="str">
        <f aca="false">IF($J18="","",IFERROR(VLOOKUP(IF(ISNUMBER(FIND(",",$J18)),LEFT($J18,FIND(",",$J18)-1),$J18),'ATTACK and Kill Chain mapping'!$A:$B,2,FALSE()),""))</f>
        <v/>
      </c>
      <c r="L18" s="155" t="str">
        <f aca="false">IF($J18="","",IFERROR(VLOOKUP(IF(ISNUMBER(FIND(",",$J18)),LEFT($J18,FIND(",",$J18)-1),$J18),'ATTACK and Kill Chain mapping'!$A:$D,4,FALSE()),""))</f>
        <v/>
      </c>
      <c r="M18" s="154"/>
      <c r="N18" s="156"/>
      <c r="O18" s="156"/>
      <c r="P18" s="156"/>
      <c r="Q18" s="157" t="str">
        <f aca="false">IF(COUNT($N18:$P18)=0,"",$N18*$O18*$P18)</f>
        <v/>
      </c>
      <c r="R18" s="157" t="str">
        <f aca="false">IF($Q18="","",1-$Q18)</f>
        <v/>
      </c>
      <c r="S18" s="158"/>
      <c r="T18" s="158"/>
      <c r="U18" s="158"/>
      <c r="V18" s="158"/>
    </row>
    <row r="19" customFormat="false" ht="43.5" hidden="false" customHeight="true" outlineLevel="0" collapsed="false">
      <c r="A19" s="150" t="str">
        <f aca="false">IF($E19="","",COUNTIF($E:$E,$E19))</f>
        <v/>
      </c>
      <c r="B19" s="151" t="str">
        <f aca="false">IF($C19="","",VLOOKUP($C19,'L1 UC'!$C:$D,2,FALSE()))</f>
        <v/>
      </c>
      <c r="C19" s="152" t="str">
        <f aca="false">IF($E19="","",LEFT($E19,FIND("-",$E19&amp;"-")-1))</f>
        <v/>
      </c>
      <c r="D19" s="153" t="str">
        <f aca="false">IF($E19="","",VLOOKUP($E19,'L2 UC'!$C:$D,2,FALSE()))</f>
        <v/>
      </c>
      <c r="E19" s="153" t="str">
        <f aca="false">IF($M19&lt;&gt;"",$M19,IF(COUNTIF('L2 UC'!$C:$C,$L19)&gt;0,$L19,""))</f>
        <v/>
      </c>
      <c r="F19" s="150" t="str">
        <f aca="false">IF($E19="","",$E19&amp;"-"&amp;COUNTIF($E$2:$E19,$E19))</f>
        <v/>
      </c>
      <c r="G19" s="154"/>
      <c r="H19" s="144"/>
      <c r="I19" s="154"/>
      <c r="J19" s="155" t="str">
        <f aca="false">IF(OR($I19="",LEFT($I19,1)="["),"",IFERROR(VLOOKUP(TRIM(IF(ISNUMBER(FIND(",",$I19)),LEFT($I19,FIND(",",$I19)-1),$I19)),'Mitre Techniques'!$A:$C,3,FALSE()),"Unknown technique"))</f>
        <v/>
      </c>
      <c r="K19" s="155" t="str">
        <f aca="false">IF($J19="","",IFERROR(VLOOKUP(IF(ISNUMBER(FIND(",",$J19)),LEFT($J19,FIND(",",$J19)-1),$J19),'ATTACK and Kill Chain mapping'!$A:$B,2,FALSE()),""))</f>
        <v/>
      </c>
      <c r="L19" s="155" t="str">
        <f aca="false">IF($J19="","",IFERROR(VLOOKUP(IF(ISNUMBER(FIND(",",$J19)),LEFT($J19,FIND(",",$J19)-1),$J19),'ATTACK and Kill Chain mapping'!$A:$D,4,FALSE()),""))</f>
        <v/>
      </c>
      <c r="M19" s="154"/>
      <c r="N19" s="156"/>
      <c r="O19" s="156"/>
      <c r="P19" s="156"/>
      <c r="Q19" s="157" t="str">
        <f aca="false">IF(COUNT($N19:$P19)=0,"",$N19*$O19*$P19)</f>
        <v/>
      </c>
      <c r="R19" s="157" t="str">
        <f aca="false">IF($Q19="","",1-$Q19)</f>
        <v/>
      </c>
      <c r="S19" s="158"/>
      <c r="T19" s="158"/>
      <c r="U19" s="158"/>
      <c r="V19" s="158"/>
    </row>
    <row r="20" customFormat="false" ht="43.5" hidden="false" customHeight="true" outlineLevel="0" collapsed="false">
      <c r="A20" s="150" t="str">
        <f aca="false">IF($E20="","",COUNTIF($E:$E,$E20))</f>
        <v/>
      </c>
      <c r="B20" s="151" t="str">
        <f aca="false">IF($C20="","",VLOOKUP($C20,'L1 UC'!$C:$D,2,FALSE()))</f>
        <v/>
      </c>
      <c r="C20" s="152" t="str">
        <f aca="false">IF($E20="","",LEFT($E20,FIND("-",$E20&amp;"-")-1))</f>
        <v/>
      </c>
      <c r="D20" s="153" t="str">
        <f aca="false">IF($E20="","",VLOOKUP($E20,'L2 UC'!$C:$D,2,FALSE()))</f>
        <v/>
      </c>
      <c r="E20" s="153" t="str">
        <f aca="false">IF($M20&lt;&gt;"",$M20,IF(COUNTIF('L2 UC'!$C:$C,$L20)&gt;0,$L20,""))</f>
        <v/>
      </c>
      <c r="F20" s="150" t="str">
        <f aca="false">IF($E20="","",$E20&amp;"-"&amp;COUNTIF($E$2:$E20,$E20))</f>
        <v/>
      </c>
      <c r="G20" s="154"/>
      <c r="H20" s="144"/>
      <c r="I20" s="154"/>
      <c r="J20" s="155" t="str">
        <f aca="false">IF(OR($I20="",LEFT($I20,1)="["),"",IFERROR(VLOOKUP(TRIM(IF(ISNUMBER(FIND(",",$I20)),LEFT($I20,FIND(",",$I20)-1),$I20)),'Mitre Techniques'!$A:$C,3,FALSE()),"Unknown technique"))</f>
        <v/>
      </c>
      <c r="K20" s="155" t="str">
        <f aca="false">IF($J20="","",IFERROR(VLOOKUP(IF(ISNUMBER(FIND(",",$J20)),LEFT($J20,FIND(",",$J20)-1),$J20),'ATTACK and Kill Chain mapping'!$A:$B,2,FALSE()),""))</f>
        <v/>
      </c>
      <c r="L20" s="155" t="str">
        <f aca="false">IF($J20="","",IFERROR(VLOOKUP(IF(ISNUMBER(FIND(",",$J20)),LEFT($J20,FIND(",",$J20)-1),$J20),'ATTACK and Kill Chain mapping'!$A:$D,4,FALSE()),""))</f>
        <v/>
      </c>
      <c r="M20" s="154"/>
      <c r="N20" s="156"/>
      <c r="O20" s="156"/>
      <c r="P20" s="156"/>
      <c r="Q20" s="157" t="str">
        <f aca="false">IF(COUNT($N20:$P20)=0,"",$N20*$O20*$P20)</f>
        <v/>
      </c>
      <c r="R20" s="157" t="str">
        <f aca="false">IF($Q20="","",1-$Q20)</f>
        <v/>
      </c>
      <c r="S20" s="158"/>
      <c r="T20" s="158"/>
      <c r="U20" s="158"/>
      <c r="V20" s="158"/>
    </row>
    <row r="21" customFormat="false" ht="43.5" hidden="false" customHeight="true" outlineLevel="0" collapsed="false">
      <c r="A21" s="150" t="str">
        <f aca="false">IF($E21="","",COUNTIF($E:$E,$E21))</f>
        <v/>
      </c>
      <c r="B21" s="151" t="str">
        <f aca="false">IF($C21="","",VLOOKUP($C21,'L1 UC'!$C:$D,2,FALSE()))</f>
        <v/>
      </c>
      <c r="C21" s="152" t="str">
        <f aca="false">IF($E21="","",LEFT($E21,FIND("-",$E21&amp;"-")-1))</f>
        <v/>
      </c>
      <c r="D21" s="153" t="str">
        <f aca="false">IF($E21="","",VLOOKUP($E21,'L2 UC'!$C:$D,2,FALSE()))</f>
        <v/>
      </c>
      <c r="E21" s="153" t="str">
        <f aca="false">IF($M21&lt;&gt;"",$M21,IF(COUNTIF('L2 UC'!$C:$C,$L21)&gt;0,$L21,""))</f>
        <v/>
      </c>
      <c r="F21" s="150" t="str">
        <f aca="false">IF($E21="","",$E21&amp;"-"&amp;COUNTIF($E$2:$E21,$E21))</f>
        <v/>
      </c>
      <c r="G21" s="154"/>
      <c r="H21" s="144"/>
      <c r="I21" s="154"/>
      <c r="J21" s="155" t="str">
        <f aca="false">IF(OR($I21="",LEFT($I21,1)="["),"",IFERROR(VLOOKUP(TRIM(IF(ISNUMBER(FIND(",",$I21)),LEFT($I21,FIND(",",$I21)-1),$I21)),'Mitre Techniques'!$A:$C,3,FALSE()),"Unknown technique"))</f>
        <v/>
      </c>
      <c r="K21" s="155" t="str">
        <f aca="false">IF($J21="","",IFERROR(VLOOKUP(IF(ISNUMBER(FIND(",",$J21)),LEFT($J21,FIND(",",$J21)-1),$J21),'ATTACK and Kill Chain mapping'!$A:$B,2,FALSE()),""))</f>
        <v/>
      </c>
      <c r="L21" s="155" t="str">
        <f aca="false">IF($J21="","",IFERROR(VLOOKUP(IF(ISNUMBER(FIND(",",$J21)),LEFT($J21,FIND(",",$J21)-1),$J21),'ATTACK and Kill Chain mapping'!$A:$D,4,FALSE()),""))</f>
        <v/>
      </c>
      <c r="M21" s="154"/>
      <c r="N21" s="156"/>
      <c r="O21" s="156"/>
      <c r="P21" s="156"/>
      <c r="Q21" s="157" t="str">
        <f aca="false">IF(COUNT($N21:$P21)=0,"",$N21*$O21*$P21)</f>
        <v/>
      </c>
      <c r="R21" s="157" t="str">
        <f aca="false">IF($Q21="","",1-$Q21)</f>
        <v/>
      </c>
      <c r="S21" s="158"/>
      <c r="T21" s="158"/>
      <c r="U21" s="158"/>
      <c r="V21" s="156"/>
    </row>
    <row r="22" customFormat="false" ht="43.5" hidden="false" customHeight="true" outlineLevel="0" collapsed="false">
      <c r="A22" s="150" t="str">
        <f aca="false">IF($E22="","",COUNTIF($E:$E,$E22))</f>
        <v/>
      </c>
      <c r="B22" s="151" t="str">
        <f aca="false">IF($C22="","",VLOOKUP($C22,'L1 UC'!$C:$D,2,FALSE()))</f>
        <v/>
      </c>
      <c r="C22" s="152" t="str">
        <f aca="false">IF($E22="","",LEFT($E22,FIND("-",$E22&amp;"-")-1))</f>
        <v/>
      </c>
      <c r="D22" s="153" t="str">
        <f aca="false">IF($E22="","",VLOOKUP($E22,'L2 UC'!$C:$D,2,FALSE()))</f>
        <v/>
      </c>
      <c r="E22" s="153" t="str">
        <f aca="false">IF($M22&lt;&gt;"",$M22,IF(COUNTIF('L2 UC'!$C:$C,$L22)&gt;0,$L22,""))</f>
        <v/>
      </c>
      <c r="F22" s="150" t="str">
        <f aca="false">IF($E22="","",$E22&amp;"-"&amp;COUNTIF($E$2:$E22,$E22))</f>
        <v/>
      </c>
      <c r="G22" s="154"/>
      <c r="H22" s="144"/>
      <c r="I22" s="154"/>
      <c r="J22" s="155" t="str">
        <f aca="false">IF(OR($I22="",LEFT($I22,1)="["),"",IFERROR(VLOOKUP(TRIM(IF(ISNUMBER(FIND(",",$I22)),LEFT($I22,FIND(",",$I22)-1),$I22)),'Mitre Techniques'!$A:$C,3,FALSE()),"Unknown technique"))</f>
        <v/>
      </c>
      <c r="K22" s="155" t="str">
        <f aca="false">IF($J22="","",IFERROR(VLOOKUP(IF(ISNUMBER(FIND(",",$J22)),LEFT($J22,FIND(",",$J22)-1),$J22),'ATTACK and Kill Chain mapping'!$A:$B,2,FALSE()),""))</f>
        <v/>
      </c>
      <c r="L22" s="155" t="str">
        <f aca="false">IF($J22="","",IFERROR(VLOOKUP(IF(ISNUMBER(FIND(",",$J22)),LEFT($J22,FIND(",",$J22)-1),$J22),'ATTACK and Kill Chain mapping'!$A:$D,4,FALSE()),""))</f>
        <v/>
      </c>
      <c r="M22" s="154"/>
      <c r="N22" s="156"/>
      <c r="O22" s="156"/>
      <c r="P22" s="156"/>
      <c r="Q22" s="157" t="str">
        <f aca="false">IF(COUNT($N22:$P22)=0,"",$N22*$O22*$P22)</f>
        <v/>
      </c>
      <c r="R22" s="157" t="str">
        <f aca="false">IF($Q22="","",1-$Q22)</f>
        <v/>
      </c>
      <c r="S22" s="158"/>
      <c r="T22" s="158"/>
      <c r="U22" s="158"/>
      <c r="V22" s="158"/>
    </row>
    <row r="23" customFormat="false" ht="43.5" hidden="false" customHeight="true" outlineLevel="0" collapsed="false">
      <c r="A23" s="150" t="str">
        <f aca="false">IF($E23="","",COUNTIF($E:$E,$E23))</f>
        <v/>
      </c>
      <c r="B23" s="151" t="str">
        <f aca="false">IF($C23="","",VLOOKUP($C23,'L1 UC'!$C:$D,2,FALSE()))</f>
        <v/>
      </c>
      <c r="C23" s="152" t="str">
        <f aca="false">IF($E23="","",LEFT($E23,FIND("-",$E23&amp;"-")-1))</f>
        <v/>
      </c>
      <c r="D23" s="153" t="str">
        <f aca="false">IF($E23="","",VLOOKUP($E23,'L2 UC'!$C:$D,2,FALSE()))</f>
        <v/>
      </c>
      <c r="E23" s="153" t="str">
        <f aca="false">IF($M23&lt;&gt;"",$M23,IF(COUNTIF('L2 UC'!$C:$C,$L23)&gt;0,$L23,""))</f>
        <v/>
      </c>
      <c r="F23" s="150" t="str">
        <f aca="false">IF($E23="","",$E23&amp;"-"&amp;COUNTIF($E$2:$E23,$E23))</f>
        <v/>
      </c>
      <c r="G23" s="154"/>
      <c r="H23" s="144"/>
      <c r="I23" s="154"/>
      <c r="J23" s="155" t="str">
        <f aca="false">IF(OR($I23="",LEFT($I23,1)="["),"",IFERROR(VLOOKUP(TRIM(IF(ISNUMBER(FIND(",",$I23)),LEFT($I23,FIND(",",$I23)-1),$I23)),'Mitre Techniques'!$A:$C,3,FALSE()),"Unknown technique"))</f>
        <v/>
      </c>
      <c r="K23" s="155" t="str">
        <f aca="false">IF($J23="","",IFERROR(VLOOKUP(IF(ISNUMBER(FIND(",",$J23)),LEFT($J23,FIND(",",$J23)-1),$J23),'ATTACK and Kill Chain mapping'!$A:$B,2,FALSE()),""))</f>
        <v/>
      </c>
      <c r="L23" s="155" t="str">
        <f aca="false">IF($J23="","",IFERROR(VLOOKUP(IF(ISNUMBER(FIND(",",$J23)),LEFT($J23,FIND(",",$J23)-1),$J23),'ATTACK and Kill Chain mapping'!$A:$D,4,FALSE()),""))</f>
        <v/>
      </c>
      <c r="M23" s="154"/>
      <c r="N23" s="156"/>
      <c r="O23" s="156"/>
      <c r="P23" s="156"/>
      <c r="Q23" s="157" t="str">
        <f aca="false">IF(COUNT($N23:$P23)=0,"",$N23*$O23*$P23)</f>
        <v/>
      </c>
      <c r="R23" s="157" t="str">
        <f aca="false">IF($Q23="","",1-$Q23)</f>
        <v/>
      </c>
      <c r="S23" s="158"/>
      <c r="T23" s="158"/>
      <c r="U23" s="158"/>
      <c r="V23" s="158"/>
    </row>
    <row r="24" customFormat="false" ht="43.5" hidden="false" customHeight="true" outlineLevel="0" collapsed="false">
      <c r="A24" s="150" t="str">
        <f aca="false">IF($E24="","",COUNTIF($E:$E,$E24))</f>
        <v/>
      </c>
      <c r="B24" s="151" t="str">
        <f aca="false">IF($C24="","",VLOOKUP($C24,'L1 UC'!$C:$D,2,FALSE()))</f>
        <v/>
      </c>
      <c r="C24" s="152" t="str">
        <f aca="false">IF($E24="","",LEFT($E24,FIND("-",$E24&amp;"-")-1))</f>
        <v/>
      </c>
      <c r="D24" s="153" t="str">
        <f aca="false">IF($E24="","",VLOOKUP($E24,'L2 UC'!$C:$D,2,FALSE()))</f>
        <v/>
      </c>
      <c r="E24" s="153" t="str">
        <f aca="false">IF($M24&lt;&gt;"",$M24,IF(COUNTIF('L2 UC'!$C:$C,$L24)&gt;0,$L24,""))</f>
        <v/>
      </c>
      <c r="F24" s="150" t="str">
        <f aca="false">IF($E24="","",$E24&amp;"-"&amp;COUNTIF($E$2:$E24,$E24))</f>
        <v/>
      </c>
      <c r="G24" s="154"/>
      <c r="H24" s="144"/>
      <c r="I24" s="154"/>
      <c r="J24" s="155" t="str">
        <f aca="false">IF(OR($I24="",LEFT($I24,1)="["),"",IFERROR(VLOOKUP(TRIM(IF(ISNUMBER(FIND(",",$I24)),LEFT($I24,FIND(",",$I24)-1),$I24)),'Mitre Techniques'!$A:$C,3,FALSE()),"Unknown technique"))</f>
        <v/>
      </c>
      <c r="K24" s="155" t="str">
        <f aca="false">IF($J24="","",IFERROR(VLOOKUP(IF(ISNUMBER(FIND(",",$J24)),LEFT($J24,FIND(",",$J24)-1),$J24),'ATTACK and Kill Chain mapping'!$A:$B,2,FALSE()),""))</f>
        <v/>
      </c>
      <c r="L24" s="155" t="str">
        <f aca="false">IF($J24="","",IFERROR(VLOOKUP(IF(ISNUMBER(FIND(",",$J24)),LEFT($J24,FIND(",",$J24)-1),$J24),'ATTACK and Kill Chain mapping'!$A:$D,4,FALSE()),""))</f>
        <v/>
      </c>
      <c r="M24" s="154"/>
      <c r="N24" s="156"/>
      <c r="O24" s="156"/>
      <c r="P24" s="156"/>
      <c r="Q24" s="157" t="str">
        <f aca="false">IF(COUNT($N24:$P24)=0,"",$N24*$O24*$P24)</f>
        <v/>
      </c>
      <c r="R24" s="157" t="str">
        <f aca="false">IF($Q24="","",1-$Q24)</f>
        <v/>
      </c>
      <c r="S24" s="158"/>
      <c r="T24" s="158"/>
      <c r="U24" s="158"/>
      <c r="V24" s="156"/>
    </row>
    <row r="25" customFormat="false" ht="43.5" hidden="false" customHeight="true" outlineLevel="0" collapsed="false">
      <c r="A25" s="150" t="str">
        <f aca="false">IF($E25="","",COUNTIF($E:$E,$E25))</f>
        <v/>
      </c>
      <c r="B25" s="151" t="str">
        <f aca="false">IF($C25="","",VLOOKUP($C25,'L1 UC'!$C:$D,2,FALSE()))</f>
        <v/>
      </c>
      <c r="C25" s="152" t="str">
        <f aca="false">IF($E25="","",LEFT($E25,FIND("-",$E25&amp;"-")-1))</f>
        <v/>
      </c>
      <c r="D25" s="153" t="str">
        <f aca="false">IF($E25="","",VLOOKUP($E25,'L2 UC'!$C:$D,2,FALSE()))</f>
        <v/>
      </c>
      <c r="E25" s="153" t="str">
        <f aca="false">IF($M25&lt;&gt;"",$M25,IF(COUNTIF('L2 UC'!$C:$C,$L25)&gt;0,$L25,""))</f>
        <v/>
      </c>
      <c r="F25" s="150" t="str">
        <f aca="false">IF($E25="","",$E25&amp;"-"&amp;COUNTIF($E$2:$E25,$E25))</f>
        <v/>
      </c>
      <c r="G25" s="154"/>
      <c r="H25" s="144"/>
      <c r="I25" s="154"/>
      <c r="J25" s="155" t="str">
        <f aca="false">IF(OR($I25="",LEFT($I25,1)="["),"",IFERROR(VLOOKUP(TRIM(IF(ISNUMBER(FIND(",",$I25)),LEFT($I25,FIND(",",$I25)-1),$I25)),'Mitre Techniques'!$A:$C,3,FALSE()),"Unknown technique"))</f>
        <v/>
      </c>
      <c r="K25" s="155" t="str">
        <f aca="false">IF($J25="","",IFERROR(VLOOKUP(IF(ISNUMBER(FIND(",",$J25)),LEFT($J25,FIND(",",$J25)-1),$J25),'ATTACK and Kill Chain mapping'!$A:$B,2,FALSE()),""))</f>
        <v/>
      </c>
      <c r="L25" s="155" t="str">
        <f aca="false">IF($J25="","",IFERROR(VLOOKUP(IF(ISNUMBER(FIND(",",$J25)),LEFT($J25,FIND(",",$J25)-1),$J25),'ATTACK and Kill Chain mapping'!$A:$D,4,FALSE()),""))</f>
        <v/>
      </c>
      <c r="M25" s="154"/>
      <c r="N25" s="156"/>
      <c r="O25" s="156"/>
      <c r="P25" s="156"/>
      <c r="Q25" s="157" t="str">
        <f aca="false">IF(COUNT($N25:$P25)=0,"",$N25*$O25*$P25)</f>
        <v/>
      </c>
      <c r="R25" s="157" t="str">
        <f aca="false">IF($Q25="","",1-$Q25)</f>
        <v/>
      </c>
      <c r="S25" s="158"/>
      <c r="T25" s="158"/>
      <c r="U25" s="158"/>
      <c r="V25" s="158"/>
    </row>
    <row r="26" customFormat="false" ht="43.5" hidden="false" customHeight="true" outlineLevel="0" collapsed="false">
      <c r="A26" s="150" t="str">
        <f aca="false">IF($E26="","",COUNTIF($E:$E,$E26))</f>
        <v/>
      </c>
      <c r="B26" s="151" t="str">
        <f aca="false">IF($C26="","",VLOOKUP($C26,'L1 UC'!$C:$D,2,FALSE()))</f>
        <v/>
      </c>
      <c r="C26" s="152" t="str">
        <f aca="false">IF($E26="","",LEFT($E26,FIND("-",$E26&amp;"-")-1))</f>
        <v/>
      </c>
      <c r="D26" s="153" t="str">
        <f aca="false">IF($E26="","",VLOOKUP($E26,'L2 UC'!$C:$D,2,FALSE()))</f>
        <v/>
      </c>
      <c r="E26" s="153" t="str">
        <f aca="false">IF($M26&lt;&gt;"",$M26,IF(COUNTIF('L2 UC'!$C:$C,$L26)&gt;0,$L26,""))</f>
        <v/>
      </c>
      <c r="F26" s="150" t="str">
        <f aca="false">IF($E26="","",$E26&amp;"-"&amp;COUNTIF($E$2:$E26,$E26))</f>
        <v/>
      </c>
      <c r="G26" s="154"/>
      <c r="H26" s="144"/>
      <c r="I26" s="154"/>
      <c r="J26" s="155" t="str">
        <f aca="false">IF(OR($I26="",LEFT($I26,1)="["),"",IFERROR(VLOOKUP(TRIM(IF(ISNUMBER(FIND(",",$I26)),LEFT($I26,FIND(",",$I26)-1),$I26)),'Mitre Techniques'!$A:$C,3,FALSE()),"Unknown technique"))</f>
        <v/>
      </c>
      <c r="K26" s="155" t="str">
        <f aca="false">IF($J26="","",IFERROR(VLOOKUP(IF(ISNUMBER(FIND(",",$J26)),LEFT($J26,FIND(",",$J26)-1),$J26),'ATTACK and Kill Chain mapping'!$A:$B,2,FALSE()),""))</f>
        <v/>
      </c>
      <c r="L26" s="155" t="str">
        <f aca="false">IF($J26="","",IFERROR(VLOOKUP(IF(ISNUMBER(FIND(",",$J26)),LEFT($J26,FIND(",",$J26)-1),$J26),'ATTACK and Kill Chain mapping'!$A:$D,4,FALSE()),""))</f>
        <v/>
      </c>
      <c r="M26" s="154"/>
      <c r="N26" s="156"/>
      <c r="O26" s="156"/>
      <c r="P26" s="156"/>
      <c r="Q26" s="157" t="str">
        <f aca="false">IF(COUNT($N26:$P26)=0,"",$N26*$O26*$P26)</f>
        <v/>
      </c>
      <c r="R26" s="157" t="str">
        <f aca="false">IF($Q26="","",1-$Q26)</f>
        <v/>
      </c>
      <c r="S26" s="158"/>
      <c r="T26" s="158"/>
      <c r="U26" s="158"/>
      <c r="V26" s="156"/>
    </row>
    <row r="27" customFormat="false" ht="43.5" hidden="false" customHeight="true" outlineLevel="0" collapsed="false">
      <c r="A27" s="150" t="str">
        <f aca="false">IF($E27="","",COUNTIF($E:$E,$E27))</f>
        <v/>
      </c>
      <c r="B27" s="151" t="str">
        <f aca="false">IF($C27="","",VLOOKUP($C27,'L1 UC'!$C:$D,2,FALSE()))</f>
        <v/>
      </c>
      <c r="C27" s="152" t="str">
        <f aca="false">IF($E27="","",LEFT($E27,FIND("-",$E27&amp;"-")-1))</f>
        <v/>
      </c>
      <c r="D27" s="153" t="str">
        <f aca="false">IF($E27="","",VLOOKUP($E27,'L2 UC'!$C:$D,2,FALSE()))</f>
        <v/>
      </c>
      <c r="E27" s="153" t="str">
        <f aca="false">IF($M27&lt;&gt;"",$M27,IF(COUNTIF('L2 UC'!$C:$C,$L27)&gt;0,$L27,""))</f>
        <v/>
      </c>
      <c r="F27" s="150" t="str">
        <f aca="false">IF($E27="","",$E27&amp;"-"&amp;COUNTIF($E$2:$E27,$E27))</f>
        <v/>
      </c>
      <c r="G27" s="154"/>
      <c r="H27" s="144"/>
      <c r="I27" s="154"/>
      <c r="J27" s="155" t="str">
        <f aca="false">IF(OR($I27="",LEFT($I27,1)="["),"",IFERROR(VLOOKUP(TRIM(IF(ISNUMBER(FIND(",",$I27)),LEFT($I27,FIND(",",$I27)-1),$I27)),'Mitre Techniques'!$A:$C,3,FALSE()),"Unknown technique"))</f>
        <v/>
      </c>
      <c r="K27" s="155" t="str">
        <f aca="false">IF($J27="","",IFERROR(VLOOKUP(IF(ISNUMBER(FIND(",",$J27)),LEFT($J27,FIND(",",$J27)-1),$J27),'ATTACK and Kill Chain mapping'!$A:$B,2,FALSE()),""))</f>
        <v/>
      </c>
      <c r="L27" s="155" t="str">
        <f aca="false">IF($J27="","",IFERROR(VLOOKUP(IF(ISNUMBER(FIND(",",$J27)),LEFT($J27,FIND(",",$J27)-1),$J27),'ATTACK and Kill Chain mapping'!$A:$D,4,FALSE()),""))</f>
        <v/>
      </c>
      <c r="M27" s="154"/>
      <c r="N27" s="156"/>
      <c r="O27" s="156"/>
      <c r="P27" s="156"/>
      <c r="Q27" s="157" t="str">
        <f aca="false">IF(COUNT($N27:$P27)=0,"",$N27*$O27*$P27)</f>
        <v/>
      </c>
      <c r="R27" s="157" t="str">
        <f aca="false">IF($Q27="","",1-$Q27)</f>
        <v/>
      </c>
      <c r="S27" s="158"/>
      <c r="T27" s="158"/>
      <c r="U27" s="158"/>
      <c r="V27" s="158"/>
    </row>
    <row r="28" customFormat="false" ht="43.5" hidden="false" customHeight="true" outlineLevel="0" collapsed="false">
      <c r="A28" s="150" t="str">
        <f aca="false">IF($E28="","",COUNTIF($E:$E,$E28))</f>
        <v/>
      </c>
      <c r="B28" s="151" t="str">
        <f aca="false">IF($C28="","",VLOOKUP($C28,'L1 UC'!$C:$D,2,FALSE()))</f>
        <v/>
      </c>
      <c r="C28" s="152" t="str">
        <f aca="false">IF($E28="","",LEFT($E28,FIND("-",$E28&amp;"-")-1))</f>
        <v/>
      </c>
      <c r="D28" s="153" t="str">
        <f aca="false">IF($E28="","",VLOOKUP($E28,'L2 UC'!$C:$D,2,FALSE()))</f>
        <v/>
      </c>
      <c r="E28" s="153" t="str">
        <f aca="false">IF($M28&lt;&gt;"",$M28,IF(COUNTIF('L2 UC'!$C:$C,$L28)&gt;0,$L28,""))</f>
        <v/>
      </c>
      <c r="F28" s="150" t="str">
        <f aca="false">IF($E28="","",$E28&amp;"-"&amp;COUNTIF($E$2:$E28,$E28))</f>
        <v/>
      </c>
      <c r="G28" s="154"/>
      <c r="H28" s="144"/>
      <c r="I28" s="154"/>
      <c r="J28" s="155" t="str">
        <f aca="false">IF(OR($I28="",LEFT($I28,1)="["),"",IFERROR(VLOOKUP(TRIM(IF(ISNUMBER(FIND(",",$I28)),LEFT($I28,FIND(",",$I28)-1),$I28)),'Mitre Techniques'!$A:$C,3,FALSE()),"Unknown technique"))</f>
        <v/>
      </c>
      <c r="K28" s="155" t="str">
        <f aca="false">IF($J28="","",IFERROR(VLOOKUP(IF(ISNUMBER(FIND(",",$J28)),LEFT($J28,FIND(",",$J28)-1),$J28),'ATTACK and Kill Chain mapping'!$A:$B,2,FALSE()),""))</f>
        <v/>
      </c>
      <c r="L28" s="155" t="str">
        <f aca="false">IF($J28="","",IFERROR(VLOOKUP(IF(ISNUMBER(FIND(",",$J28)),LEFT($J28,FIND(",",$J28)-1),$J28),'ATTACK and Kill Chain mapping'!$A:$D,4,FALSE()),""))</f>
        <v/>
      </c>
      <c r="M28" s="154"/>
      <c r="N28" s="156"/>
      <c r="O28" s="156"/>
      <c r="P28" s="156"/>
      <c r="Q28" s="157" t="str">
        <f aca="false">IF(COUNT($N28:$P28)=0,"",$N28*$O28*$P28)</f>
        <v/>
      </c>
      <c r="R28" s="157" t="str">
        <f aca="false">IF($Q28="","",1-$Q28)</f>
        <v/>
      </c>
      <c r="S28" s="158"/>
      <c r="T28" s="158"/>
      <c r="U28" s="158"/>
      <c r="V28" s="158"/>
    </row>
    <row r="29" customFormat="false" ht="43.5" hidden="false" customHeight="true" outlineLevel="0" collapsed="false">
      <c r="A29" s="150" t="str">
        <f aca="false">IF($E29="","",COUNTIF($E:$E,$E29))</f>
        <v/>
      </c>
      <c r="B29" s="151" t="str">
        <f aca="false">IF($C29="","",VLOOKUP($C29,'L1 UC'!$C:$D,2,FALSE()))</f>
        <v/>
      </c>
      <c r="C29" s="152" t="str">
        <f aca="false">IF($E29="","",LEFT($E29,FIND("-",$E29&amp;"-")-1))</f>
        <v/>
      </c>
      <c r="D29" s="153" t="str">
        <f aca="false">IF($E29="","",VLOOKUP($E29,'L2 UC'!$C:$D,2,FALSE()))</f>
        <v/>
      </c>
      <c r="E29" s="153" t="str">
        <f aca="false">IF($M29&lt;&gt;"",$M29,IF(COUNTIF('L2 UC'!$C:$C,$L29)&gt;0,$L29,""))</f>
        <v/>
      </c>
      <c r="F29" s="150" t="str">
        <f aca="false">IF($E29="","",$E29&amp;"-"&amp;COUNTIF($E$2:$E29,$E29))</f>
        <v/>
      </c>
      <c r="G29" s="154"/>
      <c r="H29" s="144"/>
      <c r="I29" s="154"/>
      <c r="J29" s="155" t="str">
        <f aca="false">IF(OR($I29="",LEFT($I29,1)="["),"",IFERROR(VLOOKUP(TRIM(IF(ISNUMBER(FIND(",",$I29)),LEFT($I29,FIND(",",$I29)-1),$I29)),'Mitre Techniques'!$A:$C,3,FALSE()),"Unknown technique"))</f>
        <v/>
      </c>
      <c r="K29" s="155" t="str">
        <f aca="false">IF($J29="","",IFERROR(VLOOKUP(IF(ISNUMBER(FIND(",",$J29)),LEFT($J29,FIND(",",$J29)-1),$J29),'ATTACK and Kill Chain mapping'!$A:$B,2,FALSE()),""))</f>
        <v/>
      </c>
      <c r="L29" s="155" t="str">
        <f aca="false">IF($J29="","",IFERROR(VLOOKUP(IF(ISNUMBER(FIND(",",$J29)),LEFT($J29,FIND(",",$J29)-1),$J29),'ATTACK and Kill Chain mapping'!$A:$D,4,FALSE()),""))</f>
        <v/>
      </c>
      <c r="M29" s="154"/>
      <c r="N29" s="156"/>
      <c r="O29" s="156"/>
      <c r="P29" s="156"/>
      <c r="Q29" s="157" t="str">
        <f aca="false">IF(COUNT($N29:$P29)=0,"",$N29*$O29*$P29)</f>
        <v/>
      </c>
      <c r="R29" s="157" t="str">
        <f aca="false">IF($Q29="","",1-$Q29)</f>
        <v/>
      </c>
      <c r="S29" s="158"/>
      <c r="T29" s="158"/>
      <c r="U29" s="158"/>
      <c r="V29" s="158"/>
    </row>
    <row r="30" customFormat="false" ht="43.5" hidden="false" customHeight="true" outlineLevel="0" collapsed="false">
      <c r="A30" s="150" t="str">
        <f aca="false">IF($E30="","",COUNTIF($E:$E,$E30))</f>
        <v/>
      </c>
      <c r="B30" s="151" t="str">
        <f aca="false">IF($C30="","",VLOOKUP($C30,'L1 UC'!$C:$D,2,FALSE()))</f>
        <v/>
      </c>
      <c r="C30" s="152" t="str">
        <f aca="false">IF($E30="","",LEFT($E30,FIND("-",$E30&amp;"-")-1))</f>
        <v/>
      </c>
      <c r="D30" s="153" t="str">
        <f aca="false">IF($E30="","",VLOOKUP($E30,'L2 UC'!$C:$D,2,FALSE()))</f>
        <v/>
      </c>
      <c r="E30" s="153" t="str">
        <f aca="false">IF($M30&lt;&gt;"",$M30,IF(COUNTIF('L2 UC'!$C:$C,$L30)&gt;0,$L30,""))</f>
        <v/>
      </c>
      <c r="F30" s="150" t="str">
        <f aca="false">IF($E30="","",$E30&amp;"-"&amp;COUNTIF($E$2:$E30,$E30))</f>
        <v/>
      </c>
      <c r="G30" s="154"/>
      <c r="H30" s="144"/>
      <c r="I30" s="154"/>
      <c r="J30" s="155" t="str">
        <f aca="false">IF(OR($I30="",LEFT($I30,1)="["),"",IFERROR(VLOOKUP(TRIM(IF(ISNUMBER(FIND(",",$I30)),LEFT($I30,FIND(",",$I30)-1),$I30)),'Mitre Techniques'!$A:$C,3,FALSE()),"Unknown technique"))</f>
        <v/>
      </c>
      <c r="K30" s="155" t="str">
        <f aca="false">IF($J30="","",IFERROR(VLOOKUP(IF(ISNUMBER(FIND(",",$J30)),LEFT($J30,FIND(",",$J30)-1),$J30),'ATTACK and Kill Chain mapping'!$A:$B,2,FALSE()),""))</f>
        <v/>
      </c>
      <c r="L30" s="155" t="str">
        <f aca="false">IF($J30="","",IFERROR(VLOOKUP(IF(ISNUMBER(FIND(",",$J30)),LEFT($J30,FIND(",",$J30)-1),$J30),'ATTACK and Kill Chain mapping'!$A:$D,4,FALSE()),""))</f>
        <v/>
      </c>
      <c r="M30" s="154"/>
      <c r="N30" s="156"/>
      <c r="O30" s="156"/>
      <c r="P30" s="156"/>
      <c r="Q30" s="157" t="str">
        <f aca="false">IF(COUNT($N30:$P30)=0,"",$N30*$O30*$P30)</f>
        <v/>
      </c>
      <c r="R30" s="157" t="str">
        <f aca="false">IF($Q30="","",1-$Q30)</f>
        <v/>
      </c>
      <c r="S30" s="158"/>
      <c r="T30" s="158"/>
      <c r="U30" s="158"/>
      <c r="V30" s="158"/>
    </row>
    <row r="31" customFormat="false" ht="43.5" hidden="false" customHeight="true" outlineLevel="0" collapsed="false">
      <c r="A31" s="150" t="str">
        <f aca="false">IF($E31="","",COUNTIF($E:$E,$E31))</f>
        <v/>
      </c>
      <c r="B31" s="151" t="str">
        <f aca="false">IF($C31="","",VLOOKUP($C31,'L1 UC'!$C:$D,2,FALSE()))</f>
        <v/>
      </c>
      <c r="C31" s="152" t="str">
        <f aca="false">IF($E31="","",LEFT($E31,FIND("-",$E31&amp;"-")-1))</f>
        <v/>
      </c>
      <c r="D31" s="153" t="str">
        <f aca="false">IF($E31="","",VLOOKUP($E31,'L2 UC'!$C:$D,2,FALSE()))</f>
        <v/>
      </c>
      <c r="E31" s="153" t="str">
        <f aca="false">IF($M31&lt;&gt;"",$M31,IF(COUNTIF('L2 UC'!$C:$C,$L31)&gt;0,$L31,""))</f>
        <v/>
      </c>
      <c r="F31" s="150" t="str">
        <f aca="false">IF($E31="","",$E31&amp;"-"&amp;COUNTIF($E$2:$E31,$E31))</f>
        <v/>
      </c>
      <c r="G31" s="154"/>
      <c r="H31" s="144"/>
      <c r="I31" s="154"/>
      <c r="J31" s="155" t="str">
        <f aca="false">IF(OR($I31="",LEFT($I31,1)="["),"",IFERROR(VLOOKUP(TRIM(IF(ISNUMBER(FIND(",",$I31)),LEFT($I31,FIND(",",$I31)-1),$I31)),'Mitre Techniques'!$A:$C,3,FALSE()),"Unknown technique"))</f>
        <v/>
      </c>
      <c r="K31" s="155" t="str">
        <f aca="false">IF($J31="","",IFERROR(VLOOKUP(IF(ISNUMBER(FIND(",",$J31)),LEFT($J31,FIND(",",$J31)-1),$J31),'ATTACK and Kill Chain mapping'!$A:$B,2,FALSE()),""))</f>
        <v/>
      </c>
      <c r="L31" s="155" t="str">
        <f aca="false">IF($J31="","",IFERROR(VLOOKUP(IF(ISNUMBER(FIND(",",$J31)),LEFT($J31,FIND(",",$J31)-1),$J31),'ATTACK and Kill Chain mapping'!$A:$D,4,FALSE()),""))</f>
        <v/>
      </c>
      <c r="M31" s="154"/>
      <c r="N31" s="156"/>
      <c r="O31" s="156"/>
      <c r="P31" s="156"/>
      <c r="Q31" s="157" t="str">
        <f aca="false">IF(COUNT($N31:$P31)=0,"",$N31*$O31*$P31)</f>
        <v/>
      </c>
      <c r="R31" s="157" t="str">
        <f aca="false">IF($Q31="","",1-$Q31)</f>
        <v/>
      </c>
      <c r="S31" s="158"/>
      <c r="T31" s="158"/>
      <c r="U31" s="158"/>
      <c r="V31" s="158"/>
    </row>
    <row r="32" customFormat="false" ht="43.5" hidden="false" customHeight="true" outlineLevel="0" collapsed="false">
      <c r="A32" s="150" t="str">
        <f aca="false">IF($E32="","",COUNTIF($E:$E,$E32))</f>
        <v/>
      </c>
      <c r="B32" s="151" t="str">
        <f aca="false">IF($C32="","",VLOOKUP($C32,'L1 UC'!$C:$D,2,FALSE()))</f>
        <v/>
      </c>
      <c r="C32" s="152" t="str">
        <f aca="false">IF($E32="","",LEFT($E32,FIND("-",$E32&amp;"-")-1))</f>
        <v/>
      </c>
      <c r="D32" s="153" t="str">
        <f aca="false">IF($E32="","",VLOOKUP($E32,'L2 UC'!$C:$D,2,FALSE()))</f>
        <v/>
      </c>
      <c r="E32" s="153" t="str">
        <f aca="false">IF($M32&lt;&gt;"",$M32,IF(COUNTIF('L2 UC'!$C:$C,$L32)&gt;0,$L32,""))</f>
        <v/>
      </c>
      <c r="F32" s="150" t="str">
        <f aca="false">IF($E32="","",$E32&amp;"-"&amp;COUNTIF($E$2:$E32,$E32))</f>
        <v/>
      </c>
      <c r="G32" s="154"/>
      <c r="H32" s="144"/>
      <c r="I32" s="154"/>
      <c r="J32" s="155" t="str">
        <f aca="false">IF(OR($I32="",LEFT($I32,1)="["),"",IFERROR(VLOOKUP(TRIM(IF(ISNUMBER(FIND(",",$I32)),LEFT($I32,FIND(",",$I32)-1),$I32)),'Mitre Techniques'!$A:$C,3,FALSE()),"Unknown technique"))</f>
        <v/>
      </c>
      <c r="K32" s="155" t="str">
        <f aca="false">IF($J32="","",IFERROR(VLOOKUP(IF(ISNUMBER(FIND(",",$J32)),LEFT($J32,FIND(",",$J32)-1),$J32),'ATTACK and Kill Chain mapping'!$A:$B,2,FALSE()),""))</f>
        <v/>
      </c>
      <c r="L32" s="155" t="str">
        <f aca="false">IF($J32="","",IFERROR(VLOOKUP(IF(ISNUMBER(FIND(",",$J32)),LEFT($J32,FIND(",",$J32)-1),$J32),'ATTACK and Kill Chain mapping'!$A:$D,4,FALSE()),""))</f>
        <v/>
      </c>
      <c r="M32" s="154"/>
      <c r="N32" s="156"/>
      <c r="O32" s="156"/>
      <c r="P32" s="156"/>
      <c r="Q32" s="157" t="str">
        <f aca="false">IF(COUNT($N32:$P32)=0,"",$N32*$O32*$P32)</f>
        <v/>
      </c>
      <c r="R32" s="157" t="str">
        <f aca="false">IF($Q32="","",1-$Q32)</f>
        <v/>
      </c>
      <c r="S32" s="158"/>
      <c r="T32" s="158"/>
      <c r="U32" s="158"/>
      <c r="V32" s="158"/>
    </row>
    <row r="33" customFormat="false" ht="43.5" hidden="false" customHeight="true" outlineLevel="0" collapsed="false">
      <c r="A33" s="150" t="str">
        <f aca="false">IF($E33="","",COUNTIF($E:$E,$E33))</f>
        <v/>
      </c>
      <c r="B33" s="151" t="str">
        <f aca="false">IF($C33="","",VLOOKUP($C33,'L1 UC'!$C:$D,2,FALSE()))</f>
        <v/>
      </c>
      <c r="C33" s="152" t="str">
        <f aca="false">IF($E33="","",LEFT($E33,FIND("-",$E33&amp;"-")-1))</f>
        <v/>
      </c>
      <c r="D33" s="153" t="str">
        <f aca="false">IF($E33="","",VLOOKUP($E33,'L2 UC'!$C:$D,2,FALSE()))</f>
        <v/>
      </c>
      <c r="E33" s="153" t="str">
        <f aca="false">IF($M33&lt;&gt;"",$M33,IF(COUNTIF('L2 UC'!$C:$C,$L33)&gt;0,$L33,""))</f>
        <v/>
      </c>
      <c r="F33" s="150" t="str">
        <f aca="false">IF($E33="","",$E33&amp;"-"&amp;COUNTIF($E$2:$E33,$E33))</f>
        <v/>
      </c>
      <c r="G33" s="154"/>
      <c r="H33" s="144"/>
      <c r="I33" s="154"/>
      <c r="J33" s="155" t="str">
        <f aca="false">IF(OR($I33="",LEFT($I33,1)="["),"",IFERROR(VLOOKUP(TRIM(IF(ISNUMBER(FIND(",",$I33)),LEFT($I33,FIND(",",$I33)-1),$I33)),'Mitre Techniques'!$A:$C,3,FALSE()),"Unknown technique"))</f>
        <v/>
      </c>
      <c r="K33" s="155" t="str">
        <f aca="false">IF($J33="","",IFERROR(VLOOKUP(IF(ISNUMBER(FIND(",",$J33)),LEFT($J33,FIND(",",$J33)-1),$J33),'ATTACK and Kill Chain mapping'!$A:$B,2,FALSE()),""))</f>
        <v/>
      </c>
      <c r="L33" s="155" t="str">
        <f aca="false">IF($J33="","",IFERROR(VLOOKUP(IF(ISNUMBER(FIND(",",$J33)),LEFT($J33,FIND(",",$J33)-1),$J33),'ATTACK and Kill Chain mapping'!$A:$D,4,FALSE()),""))</f>
        <v/>
      </c>
      <c r="M33" s="154"/>
      <c r="N33" s="156"/>
      <c r="O33" s="156"/>
      <c r="P33" s="156"/>
      <c r="Q33" s="157" t="str">
        <f aca="false">IF(COUNT($N33:$P33)=0,"",$N33*$O33*$P33)</f>
        <v/>
      </c>
      <c r="R33" s="157" t="str">
        <f aca="false">IF($Q33="","",1-$Q33)</f>
        <v/>
      </c>
      <c r="S33" s="158"/>
      <c r="T33" s="158"/>
      <c r="U33" s="158"/>
      <c r="V33" s="158"/>
    </row>
    <row r="34" customFormat="false" ht="43.5" hidden="false" customHeight="true" outlineLevel="0" collapsed="false">
      <c r="A34" s="150" t="str">
        <f aca="false">IF($E34="","",COUNTIF($E:$E,$E34))</f>
        <v/>
      </c>
      <c r="B34" s="151" t="str">
        <f aca="false">IF($C34="","",VLOOKUP($C34,'L1 UC'!$C:$D,2,FALSE()))</f>
        <v/>
      </c>
      <c r="C34" s="152" t="str">
        <f aca="false">IF($E34="","",LEFT($E34,FIND("-",$E34&amp;"-")-1))</f>
        <v/>
      </c>
      <c r="D34" s="153" t="str">
        <f aca="false">IF($E34="","",VLOOKUP($E34,'L2 UC'!$C:$D,2,FALSE()))</f>
        <v/>
      </c>
      <c r="E34" s="153" t="str">
        <f aca="false">IF($M34&lt;&gt;"",$M34,IF(COUNTIF('L2 UC'!$C:$C,$L34)&gt;0,$L34,""))</f>
        <v/>
      </c>
      <c r="F34" s="150" t="str">
        <f aca="false">IF($E34="","",$E34&amp;"-"&amp;COUNTIF($E$2:$E34,$E34))</f>
        <v/>
      </c>
      <c r="G34" s="154"/>
      <c r="H34" s="144"/>
      <c r="I34" s="154"/>
      <c r="J34" s="155" t="str">
        <f aca="false">IF(OR($I34="",LEFT($I34,1)="["),"",IFERROR(VLOOKUP(TRIM(IF(ISNUMBER(FIND(",",$I34)),LEFT($I34,FIND(",",$I34)-1),$I34)),'Mitre Techniques'!$A:$C,3,FALSE()),"Unknown technique"))</f>
        <v/>
      </c>
      <c r="K34" s="155" t="str">
        <f aca="false">IF($J34="","",IFERROR(VLOOKUP(IF(ISNUMBER(FIND(",",$J34)),LEFT($J34,FIND(",",$J34)-1),$J34),'ATTACK and Kill Chain mapping'!$A:$B,2,FALSE()),""))</f>
        <v/>
      </c>
      <c r="L34" s="155" t="str">
        <f aca="false">IF($J34="","",IFERROR(VLOOKUP(IF(ISNUMBER(FIND(",",$J34)),LEFT($J34,FIND(",",$J34)-1),$J34),'ATTACK and Kill Chain mapping'!$A:$D,4,FALSE()),""))</f>
        <v/>
      </c>
      <c r="M34" s="154"/>
      <c r="N34" s="156"/>
      <c r="O34" s="156"/>
      <c r="P34" s="156"/>
      <c r="Q34" s="157" t="str">
        <f aca="false">IF(COUNT($N34:$P34)=0,"",$N34*$O34*$P34)</f>
        <v/>
      </c>
      <c r="R34" s="157" t="str">
        <f aca="false">IF($Q34="","",1-$Q34)</f>
        <v/>
      </c>
      <c r="S34" s="158"/>
      <c r="T34" s="158"/>
      <c r="U34" s="158"/>
      <c r="V34" s="158"/>
    </row>
    <row r="35" customFormat="false" ht="43.5" hidden="false" customHeight="true" outlineLevel="0" collapsed="false">
      <c r="A35" s="150" t="str">
        <f aca="false">IF($E35="","",COUNTIF($E:$E,$E35))</f>
        <v/>
      </c>
      <c r="B35" s="151" t="str">
        <f aca="false">IF($C35="","",VLOOKUP($C35,'L1 UC'!$C:$D,2,FALSE()))</f>
        <v/>
      </c>
      <c r="C35" s="152" t="str">
        <f aca="false">IF($E35="","",LEFT($E35,FIND("-",$E35&amp;"-")-1))</f>
        <v/>
      </c>
      <c r="D35" s="153" t="str">
        <f aca="false">IF($E35="","",VLOOKUP($E35,'L2 UC'!$C:$D,2,FALSE()))</f>
        <v/>
      </c>
      <c r="E35" s="153" t="str">
        <f aca="false">IF($M35&lt;&gt;"",$M35,IF(COUNTIF('L2 UC'!$C:$C,$L35)&gt;0,$L35,""))</f>
        <v/>
      </c>
      <c r="F35" s="150" t="str">
        <f aca="false">IF($E35="","",$E35&amp;"-"&amp;COUNTIF($E$2:$E35,$E35))</f>
        <v/>
      </c>
      <c r="G35" s="154"/>
      <c r="H35" s="144"/>
      <c r="I35" s="154"/>
      <c r="J35" s="155" t="str">
        <f aca="false">IF(OR($I35="",LEFT($I35,1)="["),"",IFERROR(VLOOKUP(TRIM(IF(ISNUMBER(FIND(",",$I35)),LEFT($I35,FIND(",",$I35)-1),$I35)),'Mitre Techniques'!$A:$C,3,FALSE()),"Unknown technique"))</f>
        <v/>
      </c>
      <c r="K35" s="155" t="str">
        <f aca="false">IF($J35="","",IFERROR(VLOOKUP(IF(ISNUMBER(FIND(",",$J35)),LEFT($J35,FIND(",",$J35)-1),$J35),'ATTACK and Kill Chain mapping'!$A:$B,2,FALSE()),""))</f>
        <v/>
      </c>
      <c r="L35" s="155" t="str">
        <f aca="false">IF($J35="","",IFERROR(VLOOKUP(IF(ISNUMBER(FIND(",",$J35)),LEFT($J35,FIND(",",$J35)-1),$J35),'ATTACK and Kill Chain mapping'!$A:$D,4,FALSE()),""))</f>
        <v/>
      </c>
      <c r="M35" s="154"/>
      <c r="N35" s="156"/>
      <c r="O35" s="156"/>
      <c r="P35" s="156"/>
      <c r="Q35" s="157" t="str">
        <f aca="false">IF(COUNT($N35:$P35)=0,"",$N35*$O35*$P35)</f>
        <v/>
      </c>
      <c r="R35" s="157" t="str">
        <f aca="false">IF($Q35="","",1-$Q35)</f>
        <v/>
      </c>
      <c r="S35" s="158"/>
      <c r="T35" s="158"/>
      <c r="U35" s="158"/>
      <c r="V35" s="158"/>
    </row>
    <row r="36" customFormat="false" ht="43.5" hidden="false" customHeight="true" outlineLevel="0" collapsed="false">
      <c r="A36" s="150" t="str">
        <f aca="false">IF($E36="","",COUNTIF($E:$E,$E36))</f>
        <v/>
      </c>
      <c r="B36" s="151" t="str">
        <f aca="false">IF($C36="","",VLOOKUP($C36,'L1 UC'!$C:$D,2,FALSE()))</f>
        <v/>
      </c>
      <c r="C36" s="152" t="str">
        <f aca="false">IF($E36="","",LEFT($E36,FIND("-",$E36&amp;"-")-1))</f>
        <v/>
      </c>
      <c r="D36" s="153" t="str">
        <f aca="false">IF($E36="","",VLOOKUP($E36,'L2 UC'!$C:$D,2,FALSE()))</f>
        <v/>
      </c>
      <c r="E36" s="153" t="str">
        <f aca="false">IF($M36&lt;&gt;"",$M36,IF(COUNTIF('L2 UC'!$C:$C,$L36)&gt;0,$L36,""))</f>
        <v/>
      </c>
      <c r="F36" s="150" t="str">
        <f aca="false">IF($E36="","",$E36&amp;"-"&amp;COUNTIF($E$2:$E36,$E36))</f>
        <v/>
      </c>
      <c r="G36" s="154"/>
      <c r="H36" s="144"/>
      <c r="I36" s="154"/>
      <c r="J36" s="155" t="str">
        <f aca="false">IF(OR($I36="",LEFT($I36,1)="["),"",IFERROR(VLOOKUP(TRIM(IF(ISNUMBER(FIND(",",$I36)),LEFT($I36,FIND(",",$I36)-1),$I36)),'Mitre Techniques'!$A:$C,3,FALSE()),"Unknown technique"))</f>
        <v/>
      </c>
      <c r="K36" s="155" t="str">
        <f aca="false">IF($J36="","",IFERROR(VLOOKUP(IF(ISNUMBER(FIND(",",$J36)),LEFT($J36,FIND(",",$J36)-1),$J36),'ATTACK and Kill Chain mapping'!$A:$B,2,FALSE()),""))</f>
        <v/>
      </c>
      <c r="L36" s="155" t="str">
        <f aca="false">IF($J36="","",IFERROR(VLOOKUP(IF(ISNUMBER(FIND(",",$J36)),LEFT($J36,FIND(",",$J36)-1),$J36),'ATTACK and Kill Chain mapping'!$A:$D,4,FALSE()),""))</f>
        <v/>
      </c>
      <c r="M36" s="154"/>
      <c r="N36" s="156"/>
      <c r="O36" s="156"/>
      <c r="P36" s="156"/>
      <c r="Q36" s="157" t="str">
        <f aca="false">IF(COUNT($N36:$P36)=0,"",$N36*$O36*$P36)</f>
        <v/>
      </c>
      <c r="R36" s="157" t="str">
        <f aca="false">IF($Q36="","",1-$Q36)</f>
        <v/>
      </c>
      <c r="S36" s="158"/>
      <c r="T36" s="158"/>
      <c r="U36" s="158"/>
      <c r="V36" s="158"/>
    </row>
    <row r="37" customFormat="false" ht="43.5" hidden="false" customHeight="true" outlineLevel="0" collapsed="false">
      <c r="A37" s="150" t="str">
        <f aca="false">IF($E37="","",COUNTIF($E:$E,$E37))</f>
        <v/>
      </c>
      <c r="B37" s="151" t="str">
        <f aca="false">IF($C37="","",VLOOKUP($C37,'L1 UC'!$C:$D,2,FALSE()))</f>
        <v/>
      </c>
      <c r="C37" s="152" t="str">
        <f aca="false">IF($E37="","",LEFT($E37,FIND("-",$E37&amp;"-")-1))</f>
        <v/>
      </c>
      <c r="D37" s="153" t="str">
        <f aca="false">IF($E37="","",VLOOKUP($E37,'L2 UC'!$C:$D,2,FALSE()))</f>
        <v/>
      </c>
      <c r="E37" s="153" t="str">
        <f aca="false">IF($M37&lt;&gt;"",$M37,IF(COUNTIF('L2 UC'!$C:$C,$L37)&gt;0,$L37,""))</f>
        <v/>
      </c>
      <c r="F37" s="150" t="str">
        <f aca="false">IF($E37="","",$E37&amp;"-"&amp;COUNTIF($E$2:$E37,$E37))</f>
        <v/>
      </c>
      <c r="G37" s="154"/>
      <c r="H37" s="144"/>
      <c r="I37" s="154"/>
      <c r="J37" s="155" t="str">
        <f aca="false">IF(OR($I37="",LEFT($I37,1)="["),"",IFERROR(VLOOKUP(TRIM(IF(ISNUMBER(FIND(",",$I37)),LEFT($I37,FIND(",",$I37)-1),$I37)),'Mitre Techniques'!$A:$C,3,FALSE()),"Unknown technique"))</f>
        <v/>
      </c>
      <c r="K37" s="155" t="str">
        <f aca="false">IF($J37="","",IFERROR(VLOOKUP(IF(ISNUMBER(FIND(",",$J37)),LEFT($J37,FIND(",",$J37)-1),$J37),'ATTACK and Kill Chain mapping'!$A:$B,2,FALSE()),""))</f>
        <v/>
      </c>
      <c r="L37" s="155" t="str">
        <f aca="false">IF($J37="","",IFERROR(VLOOKUP(IF(ISNUMBER(FIND(",",$J37)),LEFT($J37,FIND(",",$J37)-1),$J37),'ATTACK and Kill Chain mapping'!$A:$D,4,FALSE()),""))</f>
        <v/>
      </c>
      <c r="M37" s="154"/>
      <c r="N37" s="156"/>
      <c r="O37" s="156"/>
      <c r="P37" s="156"/>
      <c r="Q37" s="157" t="str">
        <f aca="false">IF(COUNT($N37:$P37)=0,"",$N37*$O37*$P37)</f>
        <v/>
      </c>
      <c r="R37" s="157" t="str">
        <f aca="false">IF($Q37="","",1-$Q37)</f>
        <v/>
      </c>
      <c r="S37" s="158"/>
      <c r="T37" s="158"/>
      <c r="U37" s="158"/>
      <c r="V37" s="158"/>
    </row>
    <row r="38" customFormat="false" ht="43.5" hidden="false" customHeight="true" outlineLevel="0" collapsed="false">
      <c r="A38" s="150" t="str">
        <f aca="false">IF($E38="","",COUNTIF($E:$E,$E38))</f>
        <v/>
      </c>
      <c r="B38" s="151" t="str">
        <f aca="false">IF($C38="","",VLOOKUP($C38,'L1 UC'!$C:$D,2,FALSE()))</f>
        <v/>
      </c>
      <c r="C38" s="152" t="str">
        <f aca="false">IF($E38="","",LEFT($E38,FIND("-",$E38&amp;"-")-1))</f>
        <v/>
      </c>
      <c r="D38" s="153" t="str">
        <f aca="false">IF($E38="","",VLOOKUP($E38,'L2 UC'!$C:$D,2,FALSE()))</f>
        <v/>
      </c>
      <c r="E38" s="153" t="str">
        <f aca="false">IF($M38&lt;&gt;"",$M38,IF(COUNTIF('L2 UC'!$C:$C,$L38)&gt;0,$L38,""))</f>
        <v/>
      </c>
      <c r="F38" s="150" t="str">
        <f aca="false">IF($E38="","",$E38&amp;"-"&amp;COUNTIF($E$2:$E38,$E38))</f>
        <v/>
      </c>
      <c r="G38" s="154"/>
      <c r="H38" s="144"/>
      <c r="I38" s="154"/>
      <c r="J38" s="155" t="str">
        <f aca="false">IF(OR($I38="",LEFT($I38,1)="["),"",IFERROR(VLOOKUP(TRIM(IF(ISNUMBER(FIND(",",$I38)),LEFT($I38,FIND(",",$I38)-1),$I38)),'Mitre Techniques'!$A:$C,3,FALSE()),"Unknown technique"))</f>
        <v/>
      </c>
      <c r="K38" s="155" t="str">
        <f aca="false">IF($J38="","",IFERROR(VLOOKUP(IF(ISNUMBER(FIND(",",$J38)),LEFT($J38,FIND(",",$J38)-1),$J38),'ATTACK and Kill Chain mapping'!$A:$B,2,FALSE()),""))</f>
        <v/>
      </c>
      <c r="L38" s="155" t="str">
        <f aca="false">IF($J38="","",IFERROR(VLOOKUP(IF(ISNUMBER(FIND(",",$J38)),LEFT($J38,FIND(",",$J38)-1),$J38),'ATTACK and Kill Chain mapping'!$A:$D,4,FALSE()),""))</f>
        <v/>
      </c>
      <c r="M38" s="154"/>
      <c r="N38" s="156"/>
      <c r="O38" s="156"/>
      <c r="P38" s="156"/>
      <c r="Q38" s="157" t="str">
        <f aca="false">IF(COUNT($N38:$P38)=0,"",$N38*$O38*$P38)</f>
        <v/>
      </c>
      <c r="R38" s="157" t="str">
        <f aca="false">IF($Q38="","",1-$Q38)</f>
        <v/>
      </c>
      <c r="S38" s="158"/>
      <c r="T38" s="158"/>
      <c r="U38" s="158"/>
      <c r="V38" s="158"/>
    </row>
    <row r="39" customFormat="false" ht="43.5" hidden="false" customHeight="true" outlineLevel="0" collapsed="false">
      <c r="A39" s="150" t="str">
        <f aca="false">IF($E39="","",COUNTIF($E:$E,$E39))</f>
        <v/>
      </c>
      <c r="B39" s="151" t="str">
        <f aca="false">IF($C39="","",VLOOKUP($C39,'L1 UC'!$C:$D,2,FALSE()))</f>
        <v/>
      </c>
      <c r="C39" s="152" t="str">
        <f aca="false">IF($E39="","",LEFT($E39,FIND("-",$E39&amp;"-")-1))</f>
        <v/>
      </c>
      <c r="D39" s="153" t="str">
        <f aca="false">IF($E39="","",VLOOKUP($E39,'L2 UC'!$C:$D,2,FALSE()))</f>
        <v/>
      </c>
      <c r="E39" s="153" t="str">
        <f aca="false">IF($M39&lt;&gt;"",$M39,IF(COUNTIF('L2 UC'!$C:$C,$L39)&gt;0,$L39,""))</f>
        <v/>
      </c>
      <c r="F39" s="150" t="str">
        <f aca="false">IF($E39="","",$E39&amp;"-"&amp;COUNTIF($E$2:$E39,$E39))</f>
        <v/>
      </c>
      <c r="G39" s="154"/>
      <c r="H39" s="144"/>
      <c r="I39" s="154"/>
      <c r="J39" s="155" t="str">
        <f aca="false">IF(OR($I39="",LEFT($I39,1)="["),"",IFERROR(VLOOKUP(TRIM(IF(ISNUMBER(FIND(",",$I39)),LEFT($I39,FIND(",",$I39)-1),$I39)),'Mitre Techniques'!$A:$C,3,FALSE()),"Unknown technique"))</f>
        <v/>
      </c>
      <c r="K39" s="155" t="str">
        <f aca="false">IF($J39="","",IFERROR(VLOOKUP(IF(ISNUMBER(FIND(",",$J39)),LEFT($J39,FIND(",",$J39)-1),$J39),'ATTACK and Kill Chain mapping'!$A:$B,2,FALSE()),""))</f>
        <v/>
      </c>
      <c r="L39" s="155" t="str">
        <f aca="false">IF($J39="","",IFERROR(VLOOKUP(IF(ISNUMBER(FIND(",",$J39)),LEFT($J39,FIND(",",$J39)-1),$J39),'ATTACK and Kill Chain mapping'!$A:$D,4,FALSE()),""))</f>
        <v/>
      </c>
      <c r="M39" s="154"/>
      <c r="N39" s="156"/>
      <c r="O39" s="156"/>
      <c r="P39" s="156"/>
      <c r="Q39" s="157" t="str">
        <f aca="false">IF(COUNT($N39:$P39)=0,"",$N39*$O39*$P39)</f>
        <v/>
      </c>
      <c r="R39" s="157" t="str">
        <f aca="false">IF($Q39="","",1-$Q39)</f>
        <v/>
      </c>
      <c r="S39" s="158"/>
      <c r="T39" s="158"/>
      <c r="U39" s="158"/>
      <c r="V39" s="158"/>
    </row>
    <row r="40" customFormat="false" ht="43.5" hidden="false" customHeight="true" outlineLevel="0" collapsed="false">
      <c r="A40" s="150" t="str">
        <f aca="false">IF($E40="","",COUNTIF($E:$E,$E40))</f>
        <v/>
      </c>
      <c r="B40" s="151" t="str">
        <f aca="false">IF($C40="","",VLOOKUP($C40,'L1 UC'!$C:$D,2,FALSE()))</f>
        <v/>
      </c>
      <c r="C40" s="152" t="str">
        <f aca="false">IF($E40="","",LEFT($E40,FIND("-",$E40&amp;"-")-1))</f>
        <v/>
      </c>
      <c r="D40" s="153" t="str">
        <f aca="false">IF($E40="","",VLOOKUP($E40,'L2 UC'!$C:$D,2,FALSE()))</f>
        <v/>
      </c>
      <c r="E40" s="153" t="str">
        <f aca="false">IF($M40&lt;&gt;"",$M40,IF(COUNTIF('L2 UC'!$C:$C,$L40)&gt;0,$L40,""))</f>
        <v/>
      </c>
      <c r="F40" s="150" t="str">
        <f aca="false">IF($E40="","",$E40&amp;"-"&amp;COUNTIF($E$2:$E40,$E40))</f>
        <v/>
      </c>
      <c r="G40" s="154"/>
      <c r="H40" s="144"/>
      <c r="I40" s="154"/>
      <c r="J40" s="155" t="str">
        <f aca="false">IF(OR($I40="",LEFT($I40,1)="["),"",IFERROR(VLOOKUP(TRIM(IF(ISNUMBER(FIND(",",$I40)),LEFT($I40,FIND(",",$I40)-1),$I40)),'Mitre Techniques'!$A:$C,3,FALSE()),"Unknown technique"))</f>
        <v/>
      </c>
      <c r="K40" s="155" t="str">
        <f aca="false">IF($J40="","",IFERROR(VLOOKUP(IF(ISNUMBER(FIND(",",$J40)),LEFT($J40,FIND(",",$J40)-1),$J40),'ATTACK and Kill Chain mapping'!$A:$B,2,FALSE()),""))</f>
        <v/>
      </c>
      <c r="L40" s="155" t="str">
        <f aca="false">IF($J40="","",IFERROR(VLOOKUP(IF(ISNUMBER(FIND(",",$J40)),LEFT($J40,FIND(",",$J40)-1),$J40),'ATTACK and Kill Chain mapping'!$A:$D,4,FALSE()),""))</f>
        <v/>
      </c>
      <c r="M40" s="154"/>
      <c r="N40" s="156"/>
      <c r="O40" s="156"/>
      <c r="P40" s="156"/>
      <c r="Q40" s="157" t="str">
        <f aca="false">IF(COUNT($N40:$P40)=0,"",$N40*$O40*$P40)</f>
        <v/>
      </c>
      <c r="R40" s="157" t="str">
        <f aca="false">IF($Q40="","",1-$Q40)</f>
        <v/>
      </c>
      <c r="S40" s="158"/>
      <c r="T40" s="158"/>
      <c r="U40" s="158"/>
      <c r="V40" s="158"/>
    </row>
    <row r="41" customFormat="false" ht="43.5" hidden="false" customHeight="true" outlineLevel="0" collapsed="false">
      <c r="A41" s="150" t="str">
        <f aca="false">IF($E41="","",COUNTIF($E:$E,$E41))</f>
        <v/>
      </c>
      <c r="B41" s="151" t="str">
        <f aca="false">IF($C41="","",VLOOKUP($C41,'L1 UC'!$C:$D,2,FALSE()))</f>
        <v/>
      </c>
      <c r="C41" s="152" t="str">
        <f aca="false">IF($E41="","",LEFT($E41,FIND("-",$E41&amp;"-")-1))</f>
        <v/>
      </c>
      <c r="D41" s="153" t="str">
        <f aca="false">IF($E41="","",VLOOKUP($E41,'L2 UC'!$C:$D,2,FALSE()))</f>
        <v/>
      </c>
      <c r="E41" s="153" t="str">
        <f aca="false">IF($M41&lt;&gt;"",$M41,IF(COUNTIF('L2 UC'!$C:$C,$L41)&gt;0,$L41,""))</f>
        <v/>
      </c>
      <c r="F41" s="150" t="str">
        <f aca="false">IF($E41="","",$E41&amp;"-"&amp;COUNTIF($E$2:$E41,$E41))</f>
        <v/>
      </c>
      <c r="G41" s="154"/>
      <c r="H41" s="144"/>
      <c r="I41" s="154"/>
      <c r="J41" s="155" t="str">
        <f aca="false">IF(OR($I41="",LEFT($I41,1)="["),"",IFERROR(VLOOKUP(TRIM(IF(ISNUMBER(FIND(",",$I41)),LEFT($I41,FIND(",",$I41)-1),$I41)),'Mitre Techniques'!$A:$C,3,FALSE()),"Unknown technique"))</f>
        <v/>
      </c>
      <c r="K41" s="155" t="str">
        <f aca="false">IF($J41="","",IFERROR(VLOOKUP(IF(ISNUMBER(FIND(",",$J41)),LEFT($J41,FIND(",",$J41)-1),$J41),'ATTACK and Kill Chain mapping'!$A:$B,2,FALSE()),""))</f>
        <v/>
      </c>
      <c r="L41" s="155" t="str">
        <f aca="false">IF($J41="","",IFERROR(VLOOKUP(IF(ISNUMBER(FIND(",",$J41)),LEFT($J41,FIND(",",$J41)-1),$J41),'ATTACK and Kill Chain mapping'!$A:$D,4,FALSE()),""))</f>
        <v/>
      </c>
      <c r="M41" s="154"/>
      <c r="N41" s="156"/>
      <c r="O41" s="156"/>
      <c r="P41" s="156"/>
      <c r="Q41" s="157" t="str">
        <f aca="false">IF(COUNT($N41:$P41)=0,"",$N41*$O41*$P41)</f>
        <v/>
      </c>
      <c r="R41" s="157" t="str">
        <f aca="false">IF($Q41="","",1-$Q41)</f>
        <v/>
      </c>
      <c r="S41" s="158"/>
      <c r="T41" s="158"/>
      <c r="U41" s="158"/>
      <c r="V41" s="158"/>
    </row>
    <row r="42" customFormat="false" ht="43.5" hidden="false" customHeight="true" outlineLevel="0" collapsed="false">
      <c r="A42" s="150" t="str">
        <f aca="false">IF($E42="","",COUNTIF($E:$E,$E42))</f>
        <v/>
      </c>
      <c r="B42" s="151" t="str">
        <f aca="false">IF($C42="","",VLOOKUP($C42,'L1 UC'!$C:$D,2,FALSE()))</f>
        <v/>
      </c>
      <c r="C42" s="152" t="str">
        <f aca="false">IF($E42="","",LEFT($E42,FIND("-",$E42&amp;"-")-1))</f>
        <v/>
      </c>
      <c r="D42" s="153" t="str">
        <f aca="false">IF($E42="","",VLOOKUP($E42,'L2 UC'!$C:$D,2,FALSE()))</f>
        <v/>
      </c>
      <c r="E42" s="153" t="str">
        <f aca="false">IF($M42&lt;&gt;"",$M42,IF(COUNTIF('L2 UC'!$C:$C,$L42)&gt;0,$L42,""))</f>
        <v/>
      </c>
      <c r="F42" s="150" t="str">
        <f aca="false">IF($E42="","",$E42&amp;"-"&amp;COUNTIF($E$2:$E42,$E42))</f>
        <v/>
      </c>
      <c r="G42" s="154"/>
      <c r="H42" s="144"/>
      <c r="I42" s="154"/>
      <c r="J42" s="155" t="str">
        <f aca="false">IF(OR($I42="",LEFT($I42,1)="["),"",IFERROR(VLOOKUP(TRIM(IF(ISNUMBER(FIND(",",$I42)),LEFT($I42,FIND(",",$I42)-1),$I42)),'Mitre Techniques'!$A:$C,3,FALSE()),"Unknown technique"))</f>
        <v/>
      </c>
      <c r="K42" s="155" t="str">
        <f aca="false">IF($J42="","",IFERROR(VLOOKUP(IF(ISNUMBER(FIND(",",$J42)),LEFT($J42,FIND(",",$J42)-1),$J42),'ATTACK and Kill Chain mapping'!$A:$B,2,FALSE()),""))</f>
        <v/>
      </c>
      <c r="L42" s="155" t="str">
        <f aca="false">IF($J42="","",IFERROR(VLOOKUP(IF(ISNUMBER(FIND(",",$J42)),LEFT($J42,FIND(",",$J42)-1),$J42),'ATTACK and Kill Chain mapping'!$A:$D,4,FALSE()),""))</f>
        <v/>
      </c>
      <c r="M42" s="154"/>
      <c r="N42" s="156"/>
      <c r="O42" s="156"/>
      <c r="P42" s="156"/>
      <c r="Q42" s="157" t="str">
        <f aca="false">IF(COUNT($N42:$P42)=0,"",$N42*$O42*$P42)</f>
        <v/>
      </c>
      <c r="R42" s="157" t="str">
        <f aca="false">IF($Q42="","",1-$Q42)</f>
        <v/>
      </c>
      <c r="S42" s="158"/>
      <c r="T42" s="158"/>
      <c r="U42" s="158"/>
      <c r="V42" s="158"/>
    </row>
    <row r="43" customFormat="false" ht="43.5" hidden="false" customHeight="true" outlineLevel="0" collapsed="false">
      <c r="A43" s="150" t="str">
        <f aca="false">IF($E43="","",COUNTIF($E:$E,$E43))</f>
        <v/>
      </c>
      <c r="B43" s="151" t="str">
        <f aca="false">IF($C43="","",VLOOKUP($C43,'L1 UC'!$C:$D,2,FALSE()))</f>
        <v/>
      </c>
      <c r="C43" s="152" t="str">
        <f aca="false">IF($E43="","",LEFT($E43,FIND("-",$E43&amp;"-")-1))</f>
        <v/>
      </c>
      <c r="D43" s="153" t="str">
        <f aca="false">IF($E43="","",VLOOKUP($E43,'L2 UC'!$C:$D,2,FALSE()))</f>
        <v/>
      </c>
      <c r="E43" s="153" t="str">
        <f aca="false">IF($M43&lt;&gt;"",$M43,IF(COUNTIF('L2 UC'!$C:$C,$L43)&gt;0,$L43,""))</f>
        <v/>
      </c>
      <c r="F43" s="150" t="str">
        <f aca="false">IF($E43="","",$E43&amp;"-"&amp;COUNTIF($E$2:$E43,$E43))</f>
        <v/>
      </c>
      <c r="G43" s="154"/>
      <c r="H43" s="144"/>
      <c r="I43" s="154"/>
      <c r="J43" s="155" t="str">
        <f aca="false">IF(OR($I43="",LEFT($I43,1)="["),"",IFERROR(VLOOKUP(TRIM(IF(ISNUMBER(FIND(",",$I43)),LEFT($I43,FIND(",",$I43)-1),$I43)),'Mitre Techniques'!$A:$C,3,FALSE()),"Unknown technique"))</f>
        <v/>
      </c>
      <c r="K43" s="155" t="str">
        <f aca="false">IF($J43="","",IFERROR(VLOOKUP(IF(ISNUMBER(FIND(",",$J43)),LEFT($J43,FIND(",",$J43)-1),$J43),'ATTACK and Kill Chain mapping'!$A:$B,2,FALSE()),""))</f>
        <v/>
      </c>
      <c r="L43" s="155" t="str">
        <f aca="false">IF($J43="","",IFERROR(VLOOKUP(IF(ISNUMBER(FIND(",",$J43)),LEFT($J43,FIND(",",$J43)-1),$J43),'ATTACK and Kill Chain mapping'!$A:$D,4,FALSE()),""))</f>
        <v/>
      </c>
      <c r="M43" s="154"/>
      <c r="N43" s="156"/>
      <c r="O43" s="156"/>
      <c r="P43" s="156"/>
      <c r="Q43" s="157" t="str">
        <f aca="false">IF(COUNT($N43:$P43)=0,"",$N43*$O43*$P43)</f>
        <v/>
      </c>
      <c r="R43" s="157" t="str">
        <f aca="false">IF($Q43="","",1-$Q43)</f>
        <v/>
      </c>
      <c r="S43" s="158"/>
      <c r="T43" s="158"/>
      <c r="U43" s="158"/>
      <c r="V43" s="158"/>
    </row>
    <row r="44" customFormat="false" ht="43.5" hidden="false" customHeight="true" outlineLevel="0" collapsed="false">
      <c r="A44" s="150" t="str">
        <f aca="false">IF($E44="","",COUNTIF($E:$E,$E44))</f>
        <v/>
      </c>
      <c r="B44" s="151" t="str">
        <f aca="false">IF($C44="","",VLOOKUP($C44,'L1 UC'!$C:$D,2,FALSE()))</f>
        <v/>
      </c>
      <c r="C44" s="152" t="str">
        <f aca="false">IF($E44="","",LEFT($E44,FIND("-",$E44&amp;"-")-1))</f>
        <v/>
      </c>
      <c r="D44" s="153" t="str">
        <f aca="false">IF($E44="","",VLOOKUP($E44,'L2 UC'!$C:$D,2,FALSE()))</f>
        <v/>
      </c>
      <c r="E44" s="153" t="str">
        <f aca="false">IF($M44&lt;&gt;"",$M44,IF(COUNTIF('L2 UC'!$C:$C,$L44)&gt;0,$L44,""))</f>
        <v/>
      </c>
      <c r="F44" s="150" t="str">
        <f aca="false">IF($E44="","",$E44&amp;"-"&amp;COUNTIF($E$2:$E44,$E44))</f>
        <v/>
      </c>
      <c r="G44" s="154"/>
      <c r="H44" s="144"/>
      <c r="I44" s="154"/>
      <c r="J44" s="155" t="str">
        <f aca="false">IF(OR($I44="",LEFT($I44,1)="["),"",IFERROR(VLOOKUP(TRIM(IF(ISNUMBER(FIND(",",$I44)),LEFT($I44,FIND(",",$I44)-1),$I44)),'Mitre Techniques'!$A:$C,3,FALSE()),"Unknown technique"))</f>
        <v/>
      </c>
      <c r="K44" s="155" t="str">
        <f aca="false">IF($J44="","",IFERROR(VLOOKUP(IF(ISNUMBER(FIND(",",$J44)),LEFT($J44,FIND(",",$J44)-1),$J44),'ATTACK and Kill Chain mapping'!$A:$B,2,FALSE()),""))</f>
        <v/>
      </c>
      <c r="L44" s="155" t="str">
        <f aca="false">IF($J44="","",IFERROR(VLOOKUP(IF(ISNUMBER(FIND(",",$J44)),LEFT($J44,FIND(",",$J44)-1),$J44),'ATTACK and Kill Chain mapping'!$A:$D,4,FALSE()),""))</f>
        <v/>
      </c>
      <c r="M44" s="154"/>
      <c r="N44" s="156"/>
      <c r="O44" s="156"/>
      <c r="P44" s="156"/>
      <c r="Q44" s="157" t="str">
        <f aca="false">IF(COUNT($N44:$P44)=0,"",$N44*$O44*$P44)</f>
        <v/>
      </c>
      <c r="R44" s="157" t="str">
        <f aca="false">IF($Q44="","",1-$Q44)</f>
        <v/>
      </c>
      <c r="S44" s="158"/>
      <c r="T44" s="158"/>
      <c r="U44" s="158"/>
      <c r="V44" s="158"/>
    </row>
    <row r="45" customFormat="false" ht="43.5" hidden="false" customHeight="true" outlineLevel="0" collapsed="false">
      <c r="A45" s="150" t="str">
        <f aca="false">IF($E45="","",COUNTIF($E:$E,$E45))</f>
        <v/>
      </c>
      <c r="B45" s="151" t="str">
        <f aca="false">IF($C45="","",VLOOKUP($C45,'L1 UC'!$C:$D,2,FALSE()))</f>
        <v/>
      </c>
      <c r="C45" s="152" t="str">
        <f aca="false">IF($E45="","",LEFT($E45,FIND("-",$E45&amp;"-")-1))</f>
        <v/>
      </c>
      <c r="D45" s="153" t="str">
        <f aca="false">IF($E45="","",VLOOKUP($E45,'L2 UC'!$C:$D,2,FALSE()))</f>
        <v/>
      </c>
      <c r="E45" s="153" t="str">
        <f aca="false">IF($M45&lt;&gt;"",$M45,IF(COUNTIF('L2 UC'!$C:$C,$L45)&gt;0,$L45,""))</f>
        <v/>
      </c>
      <c r="F45" s="150" t="str">
        <f aca="false">IF($E45="","",$E45&amp;"-"&amp;COUNTIF($E$2:$E45,$E45))</f>
        <v/>
      </c>
      <c r="G45" s="154"/>
      <c r="H45" s="144"/>
      <c r="I45" s="154"/>
      <c r="J45" s="155" t="str">
        <f aca="false">IF(OR($I45="",LEFT($I45,1)="["),"",IFERROR(VLOOKUP(TRIM(IF(ISNUMBER(FIND(",",$I45)),LEFT($I45,FIND(",",$I45)-1),$I45)),'Mitre Techniques'!$A:$C,3,FALSE()),"Unknown technique"))</f>
        <v/>
      </c>
      <c r="K45" s="155" t="str">
        <f aca="false">IF($J45="","",IFERROR(VLOOKUP(IF(ISNUMBER(FIND(",",$J45)),LEFT($J45,FIND(",",$J45)-1),$J45),'ATTACK and Kill Chain mapping'!$A:$B,2,FALSE()),""))</f>
        <v/>
      </c>
      <c r="L45" s="155" t="str">
        <f aca="false">IF($J45="","",IFERROR(VLOOKUP(IF(ISNUMBER(FIND(",",$J45)),LEFT($J45,FIND(",",$J45)-1),$J45),'ATTACK and Kill Chain mapping'!$A:$D,4,FALSE()),""))</f>
        <v/>
      </c>
      <c r="M45" s="154"/>
      <c r="N45" s="156"/>
      <c r="O45" s="156"/>
      <c r="P45" s="156"/>
      <c r="Q45" s="157" t="str">
        <f aca="false">IF(COUNT($N45:$P45)=0,"",$N45*$O45*$P45)</f>
        <v/>
      </c>
      <c r="R45" s="157" t="str">
        <f aca="false">IF($Q45="","",1-$Q45)</f>
        <v/>
      </c>
      <c r="S45" s="158"/>
      <c r="T45" s="158"/>
      <c r="U45" s="158"/>
      <c r="V45" s="158"/>
    </row>
    <row r="46" customFormat="false" ht="43.5" hidden="false" customHeight="true" outlineLevel="0" collapsed="false">
      <c r="A46" s="150" t="str">
        <f aca="false">IF($E46="","",COUNTIF($E:$E,$E46))</f>
        <v/>
      </c>
      <c r="B46" s="151" t="str">
        <f aca="false">IF($C46="","",VLOOKUP($C46,'L1 UC'!$C:$D,2,FALSE()))</f>
        <v/>
      </c>
      <c r="C46" s="152" t="str">
        <f aca="false">IF($E46="","",LEFT($E46,FIND("-",$E46&amp;"-")-1))</f>
        <v/>
      </c>
      <c r="D46" s="153" t="str">
        <f aca="false">IF($E46="","",VLOOKUP($E46,'L2 UC'!$C:$D,2,FALSE()))</f>
        <v/>
      </c>
      <c r="E46" s="153" t="str">
        <f aca="false">IF($M46&lt;&gt;"",$M46,IF(COUNTIF('L2 UC'!$C:$C,$L46)&gt;0,$L46,""))</f>
        <v/>
      </c>
      <c r="F46" s="150" t="str">
        <f aca="false">IF($E46="","",$E46&amp;"-"&amp;COUNTIF($E$2:$E46,$E46))</f>
        <v/>
      </c>
      <c r="G46" s="154"/>
      <c r="H46" s="144"/>
      <c r="I46" s="154"/>
      <c r="J46" s="155" t="str">
        <f aca="false">IF(OR($I46="",LEFT($I46,1)="["),"",IFERROR(VLOOKUP(TRIM(IF(ISNUMBER(FIND(",",$I46)),LEFT($I46,FIND(",",$I46)-1),$I46)),'Mitre Techniques'!$A:$C,3,FALSE()),"Unknown technique"))</f>
        <v/>
      </c>
      <c r="K46" s="155" t="str">
        <f aca="false">IF($J46="","",IFERROR(VLOOKUP(IF(ISNUMBER(FIND(",",$J46)),LEFT($J46,FIND(",",$J46)-1),$J46),'ATTACK and Kill Chain mapping'!$A:$B,2,FALSE()),""))</f>
        <v/>
      </c>
      <c r="L46" s="155" t="str">
        <f aca="false">IF($J46="","",IFERROR(VLOOKUP(IF(ISNUMBER(FIND(",",$J46)),LEFT($J46,FIND(",",$J46)-1),$J46),'ATTACK and Kill Chain mapping'!$A:$D,4,FALSE()),""))</f>
        <v/>
      </c>
      <c r="M46" s="154"/>
      <c r="N46" s="156"/>
      <c r="O46" s="156"/>
      <c r="P46" s="156"/>
      <c r="Q46" s="157" t="str">
        <f aca="false">IF(COUNT($N46:$P46)=0,"",$N46*$O46*$P46)</f>
        <v/>
      </c>
      <c r="R46" s="157" t="str">
        <f aca="false">IF($Q46="","",1-$Q46)</f>
        <v/>
      </c>
      <c r="S46" s="158"/>
      <c r="T46" s="158"/>
      <c r="U46" s="158"/>
      <c r="V46" s="158"/>
    </row>
    <row r="47" customFormat="false" ht="43.5" hidden="false" customHeight="true" outlineLevel="0" collapsed="false">
      <c r="A47" s="150" t="str">
        <f aca="false">IF($E47="","",COUNTIF($E:$E,$E47))</f>
        <v/>
      </c>
      <c r="B47" s="151" t="str">
        <f aca="false">IF($C47="","",VLOOKUP($C47,'L1 UC'!$C:$D,2,FALSE()))</f>
        <v/>
      </c>
      <c r="C47" s="152" t="str">
        <f aca="false">IF($E47="","",LEFT($E47,FIND("-",$E47&amp;"-")-1))</f>
        <v/>
      </c>
      <c r="D47" s="153" t="str">
        <f aca="false">IF($E47="","",VLOOKUP($E47,'L2 UC'!$C:$D,2,FALSE()))</f>
        <v/>
      </c>
      <c r="E47" s="153" t="str">
        <f aca="false">IF($M47&lt;&gt;"",$M47,IF(COUNTIF('L2 UC'!$C:$C,$L47)&gt;0,$L47,""))</f>
        <v/>
      </c>
      <c r="F47" s="150" t="str">
        <f aca="false">IF($E47="","",$E47&amp;"-"&amp;COUNTIF($E$2:$E47,$E47))</f>
        <v/>
      </c>
      <c r="G47" s="154"/>
      <c r="H47" s="144"/>
      <c r="I47" s="154"/>
      <c r="J47" s="155" t="str">
        <f aca="false">IF(OR($I47="",LEFT($I47,1)="["),"",IFERROR(VLOOKUP(TRIM(IF(ISNUMBER(FIND(",",$I47)),LEFT($I47,FIND(",",$I47)-1),$I47)),'Mitre Techniques'!$A:$C,3,FALSE()),"Unknown technique"))</f>
        <v/>
      </c>
      <c r="K47" s="155" t="str">
        <f aca="false">IF($J47="","",IFERROR(VLOOKUP(IF(ISNUMBER(FIND(",",$J47)),LEFT($J47,FIND(",",$J47)-1),$J47),'ATTACK and Kill Chain mapping'!$A:$B,2,FALSE()),""))</f>
        <v/>
      </c>
      <c r="L47" s="155" t="str">
        <f aca="false">IF($J47="","",IFERROR(VLOOKUP(IF(ISNUMBER(FIND(",",$J47)),LEFT($J47,FIND(",",$J47)-1),$J47),'ATTACK and Kill Chain mapping'!$A:$D,4,FALSE()),""))</f>
        <v/>
      </c>
      <c r="M47" s="154"/>
      <c r="N47" s="156"/>
      <c r="O47" s="156"/>
      <c r="P47" s="156"/>
      <c r="Q47" s="157" t="str">
        <f aca="false">IF(COUNT($N47:$P47)=0,"",$N47*$O47*$P47)</f>
        <v/>
      </c>
      <c r="R47" s="157" t="str">
        <f aca="false">IF($Q47="","",1-$Q47)</f>
        <v/>
      </c>
      <c r="S47" s="158"/>
      <c r="T47" s="158"/>
      <c r="U47" s="158"/>
      <c r="V47" s="158"/>
    </row>
    <row r="48" customFormat="false" ht="43.5" hidden="false" customHeight="true" outlineLevel="0" collapsed="false">
      <c r="A48" s="150" t="str">
        <f aca="false">IF($E48="","",COUNTIF($E:$E,$E48))</f>
        <v/>
      </c>
      <c r="B48" s="151" t="str">
        <f aca="false">IF($C48="","",VLOOKUP($C48,'L1 UC'!$C:$D,2,FALSE()))</f>
        <v/>
      </c>
      <c r="C48" s="152" t="str">
        <f aca="false">IF($E48="","",LEFT($E48,FIND("-",$E48&amp;"-")-1))</f>
        <v/>
      </c>
      <c r="D48" s="153" t="str">
        <f aca="false">IF($E48="","",VLOOKUP($E48,'L2 UC'!$C:$D,2,FALSE()))</f>
        <v/>
      </c>
      <c r="E48" s="153" t="str">
        <f aca="false">IF($M48&lt;&gt;"",$M48,IF(COUNTIF('L2 UC'!$C:$C,$L48)&gt;0,$L48,""))</f>
        <v/>
      </c>
      <c r="F48" s="150" t="str">
        <f aca="false">IF($E48="","",$E48&amp;"-"&amp;COUNTIF($E$2:$E48,$E48))</f>
        <v/>
      </c>
      <c r="G48" s="154"/>
      <c r="H48" s="144"/>
      <c r="I48" s="154"/>
      <c r="J48" s="155" t="str">
        <f aca="false">IF(OR($I48="",LEFT($I48,1)="["),"",IFERROR(VLOOKUP(TRIM(IF(ISNUMBER(FIND(",",$I48)),LEFT($I48,FIND(",",$I48)-1),$I48)),'Mitre Techniques'!$A:$C,3,FALSE()),"Unknown technique"))</f>
        <v/>
      </c>
      <c r="K48" s="155" t="str">
        <f aca="false">IF($J48="","",IFERROR(VLOOKUP(IF(ISNUMBER(FIND(",",$J48)),LEFT($J48,FIND(",",$J48)-1),$J48),'ATTACK and Kill Chain mapping'!$A:$B,2,FALSE()),""))</f>
        <v/>
      </c>
      <c r="L48" s="155" t="str">
        <f aca="false">IF($J48="","",IFERROR(VLOOKUP(IF(ISNUMBER(FIND(",",$J48)),LEFT($J48,FIND(",",$J48)-1),$J48),'ATTACK and Kill Chain mapping'!$A:$D,4,FALSE()),""))</f>
        <v/>
      </c>
      <c r="M48" s="154"/>
      <c r="N48" s="156"/>
      <c r="O48" s="156"/>
      <c r="P48" s="156"/>
      <c r="Q48" s="157" t="str">
        <f aca="false">IF(COUNT($N48:$P48)=0,"",$N48*$O48*$P48)</f>
        <v/>
      </c>
      <c r="R48" s="157" t="str">
        <f aca="false">IF($Q48="","",1-$Q48)</f>
        <v/>
      </c>
      <c r="S48" s="158"/>
      <c r="T48" s="158"/>
      <c r="U48" s="158"/>
      <c r="V48" s="158"/>
    </row>
    <row r="49" customFormat="false" ht="43.5" hidden="false" customHeight="true" outlineLevel="0" collapsed="false">
      <c r="A49" s="150" t="str">
        <f aca="false">IF($E49="","",COUNTIF($E:$E,$E49))</f>
        <v/>
      </c>
      <c r="B49" s="151" t="str">
        <f aca="false">IF($C49="","",VLOOKUP($C49,'L1 UC'!$C:$D,2,FALSE()))</f>
        <v/>
      </c>
      <c r="C49" s="152" t="str">
        <f aca="false">IF($E49="","",LEFT($E49,FIND("-",$E49&amp;"-")-1))</f>
        <v/>
      </c>
      <c r="D49" s="153" t="str">
        <f aca="false">IF($E49="","",VLOOKUP($E49,'L2 UC'!$C:$D,2,FALSE()))</f>
        <v/>
      </c>
      <c r="E49" s="153" t="str">
        <f aca="false">IF($M49&lt;&gt;"",$M49,IF(COUNTIF('L2 UC'!$C:$C,$L49)&gt;0,$L49,""))</f>
        <v/>
      </c>
      <c r="F49" s="150" t="str">
        <f aca="false">IF($E49="","",$E49&amp;"-"&amp;COUNTIF($E$2:$E49,$E49))</f>
        <v/>
      </c>
      <c r="G49" s="154"/>
      <c r="H49" s="144"/>
      <c r="I49" s="154"/>
      <c r="J49" s="155" t="str">
        <f aca="false">IF(OR($I49="",LEFT($I49,1)="["),"",IFERROR(VLOOKUP(TRIM(IF(ISNUMBER(FIND(",",$I49)),LEFT($I49,FIND(",",$I49)-1),$I49)),'Mitre Techniques'!$A:$C,3,FALSE()),"Unknown technique"))</f>
        <v/>
      </c>
      <c r="K49" s="155" t="str">
        <f aca="false">IF($J49="","",IFERROR(VLOOKUP(IF(ISNUMBER(FIND(",",$J49)),LEFT($J49,FIND(",",$J49)-1),$J49),'ATTACK and Kill Chain mapping'!$A:$B,2,FALSE()),""))</f>
        <v/>
      </c>
      <c r="L49" s="155" t="str">
        <f aca="false">IF($J49="","",IFERROR(VLOOKUP(IF(ISNUMBER(FIND(",",$J49)),LEFT($J49,FIND(",",$J49)-1),$J49),'ATTACK and Kill Chain mapping'!$A:$D,4,FALSE()),""))</f>
        <v/>
      </c>
      <c r="M49" s="154"/>
      <c r="N49" s="156"/>
      <c r="O49" s="156"/>
      <c r="P49" s="156"/>
      <c r="Q49" s="157" t="str">
        <f aca="false">IF(COUNT($N49:$P49)=0,"",$N49*$O49*$P49)</f>
        <v/>
      </c>
      <c r="R49" s="157" t="str">
        <f aca="false">IF($Q49="","",1-$Q49)</f>
        <v/>
      </c>
      <c r="S49" s="158"/>
      <c r="T49" s="158"/>
      <c r="U49" s="158"/>
      <c r="V49" s="158"/>
    </row>
    <row r="50" customFormat="false" ht="43.5" hidden="false" customHeight="true" outlineLevel="0" collapsed="false">
      <c r="A50" s="150" t="str">
        <f aca="false">IF($E50="","",COUNTIF($E:$E,$E50))</f>
        <v/>
      </c>
      <c r="B50" s="151" t="str">
        <f aca="false">IF($C50="","",VLOOKUP($C50,'L1 UC'!$C:$D,2,FALSE()))</f>
        <v/>
      </c>
      <c r="C50" s="152" t="str">
        <f aca="false">IF($E50="","",LEFT($E50,FIND("-",$E50&amp;"-")-1))</f>
        <v/>
      </c>
      <c r="D50" s="153" t="str">
        <f aca="false">IF($E50="","",VLOOKUP($E50,'L2 UC'!$C:$D,2,FALSE()))</f>
        <v/>
      </c>
      <c r="E50" s="153" t="str">
        <f aca="false">IF($M50&lt;&gt;"",$M50,IF(COUNTIF('L2 UC'!$C:$C,$L50)&gt;0,$L50,""))</f>
        <v/>
      </c>
      <c r="F50" s="150" t="str">
        <f aca="false">IF($E50="","",$E50&amp;"-"&amp;COUNTIF($E$2:$E50,$E50))</f>
        <v/>
      </c>
      <c r="G50" s="154"/>
      <c r="H50" s="144"/>
      <c r="I50" s="154"/>
      <c r="J50" s="155" t="str">
        <f aca="false">IF(OR($I50="",LEFT($I50,1)="["),"",IFERROR(VLOOKUP(TRIM(IF(ISNUMBER(FIND(",",$I50)),LEFT($I50,FIND(",",$I50)-1),$I50)),'Mitre Techniques'!$A:$C,3,FALSE()),"Unknown technique"))</f>
        <v/>
      </c>
      <c r="K50" s="155" t="str">
        <f aca="false">IF($J50="","",IFERROR(VLOOKUP(IF(ISNUMBER(FIND(",",$J50)),LEFT($J50,FIND(",",$J50)-1),$J50),'ATTACK and Kill Chain mapping'!$A:$B,2,FALSE()),""))</f>
        <v/>
      </c>
      <c r="L50" s="155" t="str">
        <f aca="false">IF($J50="","",IFERROR(VLOOKUP(IF(ISNUMBER(FIND(",",$J50)),LEFT($J50,FIND(",",$J50)-1),$J50),'ATTACK and Kill Chain mapping'!$A:$D,4,FALSE()),""))</f>
        <v/>
      </c>
      <c r="M50" s="154"/>
      <c r="N50" s="156"/>
      <c r="O50" s="156"/>
      <c r="P50" s="156"/>
      <c r="Q50" s="157" t="str">
        <f aca="false">IF(COUNT($N50:$P50)=0,"",$N50*$O50*$P50)</f>
        <v/>
      </c>
      <c r="R50" s="157" t="str">
        <f aca="false">IF($Q50="","",1-$Q50)</f>
        <v/>
      </c>
      <c r="S50" s="158"/>
      <c r="T50" s="158"/>
      <c r="U50" s="158"/>
      <c r="V50" s="158"/>
    </row>
    <row r="51" customFormat="false" ht="43.5" hidden="false" customHeight="true" outlineLevel="0" collapsed="false">
      <c r="A51" s="150" t="str">
        <f aca="false">IF($E51="","",COUNTIF($E:$E,$E51))</f>
        <v/>
      </c>
      <c r="B51" s="151" t="str">
        <f aca="false">IF($C51="","",VLOOKUP($C51,'L1 UC'!$C:$D,2,FALSE()))</f>
        <v/>
      </c>
      <c r="C51" s="152" t="str">
        <f aca="false">IF($E51="","",LEFT($E51,FIND("-",$E51&amp;"-")-1))</f>
        <v/>
      </c>
      <c r="D51" s="153" t="str">
        <f aca="false">IF($E51="","",VLOOKUP($E51,'L2 UC'!$C:$D,2,FALSE()))</f>
        <v/>
      </c>
      <c r="E51" s="153" t="str">
        <f aca="false">IF($M51&lt;&gt;"",$M51,IF(COUNTIF('L2 UC'!$C:$C,$L51)&gt;0,$L51,""))</f>
        <v/>
      </c>
      <c r="F51" s="150" t="str">
        <f aca="false">IF($E51="","",$E51&amp;"-"&amp;COUNTIF($E$2:$E51,$E51))</f>
        <v/>
      </c>
      <c r="G51" s="154"/>
      <c r="H51" s="144"/>
      <c r="I51" s="154"/>
      <c r="J51" s="155" t="str">
        <f aca="false">IF(OR($I51="",LEFT($I51,1)="["),"",IFERROR(VLOOKUP(TRIM(IF(ISNUMBER(FIND(",",$I51)),LEFT($I51,FIND(",",$I51)-1),$I51)),'Mitre Techniques'!$A:$C,3,FALSE()),"Unknown technique"))</f>
        <v/>
      </c>
      <c r="K51" s="155" t="str">
        <f aca="false">IF($J51="","",IFERROR(VLOOKUP(IF(ISNUMBER(FIND(",",$J51)),LEFT($J51,FIND(",",$J51)-1),$J51),'ATTACK and Kill Chain mapping'!$A:$B,2,FALSE()),""))</f>
        <v/>
      </c>
      <c r="L51" s="155" t="str">
        <f aca="false">IF($J51="","",IFERROR(VLOOKUP(IF(ISNUMBER(FIND(",",$J51)),LEFT($J51,FIND(",",$J51)-1),$J51),'ATTACK and Kill Chain mapping'!$A:$D,4,FALSE()),""))</f>
        <v/>
      </c>
      <c r="M51" s="154"/>
      <c r="N51" s="156"/>
      <c r="O51" s="156"/>
      <c r="P51" s="156"/>
      <c r="Q51" s="157" t="str">
        <f aca="false">IF(COUNT($N51:$P51)=0,"",$N51*$O51*$P51)</f>
        <v/>
      </c>
      <c r="R51" s="157" t="str">
        <f aca="false">IF($Q51="","",1-$Q51)</f>
        <v/>
      </c>
      <c r="S51" s="158"/>
      <c r="T51" s="158"/>
      <c r="U51" s="158"/>
      <c r="V51" s="158"/>
    </row>
    <row r="52" customFormat="false" ht="43.5" hidden="false" customHeight="true" outlineLevel="0" collapsed="false">
      <c r="A52" s="150" t="str">
        <f aca="false">IF($E52="","",COUNTIF($E:$E,$E52))</f>
        <v/>
      </c>
      <c r="B52" s="151" t="str">
        <f aca="false">IF($C52="","",VLOOKUP($C52,'L1 UC'!$C:$D,2,FALSE()))</f>
        <v/>
      </c>
      <c r="C52" s="152" t="str">
        <f aca="false">IF($E52="","",LEFT($E52,FIND("-",$E52&amp;"-")-1))</f>
        <v/>
      </c>
      <c r="D52" s="153" t="str">
        <f aca="false">IF($E52="","",VLOOKUP($E52,'L2 UC'!$C:$D,2,FALSE()))</f>
        <v/>
      </c>
      <c r="E52" s="153" t="str">
        <f aca="false">IF($M52&lt;&gt;"",$M52,IF(COUNTIF('L2 UC'!$C:$C,$L52)&gt;0,$L52,""))</f>
        <v/>
      </c>
      <c r="F52" s="150" t="str">
        <f aca="false">IF($E52="","",$E52&amp;"-"&amp;COUNTIF($E$2:$E52,$E52))</f>
        <v/>
      </c>
      <c r="G52" s="154"/>
      <c r="H52" s="144"/>
      <c r="I52" s="154"/>
      <c r="J52" s="155" t="str">
        <f aca="false">IF(OR($I52="",LEFT($I52,1)="["),"",IFERROR(VLOOKUP(TRIM(IF(ISNUMBER(FIND(",",$I52)),LEFT($I52,FIND(",",$I52)-1),$I52)),'Mitre Techniques'!$A:$C,3,FALSE()),"Unknown technique"))</f>
        <v/>
      </c>
      <c r="K52" s="155" t="str">
        <f aca="false">IF($J52="","",IFERROR(VLOOKUP(IF(ISNUMBER(FIND(",",$J52)),LEFT($J52,FIND(",",$J52)-1),$J52),'ATTACK and Kill Chain mapping'!$A:$B,2,FALSE()),""))</f>
        <v/>
      </c>
      <c r="L52" s="155" t="str">
        <f aca="false">IF($J52="","",IFERROR(VLOOKUP(IF(ISNUMBER(FIND(",",$J52)),LEFT($J52,FIND(",",$J52)-1),$J52),'ATTACK and Kill Chain mapping'!$A:$D,4,FALSE()),""))</f>
        <v/>
      </c>
      <c r="M52" s="154"/>
      <c r="N52" s="156"/>
      <c r="O52" s="156"/>
      <c r="P52" s="156"/>
      <c r="Q52" s="157" t="str">
        <f aca="false">IF(COUNT($N52:$P52)=0,"",$N52*$O52*$P52)</f>
        <v/>
      </c>
      <c r="R52" s="157" t="str">
        <f aca="false">IF($Q52="","",1-$Q52)</f>
        <v/>
      </c>
      <c r="S52" s="158"/>
      <c r="T52" s="158"/>
      <c r="U52" s="158"/>
      <c r="V52" s="158"/>
    </row>
    <row r="53" customFormat="false" ht="43.5" hidden="false" customHeight="true" outlineLevel="0" collapsed="false">
      <c r="A53" s="150" t="str">
        <f aca="false">IF($E53="","",COUNTIF($E:$E,$E53))</f>
        <v/>
      </c>
      <c r="B53" s="151" t="str">
        <f aca="false">IF($C53="","",VLOOKUP($C53,'L1 UC'!$C:$D,2,FALSE()))</f>
        <v/>
      </c>
      <c r="C53" s="152" t="str">
        <f aca="false">IF($E53="","",LEFT($E53,FIND("-",$E53&amp;"-")-1))</f>
        <v/>
      </c>
      <c r="D53" s="153" t="str">
        <f aca="false">IF($E53="","",VLOOKUP($E53,'L2 UC'!$C:$D,2,FALSE()))</f>
        <v/>
      </c>
      <c r="E53" s="153" t="str">
        <f aca="false">IF($M53&lt;&gt;"",$M53,IF(COUNTIF('L2 UC'!$C:$C,$L53)&gt;0,$L53,""))</f>
        <v/>
      </c>
      <c r="F53" s="150" t="str">
        <f aca="false">IF($E53="","",$E53&amp;"-"&amp;COUNTIF($E$2:$E53,$E53))</f>
        <v/>
      </c>
      <c r="G53" s="154"/>
      <c r="H53" s="144"/>
      <c r="I53" s="154"/>
      <c r="J53" s="155" t="str">
        <f aca="false">IF(OR($I53="",LEFT($I53,1)="["),"",IFERROR(VLOOKUP(TRIM(IF(ISNUMBER(FIND(",",$I53)),LEFT($I53,FIND(",",$I53)-1),$I53)),'Mitre Techniques'!$A:$C,3,FALSE()),"Unknown technique"))</f>
        <v/>
      </c>
      <c r="K53" s="155" t="str">
        <f aca="false">IF($J53="","",IFERROR(VLOOKUP(IF(ISNUMBER(FIND(",",$J53)),LEFT($J53,FIND(",",$J53)-1),$J53),'ATTACK and Kill Chain mapping'!$A:$B,2,FALSE()),""))</f>
        <v/>
      </c>
      <c r="L53" s="155" t="str">
        <f aca="false">IF($J53="","",IFERROR(VLOOKUP(IF(ISNUMBER(FIND(",",$J53)),LEFT($J53,FIND(",",$J53)-1),$J53),'ATTACK and Kill Chain mapping'!$A:$D,4,FALSE()),""))</f>
        <v/>
      </c>
      <c r="M53" s="154"/>
      <c r="N53" s="156"/>
      <c r="O53" s="156"/>
      <c r="P53" s="156"/>
      <c r="Q53" s="157" t="str">
        <f aca="false">IF(COUNT($N53:$P53)=0,"",$N53*$O53*$P53)</f>
        <v/>
      </c>
      <c r="R53" s="157" t="str">
        <f aca="false">IF($Q53="","",1-$Q53)</f>
        <v/>
      </c>
      <c r="S53" s="158"/>
      <c r="T53" s="158"/>
      <c r="U53" s="158"/>
      <c r="V53" s="158"/>
    </row>
    <row r="54" customFormat="false" ht="43.5" hidden="false" customHeight="true" outlineLevel="0" collapsed="false">
      <c r="A54" s="150" t="str">
        <f aca="false">IF($E54="","",COUNTIF($E:$E,$E54))</f>
        <v/>
      </c>
      <c r="B54" s="151" t="str">
        <f aca="false">IF($C54="","",VLOOKUP($C54,'L1 UC'!$C:$D,2,FALSE()))</f>
        <v/>
      </c>
      <c r="C54" s="152" t="str">
        <f aca="false">IF($E54="","",LEFT($E54,FIND("-",$E54&amp;"-")-1))</f>
        <v/>
      </c>
      <c r="D54" s="153" t="str">
        <f aca="false">IF($E54="","",VLOOKUP($E54,'L2 UC'!$C:$D,2,FALSE()))</f>
        <v/>
      </c>
      <c r="E54" s="153" t="str">
        <f aca="false">IF($M54&lt;&gt;"",$M54,IF(COUNTIF('L2 UC'!$C:$C,$L54)&gt;0,$L54,""))</f>
        <v/>
      </c>
      <c r="F54" s="150" t="str">
        <f aca="false">IF($E54="","",$E54&amp;"-"&amp;COUNTIF($E$2:$E54,$E54))</f>
        <v/>
      </c>
      <c r="G54" s="154"/>
      <c r="H54" s="144"/>
      <c r="I54" s="154"/>
      <c r="J54" s="155" t="str">
        <f aca="false">IF(OR($I54="",LEFT($I54,1)="["),"",IFERROR(VLOOKUP(TRIM(IF(ISNUMBER(FIND(",",$I54)),LEFT($I54,FIND(",",$I54)-1),$I54)),'Mitre Techniques'!$A:$C,3,FALSE()),"Unknown technique"))</f>
        <v/>
      </c>
      <c r="K54" s="155" t="str">
        <f aca="false">IF($J54="","",IFERROR(VLOOKUP(IF(ISNUMBER(FIND(",",$J54)),LEFT($J54,FIND(",",$J54)-1),$J54),'ATTACK and Kill Chain mapping'!$A:$B,2,FALSE()),""))</f>
        <v/>
      </c>
      <c r="L54" s="155" t="str">
        <f aca="false">IF($J54="","",IFERROR(VLOOKUP(IF(ISNUMBER(FIND(",",$J54)),LEFT($J54,FIND(",",$J54)-1),$J54),'ATTACK and Kill Chain mapping'!$A:$D,4,FALSE()),""))</f>
        <v/>
      </c>
      <c r="M54" s="154"/>
      <c r="N54" s="156"/>
      <c r="O54" s="156"/>
      <c r="P54" s="156"/>
      <c r="Q54" s="157" t="str">
        <f aca="false">IF(COUNT($N54:$P54)=0,"",$N54*$O54*$P54)</f>
        <v/>
      </c>
      <c r="R54" s="157" t="str">
        <f aca="false">IF($Q54="","",1-$Q54)</f>
        <v/>
      </c>
      <c r="S54" s="158"/>
      <c r="T54" s="158"/>
      <c r="U54" s="158"/>
      <c r="V54" s="158"/>
    </row>
    <row r="55" customFormat="false" ht="43.5" hidden="false" customHeight="true" outlineLevel="0" collapsed="false">
      <c r="A55" s="150" t="str">
        <f aca="false">IF($E55="","",COUNTIF($E:$E,$E55))</f>
        <v/>
      </c>
      <c r="B55" s="151" t="str">
        <f aca="false">IF($C55="","",VLOOKUP($C55,'L1 UC'!$C:$D,2,FALSE()))</f>
        <v/>
      </c>
      <c r="C55" s="152" t="str">
        <f aca="false">IF($E55="","",LEFT($E55,FIND("-",$E55&amp;"-")-1))</f>
        <v/>
      </c>
      <c r="D55" s="153" t="str">
        <f aca="false">IF($E55="","",VLOOKUP($E55,'L2 UC'!$C:$D,2,FALSE()))</f>
        <v/>
      </c>
      <c r="E55" s="153" t="str">
        <f aca="false">IF($M55&lt;&gt;"",$M55,IF(COUNTIF('L2 UC'!$C:$C,$L55)&gt;0,$L55,""))</f>
        <v/>
      </c>
      <c r="F55" s="150" t="str">
        <f aca="false">IF($E55="","",$E55&amp;"-"&amp;COUNTIF($E$2:$E55,$E55))</f>
        <v/>
      </c>
      <c r="G55" s="154"/>
      <c r="H55" s="144"/>
      <c r="I55" s="154"/>
      <c r="J55" s="155" t="str">
        <f aca="false">IF(OR($I55="",LEFT($I55,1)="["),"",IFERROR(VLOOKUP(TRIM(IF(ISNUMBER(FIND(",",$I55)),LEFT($I55,FIND(",",$I55)-1),$I55)),'Mitre Techniques'!$A:$C,3,FALSE()),"Unknown technique"))</f>
        <v/>
      </c>
      <c r="K55" s="155" t="str">
        <f aca="false">IF($J55="","",IFERROR(VLOOKUP(IF(ISNUMBER(FIND(",",$J55)),LEFT($J55,FIND(",",$J55)-1),$J55),'ATTACK and Kill Chain mapping'!$A:$B,2,FALSE()),""))</f>
        <v/>
      </c>
      <c r="L55" s="155" t="str">
        <f aca="false">IF($J55="","",IFERROR(VLOOKUP(IF(ISNUMBER(FIND(",",$J55)),LEFT($J55,FIND(",",$J55)-1),$J55),'ATTACK and Kill Chain mapping'!$A:$D,4,FALSE()),""))</f>
        <v/>
      </c>
      <c r="M55" s="154"/>
      <c r="N55" s="156"/>
      <c r="O55" s="156"/>
      <c r="P55" s="156"/>
      <c r="Q55" s="157" t="str">
        <f aca="false">IF(COUNT($N55:$P55)=0,"",$N55*$O55*$P55)</f>
        <v/>
      </c>
      <c r="R55" s="157" t="str">
        <f aca="false">IF($Q55="","",1-$Q55)</f>
        <v/>
      </c>
      <c r="S55" s="158"/>
      <c r="T55" s="158"/>
      <c r="U55" s="158"/>
      <c r="V55" s="158"/>
    </row>
    <row r="56" customFormat="false" ht="43.5" hidden="false" customHeight="true" outlineLevel="0" collapsed="false">
      <c r="A56" s="150" t="str">
        <f aca="false">IF($E56="","",COUNTIF($E:$E,$E56))</f>
        <v/>
      </c>
      <c r="B56" s="151" t="str">
        <f aca="false">IF($C56="","",VLOOKUP($C56,'L1 UC'!$C:$D,2,FALSE()))</f>
        <v/>
      </c>
      <c r="C56" s="152" t="str">
        <f aca="false">IF($E56="","",LEFT($E56,FIND("-",$E56&amp;"-")-1))</f>
        <v/>
      </c>
      <c r="D56" s="153" t="str">
        <f aca="false">IF($E56="","",VLOOKUP($E56,'L2 UC'!$C:$D,2,FALSE()))</f>
        <v/>
      </c>
      <c r="E56" s="153" t="str">
        <f aca="false">IF($M56&lt;&gt;"",$M56,IF(COUNTIF('L2 UC'!$C:$C,$L56)&gt;0,$L56,""))</f>
        <v/>
      </c>
      <c r="F56" s="150" t="str">
        <f aca="false">IF($E56="","",$E56&amp;"-"&amp;COUNTIF($E$2:$E56,$E56))</f>
        <v/>
      </c>
      <c r="G56" s="154"/>
      <c r="H56" s="144"/>
      <c r="I56" s="154"/>
      <c r="J56" s="155" t="str">
        <f aca="false">IF(OR($I56="",LEFT($I56,1)="["),"",IFERROR(VLOOKUP(TRIM(IF(ISNUMBER(FIND(",",$I56)),LEFT($I56,FIND(",",$I56)-1),$I56)),'Mitre Techniques'!$A:$C,3,FALSE()),"Unknown technique"))</f>
        <v/>
      </c>
      <c r="K56" s="155" t="str">
        <f aca="false">IF($J56="","",IFERROR(VLOOKUP(IF(ISNUMBER(FIND(",",$J56)),LEFT($J56,FIND(",",$J56)-1),$J56),'ATTACK and Kill Chain mapping'!$A:$B,2,FALSE()),""))</f>
        <v/>
      </c>
      <c r="L56" s="155" t="str">
        <f aca="false">IF($J56="","",IFERROR(VLOOKUP(IF(ISNUMBER(FIND(",",$J56)),LEFT($J56,FIND(",",$J56)-1),$J56),'ATTACK and Kill Chain mapping'!$A:$D,4,FALSE()),""))</f>
        <v/>
      </c>
      <c r="M56" s="154"/>
      <c r="N56" s="156"/>
      <c r="O56" s="156"/>
      <c r="P56" s="156"/>
      <c r="Q56" s="157" t="str">
        <f aca="false">IF(COUNT($N56:$P56)=0,"",$N56*$O56*$P56)</f>
        <v/>
      </c>
      <c r="R56" s="157" t="str">
        <f aca="false">IF($Q56="","",1-$Q56)</f>
        <v/>
      </c>
      <c r="S56" s="158"/>
      <c r="T56" s="158"/>
      <c r="U56" s="158"/>
      <c r="V56" s="158"/>
    </row>
    <row r="57" customFormat="false" ht="43.5" hidden="false" customHeight="true" outlineLevel="0" collapsed="false">
      <c r="A57" s="150" t="str">
        <f aca="false">IF($E57="","",COUNTIF($E:$E,$E57))</f>
        <v/>
      </c>
      <c r="B57" s="151" t="str">
        <f aca="false">IF($C57="","",VLOOKUP($C57,'L1 UC'!$C:$D,2,FALSE()))</f>
        <v/>
      </c>
      <c r="C57" s="152" t="str">
        <f aca="false">IF($E57="","",LEFT($E57,FIND("-",$E57&amp;"-")-1))</f>
        <v/>
      </c>
      <c r="D57" s="153" t="str">
        <f aca="false">IF($E57="","",VLOOKUP($E57,'L2 UC'!$C:$D,2,FALSE()))</f>
        <v/>
      </c>
      <c r="E57" s="153" t="str">
        <f aca="false">IF($M57&lt;&gt;"",$M57,IF(COUNTIF('L2 UC'!$C:$C,$L57)&gt;0,$L57,""))</f>
        <v/>
      </c>
      <c r="F57" s="150" t="str">
        <f aca="false">IF($E57="","",$E57&amp;"-"&amp;COUNTIF($E$2:$E57,$E57))</f>
        <v/>
      </c>
      <c r="G57" s="154"/>
      <c r="H57" s="144"/>
      <c r="I57" s="154"/>
      <c r="J57" s="155" t="str">
        <f aca="false">IF(OR($I57="",LEFT($I57,1)="["),"",IFERROR(VLOOKUP(TRIM(IF(ISNUMBER(FIND(",",$I57)),LEFT($I57,FIND(",",$I57)-1),$I57)),'Mitre Techniques'!$A:$C,3,FALSE()),"Unknown technique"))</f>
        <v/>
      </c>
      <c r="K57" s="155" t="str">
        <f aca="false">IF($J57="","",IFERROR(VLOOKUP(IF(ISNUMBER(FIND(",",$J57)),LEFT($J57,FIND(",",$J57)-1),$J57),'ATTACK and Kill Chain mapping'!$A:$B,2,FALSE()),""))</f>
        <v/>
      </c>
      <c r="L57" s="155" t="str">
        <f aca="false">IF($J57="","",IFERROR(VLOOKUP(IF(ISNUMBER(FIND(",",$J57)),LEFT($J57,FIND(",",$J57)-1),$J57),'ATTACK and Kill Chain mapping'!$A:$D,4,FALSE()),""))</f>
        <v/>
      </c>
      <c r="M57" s="154"/>
      <c r="N57" s="156"/>
      <c r="O57" s="156"/>
      <c r="P57" s="156"/>
      <c r="Q57" s="157" t="str">
        <f aca="false">IF(COUNT($N57:$P57)=0,"",$N57*$O57*$P57)</f>
        <v/>
      </c>
      <c r="R57" s="157" t="str">
        <f aca="false">IF($Q57="","",1-$Q57)</f>
        <v/>
      </c>
      <c r="S57" s="158"/>
      <c r="T57" s="158"/>
      <c r="U57" s="158"/>
      <c r="V57" s="158"/>
    </row>
    <row r="58" customFormat="false" ht="43.5" hidden="false" customHeight="true" outlineLevel="0" collapsed="false">
      <c r="A58" s="150" t="str">
        <f aca="false">IF($E58="","",COUNTIF($E:$E,$E58))</f>
        <v/>
      </c>
      <c r="B58" s="151" t="str">
        <f aca="false">IF($C58="","",VLOOKUP($C58,'L1 UC'!$C:$D,2,FALSE()))</f>
        <v/>
      </c>
      <c r="C58" s="152" t="str">
        <f aca="false">IF($E58="","",LEFT($E58,FIND("-",$E58&amp;"-")-1))</f>
        <v/>
      </c>
      <c r="D58" s="153" t="str">
        <f aca="false">IF($E58="","",VLOOKUP($E58,'L2 UC'!$C:$D,2,FALSE()))</f>
        <v/>
      </c>
      <c r="E58" s="153" t="str">
        <f aca="false">IF($M58&lt;&gt;"",$M58,IF(COUNTIF('L2 UC'!$C:$C,$L58)&gt;0,$L58,""))</f>
        <v/>
      </c>
      <c r="F58" s="150" t="str">
        <f aca="false">IF($E58="","",$E58&amp;"-"&amp;COUNTIF($E$2:$E58,$E58))</f>
        <v/>
      </c>
      <c r="G58" s="154"/>
      <c r="H58" s="144"/>
      <c r="I58" s="154"/>
      <c r="J58" s="155" t="str">
        <f aca="false">IF(OR($I58="",LEFT($I58,1)="["),"",IFERROR(VLOOKUP(TRIM(IF(ISNUMBER(FIND(",",$I58)),LEFT($I58,FIND(",",$I58)-1),$I58)),'Mitre Techniques'!$A:$C,3,FALSE()),"Unknown technique"))</f>
        <v/>
      </c>
      <c r="K58" s="155" t="str">
        <f aca="false">IF($J58="","",IFERROR(VLOOKUP(IF(ISNUMBER(FIND(",",$J58)),LEFT($J58,FIND(",",$J58)-1),$J58),'ATTACK and Kill Chain mapping'!$A:$B,2,FALSE()),""))</f>
        <v/>
      </c>
      <c r="L58" s="155" t="str">
        <f aca="false">IF($J58="","",IFERROR(VLOOKUP(IF(ISNUMBER(FIND(",",$J58)),LEFT($J58,FIND(",",$J58)-1),$J58),'ATTACK and Kill Chain mapping'!$A:$D,4,FALSE()),""))</f>
        <v/>
      </c>
      <c r="M58" s="154"/>
      <c r="N58" s="156"/>
      <c r="O58" s="156"/>
      <c r="P58" s="156"/>
      <c r="Q58" s="157" t="str">
        <f aca="false">IF(COUNT($N58:$P58)=0,"",$N58*$O58*$P58)</f>
        <v/>
      </c>
      <c r="R58" s="157" t="str">
        <f aca="false">IF($Q58="","",1-$Q58)</f>
        <v/>
      </c>
      <c r="S58" s="158"/>
      <c r="T58" s="158"/>
      <c r="U58" s="158"/>
      <c r="V58" s="158"/>
    </row>
    <row r="59" customFormat="false" ht="43.5" hidden="false" customHeight="true" outlineLevel="0" collapsed="false">
      <c r="A59" s="150" t="str">
        <f aca="false">IF($E59="","",COUNTIF($E:$E,$E59))</f>
        <v/>
      </c>
      <c r="B59" s="151" t="str">
        <f aca="false">IF($C59="","",VLOOKUP($C59,'L1 UC'!$C:$D,2,FALSE()))</f>
        <v/>
      </c>
      <c r="C59" s="152" t="str">
        <f aca="false">IF($E59="","",LEFT($E59,FIND("-",$E59&amp;"-")-1))</f>
        <v/>
      </c>
      <c r="D59" s="153" t="str">
        <f aca="false">IF($E59="","",VLOOKUP($E59,'L2 UC'!$C:$D,2,FALSE()))</f>
        <v/>
      </c>
      <c r="E59" s="153" t="str">
        <f aca="false">IF($M59&lt;&gt;"",$M59,IF(COUNTIF('L2 UC'!$C:$C,$L59)&gt;0,$L59,""))</f>
        <v/>
      </c>
      <c r="F59" s="150" t="str">
        <f aca="false">IF($E59="","",$E59&amp;"-"&amp;COUNTIF($E$2:$E59,$E59))</f>
        <v/>
      </c>
      <c r="G59" s="154"/>
      <c r="H59" s="144"/>
      <c r="I59" s="154"/>
      <c r="J59" s="155" t="str">
        <f aca="false">IF(OR($I59="",LEFT($I59,1)="["),"",IFERROR(VLOOKUP(TRIM(IF(ISNUMBER(FIND(",",$I59)),LEFT($I59,FIND(",",$I59)-1),$I59)),'Mitre Techniques'!$A:$C,3,FALSE()),"Unknown technique"))</f>
        <v/>
      </c>
      <c r="K59" s="155" t="str">
        <f aca="false">IF($J59="","",IFERROR(VLOOKUP(IF(ISNUMBER(FIND(",",$J59)),LEFT($J59,FIND(",",$J59)-1),$J59),'ATTACK and Kill Chain mapping'!$A:$B,2,FALSE()),""))</f>
        <v/>
      </c>
      <c r="L59" s="155" t="str">
        <f aca="false">IF($J59="","",IFERROR(VLOOKUP(IF(ISNUMBER(FIND(",",$J59)),LEFT($J59,FIND(",",$J59)-1),$J59),'ATTACK and Kill Chain mapping'!$A:$D,4,FALSE()),""))</f>
        <v/>
      </c>
      <c r="M59" s="154"/>
      <c r="N59" s="156"/>
      <c r="O59" s="156"/>
      <c r="P59" s="156"/>
      <c r="Q59" s="157" t="str">
        <f aca="false">IF(COUNT($N59:$P59)=0,"",$N59*$O59*$P59)</f>
        <v/>
      </c>
      <c r="R59" s="157" t="str">
        <f aca="false">IF($Q59="","",1-$Q59)</f>
        <v/>
      </c>
      <c r="S59" s="158"/>
      <c r="T59" s="158"/>
      <c r="U59" s="158"/>
      <c r="V59" s="158"/>
    </row>
    <row r="60" customFormat="false" ht="43.5" hidden="false" customHeight="true" outlineLevel="0" collapsed="false">
      <c r="A60" s="150" t="str">
        <f aca="false">IF($E60="","",COUNTIF($E:$E,$E60))</f>
        <v/>
      </c>
      <c r="B60" s="151" t="str">
        <f aca="false">IF($C60="","",VLOOKUP($C60,'L1 UC'!$C:$D,2,FALSE()))</f>
        <v/>
      </c>
      <c r="C60" s="152" t="str">
        <f aca="false">IF($E60="","",LEFT($E60,FIND("-",$E60&amp;"-")-1))</f>
        <v/>
      </c>
      <c r="D60" s="153" t="str">
        <f aca="false">IF($E60="","",VLOOKUP($E60,'L2 UC'!$C:$D,2,FALSE()))</f>
        <v/>
      </c>
      <c r="E60" s="153" t="str">
        <f aca="false">IF($M60&lt;&gt;"",$M60,IF(COUNTIF('L2 UC'!$C:$C,$L60)&gt;0,$L60,""))</f>
        <v/>
      </c>
      <c r="F60" s="150" t="str">
        <f aca="false">IF($E60="","",$E60&amp;"-"&amp;COUNTIF($E$2:$E60,$E60))</f>
        <v/>
      </c>
      <c r="G60" s="154"/>
      <c r="H60" s="144"/>
      <c r="I60" s="154"/>
      <c r="J60" s="155" t="str">
        <f aca="false">IF(OR($I60="",LEFT($I60,1)="["),"",IFERROR(VLOOKUP(TRIM(IF(ISNUMBER(FIND(",",$I60)),LEFT($I60,FIND(",",$I60)-1),$I60)),'Mitre Techniques'!$A:$C,3,FALSE()),"Unknown technique"))</f>
        <v/>
      </c>
      <c r="K60" s="155" t="str">
        <f aca="false">IF($J60="","",IFERROR(VLOOKUP(IF(ISNUMBER(FIND(",",$J60)),LEFT($J60,FIND(",",$J60)-1),$J60),'ATTACK and Kill Chain mapping'!$A:$B,2,FALSE()),""))</f>
        <v/>
      </c>
      <c r="L60" s="155" t="str">
        <f aca="false">IF($J60="","",IFERROR(VLOOKUP(IF(ISNUMBER(FIND(",",$J60)),LEFT($J60,FIND(",",$J60)-1),$J60),'ATTACK and Kill Chain mapping'!$A:$D,4,FALSE()),""))</f>
        <v/>
      </c>
      <c r="M60" s="154"/>
      <c r="N60" s="156"/>
      <c r="O60" s="156"/>
      <c r="P60" s="156"/>
      <c r="Q60" s="157" t="str">
        <f aca="false">IF(COUNT($N60:$P60)=0,"",$N60*$O60*$P60)</f>
        <v/>
      </c>
      <c r="R60" s="157" t="str">
        <f aca="false">IF($Q60="","",1-$Q60)</f>
        <v/>
      </c>
      <c r="S60" s="158"/>
      <c r="T60" s="158"/>
      <c r="U60" s="158"/>
      <c r="V60" s="158"/>
    </row>
    <row r="61" customFormat="false" ht="43.5" hidden="false" customHeight="true" outlineLevel="0" collapsed="false">
      <c r="A61" s="150" t="str">
        <f aca="false">IF($E61="","",COUNTIF($E:$E,$E61))</f>
        <v/>
      </c>
      <c r="B61" s="151" t="str">
        <f aca="false">IF($C61="","",VLOOKUP($C61,'L1 UC'!$C:$D,2,FALSE()))</f>
        <v/>
      </c>
      <c r="C61" s="152" t="str">
        <f aca="false">IF($E61="","",LEFT($E61,FIND("-",$E61&amp;"-")-1))</f>
        <v/>
      </c>
      <c r="D61" s="153" t="str">
        <f aca="false">IF($E61="","",VLOOKUP($E61,'L2 UC'!$C:$D,2,FALSE()))</f>
        <v/>
      </c>
      <c r="E61" s="153" t="str">
        <f aca="false">IF($M61&lt;&gt;"",$M61,IF(COUNTIF('L2 UC'!$C:$C,$L61)&gt;0,$L61,""))</f>
        <v/>
      </c>
      <c r="F61" s="150" t="str">
        <f aca="false">IF($E61="","",$E61&amp;"-"&amp;COUNTIF($E$2:$E61,$E61))</f>
        <v/>
      </c>
      <c r="G61" s="154"/>
      <c r="H61" s="144"/>
      <c r="I61" s="154"/>
      <c r="J61" s="155" t="str">
        <f aca="false">IF(OR($I61="",LEFT($I61,1)="["),"",IFERROR(VLOOKUP(TRIM(IF(ISNUMBER(FIND(",",$I61)),LEFT($I61,FIND(",",$I61)-1),$I61)),'Mitre Techniques'!$A:$C,3,FALSE()),"Unknown technique"))</f>
        <v/>
      </c>
      <c r="K61" s="155" t="str">
        <f aca="false">IF($J61="","",IFERROR(VLOOKUP(IF(ISNUMBER(FIND(",",$J61)),LEFT($J61,FIND(",",$J61)-1),$J61),'ATTACK and Kill Chain mapping'!$A:$B,2,FALSE()),""))</f>
        <v/>
      </c>
      <c r="L61" s="155" t="str">
        <f aca="false">IF($J61="","",IFERROR(VLOOKUP(IF(ISNUMBER(FIND(",",$J61)),LEFT($J61,FIND(",",$J61)-1),$J61),'ATTACK and Kill Chain mapping'!$A:$D,4,FALSE()),""))</f>
        <v/>
      </c>
      <c r="M61" s="154"/>
      <c r="N61" s="156"/>
      <c r="O61" s="156"/>
      <c r="P61" s="156"/>
      <c r="Q61" s="157" t="str">
        <f aca="false">IF(COUNT($N61:$P61)=0,"",$N61*$O61*$P61)</f>
        <v/>
      </c>
      <c r="R61" s="157" t="str">
        <f aca="false">IF($Q61="","",1-$Q61)</f>
        <v/>
      </c>
      <c r="S61" s="158"/>
      <c r="T61" s="158"/>
      <c r="U61" s="158"/>
      <c r="V61" s="158"/>
    </row>
    <row r="62" customFormat="false" ht="43.5" hidden="false" customHeight="true" outlineLevel="0" collapsed="false">
      <c r="A62" s="150" t="str">
        <f aca="false">IF($E62="","",COUNTIF($E:$E,$E62))</f>
        <v/>
      </c>
      <c r="B62" s="151" t="str">
        <f aca="false">IF($C62="","",VLOOKUP($C62,'L1 UC'!$C:$D,2,FALSE()))</f>
        <v/>
      </c>
      <c r="C62" s="152" t="str">
        <f aca="false">IF($E62="","",LEFT($E62,FIND("-",$E62&amp;"-")-1))</f>
        <v/>
      </c>
      <c r="D62" s="153" t="str">
        <f aca="false">IF($E62="","",VLOOKUP($E62,'L2 UC'!$C:$D,2,FALSE()))</f>
        <v/>
      </c>
      <c r="E62" s="153" t="str">
        <f aca="false">IF($M62&lt;&gt;"",$M62,IF(COUNTIF('L2 UC'!$C:$C,$L62)&gt;0,$L62,""))</f>
        <v/>
      </c>
      <c r="F62" s="150" t="str">
        <f aca="false">IF($E62="","",$E62&amp;"-"&amp;COUNTIF($E$2:$E62,$E62))</f>
        <v/>
      </c>
      <c r="G62" s="154"/>
      <c r="H62" s="144"/>
      <c r="I62" s="154"/>
      <c r="J62" s="155" t="str">
        <f aca="false">IF(OR($I62="",LEFT($I62,1)="["),"",IFERROR(VLOOKUP(TRIM(IF(ISNUMBER(FIND(",",$I62)),LEFT($I62,FIND(",",$I62)-1),$I62)),'Mitre Techniques'!$A:$C,3,FALSE()),"Unknown technique"))</f>
        <v/>
      </c>
      <c r="K62" s="155" t="str">
        <f aca="false">IF($J62="","",IFERROR(VLOOKUP(IF(ISNUMBER(FIND(",",$J62)),LEFT($J62,FIND(",",$J62)-1),$J62),'ATTACK and Kill Chain mapping'!$A:$B,2,FALSE()),""))</f>
        <v/>
      </c>
      <c r="L62" s="155" t="str">
        <f aca="false">IF($J62="","",IFERROR(VLOOKUP(IF(ISNUMBER(FIND(",",$J62)),LEFT($J62,FIND(",",$J62)-1),$J62),'ATTACK and Kill Chain mapping'!$A:$D,4,FALSE()),""))</f>
        <v/>
      </c>
      <c r="M62" s="154"/>
      <c r="N62" s="156"/>
      <c r="O62" s="156"/>
      <c r="P62" s="156"/>
      <c r="Q62" s="157" t="str">
        <f aca="false">IF(COUNT($N62:$P62)=0,"",$N62*$O62*$P62)</f>
        <v/>
      </c>
      <c r="R62" s="157" t="str">
        <f aca="false">IF($Q62="","",1-$Q62)</f>
        <v/>
      </c>
      <c r="S62" s="158"/>
      <c r="T62" s="158"/>
      <c r="U62" s="158"/>
      <c r="V62" s="158"/>
    </row>
    <row r="63" customFormat="false" ht="43.5" hidden="false" customHeight="true" outlineLevel="0" collapsed="false">
      <c r="A63" s="150" t="str">
        <f aca="false">IF($E63="","",COUNTIF($E:$E,$E63))</f>
        <v/>
      </c>
      <c r="B63" s="151" t="str">
        <f aca="false">IF($C63="","",VLOOKUP($C63,'L1 UC'!$C:$D,2,FALSE()))</f>
        <v/>
      </c>
      <c r="C63" s="152" t="str">
        <f aca="false">IF($E63="","",LEFT($E63,FIND("-",$E63&amp;"-")-1))</f>
        <v/>
      </c>
      <c r="D63" s="153" t="str">
        <f aca="false">IF($E63="","",VLOOKUP($E63,'L2 UC'!$C:$D,2,FALSE()))</f>
        <v/>
      </c>
      <c r="E63" s="153" t="str">
        <f aca="false">IF($M63&lt;&gt;"",$M63,IF(COUNTIF('L2 UC'!$C:$C,$L63)&gt;0,$L63,""))</f>
        <v/>
      </c>
      <c r="F63" s="150" t="str">
        <f aca="false">IF($E63="","",$E63&amp;"-"&amp;COUNTIF($E$2:$E63,$E63))</f>
        <v/>
      </c>
      <c r="G63" s="154"/>
      <c r="H63" s="144"/>
      <c r="I63" s="154"/>
      <c r="J63" s="155" t="str">
        <f aca="false">IF(OR($I63="",LEFT($I63,1)="["),"",IFERROR(VLOOKUP(TRIM(IF(ISNUMBER(FIND(",",$I63)),LEFT($I63,FIND(",",$I63)-1),$I63)),'Mitre Techniques'!$A:$C,3,FALSE()),"Unknown technique"))</f>
        <v/>
      </c>
      <c r="K63" s="155" t="str">
        <f aca="false">IF($J63="","",IFERROR(VLOOKUP(IF(ISNUMBER(FIND(",",$J63)),LEFT($J63,FIND(",",$J63)-1),$J63),'ATTACK and Kill Chain mapping'!$A:$B,2,FALSE()),""))</f>
        <v/>
      </c>
      <c r="L63" s="155" t="str">
        <f aca="false">IF($J63="","",IFERROR(VLOOKUP(IF(ISNUMBER(FIND(",",$J63)),LEFT($J63,FIND(",",$J63)-1),$J63),'ATTACK and Kill Chain mapping'!$A:$D,4,FALSE()),""))</f>
        <v/>
      </c>
      <c r="M63" s="154"/>
      <c r="N63" s="156"/>
      <c r="O63" s="156"/>
      <c r="P63" s="156"/>
      <c r="Q63" s="157" t="str">
        <f aca="false">IF(COUNT($N63:$P63)=0,"",$N63*$O63*$P63)</f>
        <v/>
      </c>
      <c r="R63" s="157" t="str">
        <f aca="false">IF($Q63="","",1-$Q63)</f>
        <v/>
      </c>
      <c r="S63" s="158"/>
      <c r="T63" s="158"/>
      <c r="U63" s="158"/>
      <c r="V63" s="158"/>
    </row>
    <row r="64" customFormat="false" ht="43.5" hidden="false" customHeight="true" outlineLevel="0" collapsed="false">
      <c r="A64" s="150" t="str">
        <f aca="false">IF($E64="","",COUNTIF($E:$E,$E64))</f>
        <v/>
      </c>
      <c r="B64" s="151" t="str">
        <f aca="false">IF($C64="","",VLOOKUP($C64,'L1 UC'!$C:$D,2,FALSE()))</f>
        <v/>
      </c>
      <c r="C64" s="152" t="str">
        <f aca="false">IF($E64="","",LEFT($E64,FIND("-",$E64&amp;"-")-1))</f>
        <v/>
      </c>
      <c r="D64" s="153" t="str">
        <f aca="false">IF($E64="","",VLOOKUP($E64,'L2 UC'!$C:$D,2,FALSE()))</f>
        <v/>
      </c>
      <c r="E64" s="153" t="str">
        <f aca="false">IF($M64&lt;&gt;"",$M64,IF(COUNTIF('L2 UC'!$C:$C,$L64)&gt;0,$L64,""))</f>
        <v/>
      </c>
      <c r="F64" s="150" t="str">
        <f aca="false">IF($E64="","",$E64&amp;"-"&amp;COUNTIF($E$2:$E64,$E64))</f>
        <v/>
      </c>
      <c r="G64" s="154"/>
      <c r="H64" s="144"/>
      <c r="I64" s="154"/>
      <c r="J64" s="155" t="str">
        <f aca="false">IF(OR($I64="",LEFT($I64,1)="["),"",IFERROR(VLOOKUP(TRIM(IF(ISNUMBER(FIND(",",$I64)),LEFT($I64,FIND(",",$I64)-1),$I64)),'Mitre Techniques'!$A:$C,3,FALSE()),"Unknown technique"))</f>
        <v/>
      </c>
      <c r="K64" s="155" t="str">
        <f aca="false">IF($J64="","",IFERROR(VLOOKUP(IF(ISNUMBER(FIND(",",$J64)),LEFT($J64,FIND(",",$J64)-1),$J64),'ATTACK and Kill Chain mapping'!$A:$B,2,FALSE()),""))</f>
        <v/>
      </c>
      <c r="L64" s="155" t="str">
        <f aca="false">IF($J64="","",IFERROR(VLOOKUP(IF(ISNUMBER(FIND(",",$J64)),LEFT($J64,FIND(",",$J64)-1),$J64),'ATTACK and Kill Chain mapping'!$A:$D,4,FALSE()),""))</f>
        <v/>
      </c>
      <c r="M64" s="154"/>
      <c r="N64" s="156"/>
      <c r="O64" s="156"/>
      <c r="P64" s="156"/>
      <c r="Q64" s="157" t="str">
        <f aca="false">IF(COUNT($N64:$P64)=0,"",$N64*$O64*$P64)</f>
        <v/>
      </c>
      <c r="R64" s="157" t="str">
        <f aca="false">IF($Q64="","",1-$Q64)</f>
        <v/>
      </c>
      <c r="S64" s="158"/>
      <c r="T64" s="158"/>
      <c r="U64" s="158"/>
      <c r="V64" s="158"/>
    </row>
    <row r="65" customFormat="false" ht="43.5" hidden="false" customHeight="true" outlineLevel="0" collapsed="false">
      <c r="A65" s="150" t="str">
        <f aca="false">IF($E65="","",COUNTIF($E:$E,$E65))</f>
        <v/>
      </c>
      <c r="B65" s="151" t="str">
        <f aca="false">IF($C65="","",VLOOKUP($C65,'L1 UC'!$C:$D,2,FALSE()))</f>
        <v/>
      </c>
      <c r="C65" s="152" t="str">
        <f aca="false">IF($E65="","",LEFT($E65,FIND("-",$E65&amp;"-")-1))</f>
        <v/>
      </c>
      <c r="D65" s="153" t="str">
        <f aca="false">IF($E65="","",VLOOKUP($E65,'L2 UC'!$C:$D,2,FALSE()))</f>
        <v/>
      </c>
      <c r="E65" s="153" t="str">
        <f aca="false">IF($M65&lt;&gt;"",$M65,IF(COUNTIF('L2 UC'!$C:$C,$L65)&gt;0,$L65,""))</f>
        <v/>
      </c>
      <c r="F65" s="150" t="str">
        <f aca="false">IF($E65="","",$E65&amp;"-"&amp;COUNTIF($E$2:$E65,$E65))</f>
        <v/>
      </c>
      <c r="G65" s="154"/>
      <c r="H65" s="144"/>
      <c r="I65" s="154"/>
      <c r="J65" s="155" t="str">
        <f aca="false">IF(OR($I65="",LEFT($I65,1)="["),"",IFERROR(VLOOKUP(TRIM(IF(ISNUMBER(FIND(",",$I65)),LEFT($I65,FIND(",",$I65)-1),$I65)),'Mitre Techniques'!$A:$C,3,FALSE()),"Unknown technique"))</f>
        <v/>
      </c>
      <c r="K65" s="155" t="str">
        <f aca="false">IF($J65="","",IFERROR(VLOOKUP(IF(ISNUMBER(FIND(",",$J65)),LEFT($J65,FIND(",",$J65)-1),$J65),'ATTACK and Kill Chain mapping'!$A:$B,2,FALSE()),""))</f>
        <v/>
      </c>
      <c r="L65" s="155" t="str">
        <f aca="false">IF($J65="","",IFERROR(VLOOKUP(IF(ISNUMBER(FIND(",",$J65)),LEFT($J65,FIND(",",$J65)-1),$J65),'ATTACK and Kill Chain mapping'!$A:$D,4,FALSE()),""))</f>
        <v/>
      </c>
      <c r="M65" s="154"/>
      <c r="N65" s="156"/>
      <c r="O65" s="156"/>
      <c r="P65" s="156"/>
      <c r="Q65" s="157" t="str">
        <f aca="false">IF(COUNT($N65:$P65)=0,"",$N65*$O65*$P65)</f>
        <v/>
      </c>
      <c r="R65" s="157" t="str">
        <f aca="false">IF($Q65="","",1-$Q65)</f>
        <v/>
      </c>
      <c r="S65" s="158"/>
      <c r="T65" s="158"/>
      <c r="U65" s="158"/>
      <c r="V65" s="158"/>
    </row>
    <row r="66" customFormat="false" ht="43.5" hidden="false" customHeight="true" outlineLevel="0" collapsed="false">
      <c r="A66" s="150" t="str">
        <f aca="false">IF($E66="","",COUNTIF($E:$E,$E66))</f>
        <v/>
      </c>
      <c r="B66" s="151" t="str">
        <f aca="false">IF($C66="","",VLOOKUP($C66,'L1 UC'!$C:$D,2,FALSE()))</f>
        <v/>
      </c>
      <c r="C66" s="152" t="str">
        <f aca="false">IF($E66="","",LEFT($E66,FIND("-",$E66&amp;"-")-1))</f>
        <v/>
      </c>
      <c r="D66" s="153" t="str">
        <f aca="false">IF($E66="","",VLOOKUP($E66,'L2 UC'!$C:$D,2,FALSE()))</f>
        <v/>
      </c>
      <c r="E66" s="153" t="str">
        <f aca="false">IF($M66&lt;&gt;"",$M66,IF(COUNTIF('L2 UC'!$C:$C,$L66)&gt;0,$L66,""))</f>
        <v/>
      </c>
      <c r="F66" s="150" t="str">
        <f aca="false">IF($E66="","",$E66&amp;"-"&amp;COUNTIF($E$2:$E66,$E66))</f>
        <v/>
      </c>
      <c r="G66" s="154"/>
      <c r="H66" s="144"/>
      <c r="I66" s="154"/>
      <c r="J66" s="155" t="str">
        <f aca="false">IF(OR($I66="",LEFT($I66,1)="["),"",IFERROR(VLOOKUP(TRIM(IF(ISNUMBER(FIND(",",$I66)),LEFT($I66,FIND(",",$I66)-1),$I66)),'Mitre Techniques'!$A:$C,3,FALSE()),"Unknown technique"))</f>
        <v/>
      </c>
      <c r="K66" s="155" t="str">
        <f aca="false">IF($J66="","",IFERROR(VLOOKUP(IF(ISNUMBER(FIND(",",$J66)),LEFT($J66,FIND(",",$J66)-1),$J66),'ATTACK and Kill Chain mapping'!$A:$B,2,FALSE()),""))</f>
        <v/>
      </c>
      <c r="L66" s="155" t="str">
        <f aca="false">IF($J66="","",IFERROR(VLOOKUP(IF(ISNUMBER(FIND(",",$J66)),LEFT($J66,FIND(",",$J66)-1),$J66),'ATTACK and Kill Chain mapping'!$A:$D,4,FALSE()),""))</f>
        <v/>
      </c>
      <c r="M66" s="154"/>
      <c r="N66" s="156"/>
      <c r="O66" s="156"/>
      <c r="P66" s="156"/>
      <c r="Q66" s="157" t="str">
        <f aca="false">IF(COUNT($N66:$P66)=0,"",$N66*$O66*$P66)</f>
        <v/>
      </c>
      <c r="R66" s="157" t="str">
        <f aca="false">IF($Q66="","",1-$Q66)</f>
        <v/>
      </c>
      <c r="S66" s="158"/>
      <c r="T66" s="158"/>
      <c r="U66" s="158"/>
      <c r="V66" s="158"/>
    </row>
    <row r="67" customFormat="false" ht="43.5" hidden="false" customHeight="true" outlineLevel="0" collapsed="false">
      <c r="A67" s="150" t="str">
        <f aca="false">IF($E67="","",COUNTIF($E:$E,$E67))</f>
        <v/>
      </c>
      <c r="B67" s="151" t="str">
        <f aca="false">IF($C67="","",VLOOKUP($C67,'L1 UC'!$C:$D,2,FALSE()))</f>
        <v/>
      </c>
      <c r="C67" s="152" t="str">
        <f aca="false">IF($E67="","",LEFT($E67,FIND("-",$E67&amp;"-")-1))</f>
        <v/>
      </c>
      <c r="D67" s="153" t="str">
        <f aca="false">IF($E67="","",VLOOKUP($E67,'L2 UC'!$C:$D,2,FALSE()))</f>
        <v/>
      </c>
      <c r="E67" s="153" t="str">
        <f aca="false">IF($M67&lt;&gt;"",$M67,IF(COUNTIF('L2 UC'!$C:$C,$L67)&gt;0,$L67,""))</f>
        <v/>
      </c>
      <c r="F67" s="150" t="str">
        <f aca="false">IF($E67="","",$E67&amp;"-"&amp;COUNTIF($E$2:$E67,$E67))</f>
        <v/>
      </c>
      <c r="G67" s="154"/>
      <c r="H67" s="144"/>
      <c r="I67" s="154"/>
      <c r="J67" s="155" t="str">
        <f aca="false">IF(OR($I67="",LEFT($I67,1)="["),"",IFERROR(VLOOKUP(TRIM(IF(ISNUMBER(FIND(",",$I67)),LEFT($I67,FIND(",",$I67)-1),$I67)),'Mitre Techniques'!$A:$C,3,FALSE()),"Unknown technique"))</f>
        <v/>
      </c>
      <c r="K67" s="155" t="str">
        <f aca="false">IF($J67="","",IFERROR(VLOOKUP(IF(ISNUMBER(FIND(",",$J67)),LEFT($J67,FIND(",",$J67)-1),$J67),'ATTACK and Kill Chain mapping'!$A:$B,2,FALSE()),""))</f>
        <v/>
      </c>
      <c r="L67" s="155" t="str">
        <f aca="false">IF($J67="","",IFERROR(VLOOKUP(IF(ISNUMBER(FIND(",",$J67)),LEFT($J67,FIND(",",$J67)-1),$J67),'ATTACK and Kill Chain mapping'!$A:$D,4,FALSE()),""))</f>
        <v/>
      </c>
      <c r="M67" s="154"/>
      <c r="N67" s="156"/>
      <c r="O67" s="156"/>
      <c r="P67" s="156"/>
      <c r="Q67" s="157" t="str">
        <f aca="false">IF(COUNT($N67:$P67)=0,"",$N67*$O67*$P67)</f>
        <v/>
      </c>
      <c r="R67" s="157" t="str">
        <f aca="false">IF($Q67="","",1-$Q67)</f>
        <v/>
      </c>
      <c r="S67" s="158"/>
      <c r="T67" s="158"/>
      <c r="U67" s="158"/>
      <c r="V67" s="158"/>
    </row>
    <row r="68" customFormat="false" ht="43.5" hidden="false" customHeight="true" outlineLevel="0" collapsed="false">
      <c r="A68" s="150" t="str">
        <f aca="false">IF($E68="","",COUNTIF($E:$E,$E68))</f>
        <v/>
      </c>
      <c r="B68" s="151" t="str">
        <f aca="false">IF($C68="","",VLOOKUP($C68,'L1 UC'!$C:$D,2,FALSE()))</f>
        <v/>
      </c>
      <c r="C68" s="152" t="str">
        <f aca="false">IF($E68="","",LEFT($E68,FIND("-",$E68&amp;"-")-1))</f>
        <v/>
      </c>
      <c r="D68" s="153" t="str">
        <f aca="false">IF($E68="","",VLOOKUP($E68,'L2 UC'!$C:$D,2,FALSE()))</f>
        <v/>
      </c>
      <c r="E68" s="153" t="str">
        <f aca="false">IF($M68&lt;&gt;"",$M68,IF(COUNTIF('L2 UC'!$C:$C,$L68)&gt;0,$L68,""))</f>
        <v/>
      </c>
      <c r="F68" s="150" t="str">
        <f aca="false">IF($E68="","",$E68&amp;"-"&amp;COUNTIF($E$2:$E68,$E68))</f>
        <v/>
      </c>
      <c r="G68" s="154"/>
      <c r="H68" s="144"/>
      <c r="I68" s="154"/>
      <c r="J68" s="155" t="str">
        <f aca="false">IF(OR($I68="",LEFT($I68,1)="["),"",IFERROR(VLOOKUP(TRIM(IF(ISNUMBER(FIND(",",$I68)),LEFT($I68,FIND(",",$I68)-1),$I68)),'Mitre Techniques'!$A:$C,3,FALSE()),"Unknown technique"))</f>
        <v/>
      </c>
      <c r="K68" s="155" t="str">
        <f aca="false">IF($J68="","",IFERROR(VLOOKUP(IF(ISNUMBER(FIND(",",$J68)),LEFT($J68,FIND(",",$J68)-1),$J68),'ATTACK and Kill Chain mapping'!$A:$B,2,FALSE()),""))</f>
        <v/>
      </c>
      <c r="L68" s="155" t="str">
        <f aca="false">IF($J68="","",IFERROR(VLOOKUP(IF(ISNUMBER(FIND(",",$J68)),LEFT($J68,FIND(",",$J68)-1),$J68),'ATTACK and Kill Chain mapping'!$A:$D,4,FALSE()),""))</f>
        <v/>
      </c>
      <c r="M68" s="154"/>
      <c r="N68" s="156"/>
      <c r="O68" s="156"/>
      <c r="P68" s="156"/>
      <c r="Q68" s="157" t="str">
        <f aca="false">IF(COUNT($N68:$P68)=0,"",$N68*$O68*$P68)</f>
        <v/>
      </c>
      <c r="R68" s="157" t="str">
        <f aca="false">IF($Q68="","",1-$Q68)</f>
        <v/>
      </c>
      <c r="S68" s="158"/>
      <c r="T68" s="158"/>
      <c r="U68" s="158"/>
      <c r="V68" s="158"/>
    </row>
    <row r="69" customFormat="false" ht="43.5" hidden="false" customHeight="true" outlineLevel="0" collapsed="false">
      <c r="A69" s="150" t="str">
        <f aca="false">IF($E69="","",COUNTIF($E:$E,$E69))</f>
        <v/>
      </c>
      <c r="B69" s="151" t="str">
        <f aca="false">IF($C69="","",VLOOKUP($C69,'L1 UC'!$C:$D,2,FALSE()))</f>
        <v/>
      </c>
      <c r="C69" s="152" t="str">
        <f aca="false">IF($E69="","",LEFT($E69,FIND("-",$E69&amp;"-")-1))</f>
        <v/>
      </c>
      <c r="D69" s="153" t="str">
        <f aca="false">IF($E69="","",VLOOKUP($E69,'L2 UC'!$C:$D,2,FALSE()))</f>
        <v/>
      </c>
      <c r="E69" s="153" t="str">
        <f aca="false">IF($M69&lt;&gt;"",$M69,IF(COUNTIF('L2 UC'!$C:$C,$L69)&gt;0,$L69,""))</f>
        <v/>
      </c>
      <c r="F69" s="150" t="str">
        <f aca="false">IF($E69="","",$E69&amp;"-"&amp;COUNTIF($E$2:$E69,$E69))</f>
        <v/>
      </c>
      <c r="G69" s="154"/>
      <c r="H69" s="144"/>
      <c r="I69" s="154"/>
      <c r="J69" s="155" t="str">
        <f aca="false">IF(OR($I69="",LEFT($I69,1)="["),"",IFERROR(VLOOKUP(TRIM(IF(ISNUMBER(FIND(",",$I69)),LEFT($I69,FIND(",",$I69)-1),$I69)),'Mitre Techniques'!$A:$C,3,FALSE()),"Unknown technique"))</f>
        <v/>
      </c>
      <c r="K69" s="155" t="str">
        <f aca="false">IF($J69="","",IFERROR(VLOOKUP(IF(ISNUMBER(FIND(",",$J69)),LEFT($J69,FIND(",",$J69)-1),$J69),'ATTACK and Kill Chain mapping'!$A:$B,2,FALSE()),""))</f>
        <v/>
      </c>
      <c r="L69" s="155" t="str">
        <f aca="false">IF($J69="","",IFERROR(VLOOKUP(IF(ISNUMBER(FIND(",",$J69)),LEFT($J69,FIND(",",$J69)-1),$J69),'ATTACK and Kill Chain mapping'!$A:$D,4,FALSE()),""))</f>
        <v/>
      </c>
      <c r="M69" s="154"/>
      <c r="N69" s="156"/>
      <c r="O69" s="156"/>
      <c r="P69" s="156"/>
      <c r="Q69" s="157" t="str">
        <f aca="false">IF(COUNT($N69:$P69)=0,"",$N69*$O69*$P69)</f>
        <v/>
      </c>
      <c r="R69" s="157" t="str">
        <f aca="false">IF($Q69="","",1-$Q69)</f>
        <v/>
      </c>
      <c r="S69" s="158"/>
      <c r="T69" s="158"/>
      <c r="U69" s="158"/>
      <c r="V69" s="158"/>
    </row>
    <row r="70" customFormat="false" ht="43.5" hidden="false" customHeight="true" outlineLevel="0" collapsed="false">
      <c r="A70" s="150" t="str">
        <f aca="false">IF($E70="","",COUNTIF($E:$E,$E70))</f>
        <v/>
      </c>
      <c r="B70" s="151" t="str">
        <f aca="false">IF($C70="","",VLOOKUP($C70,'L1 UC'!$C:$D,2,FALSE()))</f>
        <v/>
      </c>
      <c r="C70" s="152" t="str">
        <f aca="false">IF($E70="","",LEFT($E70,FIND("-",$E70&amp;"-")-1))</f>
        <v/>
      </c>
      <c r="D70" s="153" t="str">
        <f aca="false">IF($E70="","",VLOOKUP($E70,'L2 UC'!$C:$D,2,FALSE()))</f>
        <v/>
      </c>
      <c r="E70" s="153" t="str">
        <f aca="false">IF($M70&lt;&gt;"",$M70,IF(COUNTIF('L2 UC'!$C:$C,$L70)&gt;0,$L70,""))</f>
        <v/>
      </c>
      <c r="F70" s="150" t="str">
        <f aca="false">IF($E70="","",$E70&amp;"-"&amp;COUNTIF($E$2:$E70,$E70))</f>
        <v/>
      </c>
      <c r="G70" s="154"/>
      <c r="H70" s="144"/>
      <c r="I70" s="154"/>
      <c r="J70" s="155" t="str">
        <f aca="false">IF(OR($I70="",LEFT($I70,1)="["),"",IFERROR(VLOOKUP(TRIM(IF(ISNUMBER(FIND(",",$I70)),LEFT($I70,FIND(",",$I70)-1),$I70)),'Mitre Techniques'!$A:$C,3,FALSE()),"Unknown technique"))</f>
        <v/>
      </c>
      <c r="K70" s="155" t="str">
        <f aca="false">IF($J70="","",IFERROR(VLOOKUP(IF(ISNUMBER(FIND(",",$J70)),LEFT($J70,FIND(",",$J70)-1),$J70),'ATTACK and Kill Chain mapping'!$A:$B,2,FALSE()),""))</f>
        <v/>
      </c>
      <c r="L70" s="155" t="str">
        <f aca="false">IF($J70="","",IFERROR(VLOOKUP(IF(ISNUMBER(FIND(",",$J70)),LEFT($J70,FIND(",",$J70)-1),$J70),'ATTACK and Kill Chain mapping'!$A:$D,4,FALSE()),""))</f>
        <v/>
      </c>
      <c r="M70" s="154"/>
      <c r="N70" s="156"/>
      <c r="O70" s="156"/>
      <c r="P70" s="156"/>
      <c r="Q70" s="157" t="str">
        <f aca="false">IF(COUNT($N70:$P70)=0,"",$N70*$O70*$P70)</f>
        <v/>
      </c>
      <c r="R70" s="157" t="str">
        <f aca="false">IF($Q70="","",1-$Q70)</f>
        <v/>
      </c>
      <c r="S70" s="158"/>
      <c r="T70" s="158"/>
      <c r="U70" s="158"/>
      <c r="V70" s="158"/>
    </row>
    <row r="71" customFormat="false" ht="43.5" hidden="false" customHeight="true" outlineLevel="0" collapsed="false">
      <c r="A71" s="150" t="str">
        <f aca="false">IF($E71="","",COUNTIF($E:$E,$E71))</f>
        <v/>
      </c>
      <c r="B71" s="151" t="str">
        <f aca="false">IF($C71="","",VLOOKUP($C71,'L1 UC'!$C:$D,2,FALSE()))</f>
        <v/>
      </c>
      <c r="C71" s="152" t="str">
        <f aca="false">IF($E71="","",LEFT($E71,FIND("-",$E71&amp;"-")-1))</f>
        <v/>
      </c>
      <c r="D71" s="153" t="str">
        <f aca="false">IF($E71="","",VLOOKUP($E71,'L2 UC'!$C:$D,2,FALSE()))</f>
        <v/>
      </c>
      <c r="E71" s="153" t="str">
        <f aca="false">IF($M71&lt;&gt;"",$M71,IF(COUNTIF('L2 UC'!$C:$C,$L71)&gt;0,$L71,""))</f>
        <v/>
      </c>
      <c r="F71" s="150" t="str">
        <f aca="false">IF($E71="","",$E71&amp;"-"&amp;COUNTIF($E$2:$E71,$E71))</f>
        <v/>
      </c>
      <c r="G71" s="154"/>
      <c r="H71" s="144"/>
      <c r="I71" s="154"/>
      <c r="J71" s="155" t="str">
        <f aca="false">IF(OR($I71="",LEFT($I71,1)="["),"",IFERROR(VLOOKUP(TRIM(IF(ISNUMBER(FIND(",",$I71)),LEFT($I71,FIND(",",$I71)-1),$I71)),'Mitre Techniques'!$A:$C,3,FALSE()),"Unknown technique"))</f>
        <v/>
      </c>
      <c r="K71" s="155" t="str">
        <f aca="false">IF($J71="","",IFERROR(VLOOKUP(IF(ISNUMBER(FIND(",",$J71)),LEFT($J71,FIND(",",$J71)-1),$J71),'ATTACK and Kill Chain mapping'!$A:$B,2,FALSE()),""))</f>
        <v/>
      </c>
      <c r="L71" s="155" t="str">
        <f aca="false">IF($J71="","",IFERROR(VLOOKUP(IF(ISNUMBER(FIND(",",$J71)),LEFT($J71,FIND(",",$J71)-1),$J71),'ATTACK and Kill Chain mapping'!$A:$D,4,FALSE()),""))</f>
        <v/>
      </c>
      <c r="M71" s="154"/>
      <c r="N71" s="156"/>
      <c r="O71" s="156"/>
      <c r="P71" s="156"/>
      <c r="Q71" s="157" t="str">
        <f aca="false">IF(COUNT($N71:$P71)=0,"",$N71*$O71*$P71)</f>
        <v/>
      </c>
      <c r="R71" s="157" t="str">
        <f aca="false">IF($Q71="","",1-$Q71)</f>
        <v/>
      </c>
      <c r="S71" s="158"/>
      <c r="T71" s="158"/>
      <c r="U71" s="158"/>
      <c r="V71" s="158"/>
    </row>
    <row r="72" customFormat="false" ht="43.5" hidden="false" customHeight="true" outlineLevel="0" collapsed="false">
      <c r="A72" s="150" t="str">
        <f aca="false">IF($E72="","",COUNTIF($E:$E,$E72))</f>
        <v/>
      </c>
      <c r="B72" s="151" t="str">
        <f aca="false">IF($C72="","",VLOOKUP($C72,'L1 UC'!$C:$D,2,FALSE()))</f>
        <v/>
      </c>
      <c r="C72" s="152" t="str">
        <f aca="false">IF($E72="","",LEFT($E72,FIND("-",$E72&amp;"-")-1))</f>
        <v/>
      </c>
      <c r="D72" s="153" t="str">
        <f aca="false">IF($E72="","",VLOOKUP($E72,'L2 UC'!$C:$D,2,FALSE()))</f>
        <v/>
      </c>
      <c r="E72" s="153" t="str">
        <f aca="false">IF($M72&lt;&gt;"",$M72,IF(COUNTIF('L2 UC'!$C:$C,$L72)&gt;0,$L72,""))</f>
        <v/>
      </c>
      <c r="F72" s="150" t="str">
        <f aca="false">IF($E72="","",$E72&amp;"-"&amp;COUNTIF($E$2:$E72,$E72))</f>
        <v/>
      </c>
      <c r="G72" s="154"/>
      <c r="H72" s="144"/>
      <c r="I72" s="154"/>
      <c r="J72" s="155" t="str">
        <f aca="false">IF(OR($I72="",LEFT($I72,1)="["),"",IFERROR(VLOOKUP(TRIM(IF(ISNUMBER(FIND(",",$I72)),LEFT($I72,FIND(",",$I72)-1),$I72)),'Mitre Techniques'!$A:$C,3,FALSE()),"Unknown technique"))</f>
        <v/>
      </c>
      <c r="K72" s="155" t="str">
        <f aca="false">IF($J72="","",IFERROR(VLOOKUP(IF(ISNUMBER(FIND(",",$J72)),LEFT($J72,FIND(",",$J72)-1),$J72),'ATTACK and Kill Chain mapping'!$A:$B,2,FALSE()),""))</f>
        <v/>
      </c>
      <c r="L72" s="155" t="str">
        <f aca="false">IF($J72="","",IFERROR(VLOOKUP(IF(ISNUMBER(FIND(",",$J72)),LEFT($J72,FIND(",",$J72)-1),$J72),'ATTACK and Kill Chain mapping'!$A:$D,4,FALSE()),""))</f>
        <v/>
      </c>
      <c r="M72" s="154"/>
      <c r="N72" s="156"/>
      <c r="O72" s="156"/>
      <c r="P72" s="156"/>
      <c r="Q72" s="157" t="str">
        <f aca="false">IF(COUNT($N72:$P72)=0,"",$N72*$O72*$P72)</f>
        <v/>
      </c>
      <c r="R72" s="157" t="str">
        <f aca="false">IF($Q72="","",1-$Q72)</f>
        <v/>
      </c>
      <c r="S72" s="158"/>
      <c r="T72" s="158"/>
      <c r="U72" s="158"/>
      <c r="V72" s="158"/>
    </row>
    <row r="73" customFormat="false" ht="43.5" hidden="false" customHeight="true" outlineLevel="0" collapsed="false">
      <c r="A73" s="150" t="str">
        <f aca="false">IF($E73="","",COUNTIF($E:$E,$E73))</f>
        <v/>
      </c>
      <c r="B73" s="151" t="str">
        <f aca="false">IF($C73="","",VLOOKUP($C73,'L1 UC'!$C:$D,2,FALSE()))</f>
        <v/>
      </c>
      <c r="C73" s="152" t="str">
        <f aca="false">IF($E73="","",LEFT($E73,FIND("-",$E73&amp;"-")-1))</f>
        <v/>
      </c>
      <c r="D73" s="153" t="str">
        <f aca="false">IF($E73="","",VLOOKUP($E73,'L2 UC'!$C:$D,2,FALSE()))</f>
        <v/>
      </c>
      <c r="E73" s="153" t="str">
        <f aca="false">IF($M73&lt;&gt;"",$M73,IF(COUNTIF('L2 UC'!$C:$C,$L73)&gt;0,$L73,""))</f>
        <v/>
      </c>
      <c r="F73" s="150" t="str">
        <f aca="false">IF($E73="","",$E73&amp;"-"&amp;COUNTIF($E$2:$E73,$E73))</f>
        <v/>
      </c>
      <c r="G73" s="154"/>
      <c r="H73" s="144"/>
      <c r="I73" s="154"/>
      <c r="J73" s="155" t="str">
        <f aca="false">IF(OR($I73="",LEFT($I73,1)="["),"",IFERROR(VLOOKUP(TRIM(IF(ISNUMBER(FIND(",",$I73)),LEFT($I73,FIND(",",$I73)-1),$I73)),'Mitre Techniques'!$A:$C,3,FALSE()),"Unknown technique"))</f>
        <v/>
      </c>
      <c r="K73" s="155" t="str">
        <f aca="false">IF($J73="","",IFERROR(VLOOKUP(IF(ISNUMBER(FIND(",",$J73)),LEFT($J73,FIND(",",$J73)-1),$J73),'ATTACK and Kill Chain mapping'!$A:$B,2,FALSE()),""))</f>
        <v/>
      </c>
      <c r="L73" s="155" t="str">
        <f aca="false">IF($J73="","",IFERROR(VLOOKUP(IF(ISNUMBER(FIND(",",$J73)),LEFT($J73,FIND(",",$J73)-1),$J73),'ATTACK and Kill Chain mapping'!$A:$D,4,FALSE()),""))</f>
        <v/>
      </c>
      <c r="M73" s="154"/>
      <c r="N73" s="156"/>
      <c r="O73" s="156"/>
      <c r="P73" s="156"/>
      <c r="Q73" s="157" t="str">
        <f aca="false">IF(COUNT($N73:$P73)=0,"",$N73*$O73*$P73)</f>
        <v/>
      </c>
      <c r="R73" s="157" t="str">
        <f aca="false">IF($Q73="","",1-$Q73)</f>
        <v/>
      </c>
      <c r="S73" s="158"/>
      <c r="T73" s="158"/>
      <c r="U73" s="158"/>
      <c r="V73" s="158"/>
    </row>
    <row r="74" customFormat="false" ht="43.5" hidden="false" customHeight="true" outlineLevel="0" collapsed="false">
      <c r="A74" s="150" t="str">
        <f aca="false">IF($E74="","",COUNTIF($E:$E,$E74))</f>
        <v/>
      </c>
      <c r="B74" s="151" t="str">
        <f aca="false">IF($C74="","",VLOOKUP($C74,'L1 UC'!$C:$D,2,FALSE()))</f>
        <v/>
      </c>
      <c r="C74" s="152" t="str">
        <f aca="false">IF($E74="","",LEFT($E74,FIND("-",$E74&amp;"-")-1))</f>
        <v/>
      </c>
      <c r="D74" s="153" t="str">
        <f aca="false">IF($E74="","",VLOOKUP($E74,'L2 UC'!$C:$D,2,FALSE()))</f>
        <v/>
      </c>
      <c r="E74" s="153" t="str">
        <f aca="false">IF($M74&lt;&gt;"",$M74,IF(COUNTIF('L2 UC'!$C:$C,$L74)&gt;0,$L74,""))</f>
        <v/>
      </c>
      <c r="F74" s="150" t="str">
        <f aca="false">IF($E74="","",$E74&amp;"-"&amp;COUNTIF($E$2:$E74,$E74))</f>
        <v/>
      </c>
      <c r="G74" s="154"/>
      <c r="H74" s="144"/>
      <c r="I74" s="154"/>
      <c r="J74" s="155" t="str">
        <f aca="false">IF(OR($I74="",LEFT($I74,1)="["),"",IFERROR(VLOOKUP(TRIM(IF(ISNUMBER(FIND(",",$I74)),LEFT($I74,FIND(",",$I74)-1),$I74)),'Mitre Techniques'!$A:$C,3,FALSE()),"Unknown technique"))</f>
        <v/>
      </c>
      <c r="K74" s="155" t="str">
        <f aca="false">IF($J74="","",IFERROR(VLOOKUP(IF(ISNUMBER(FIND(",",$J74)),LEFT($J74,FIND(",",$J74)-1),$J74),'ATTACK and Kill Chain mapping'!$A:$B,2,FALSE()),""))</f>
        <v/>
      </c>
      <c r="L74" s="155" t="str">
        <f aca="false">IF($J74="","",IFERROR(VLOOKUP(IF(ISNUMBER(FIND(",",$J74)),LEFT($J74,FIND(",",$J74)-1),$J74),'ATTACK and Kill Chain mapping'!$A:$D,4,FALSE()),""))</f>
        <v/>
      </c>
      <c r="M74" s="154"/>
      <c r="N74" s="156"/>
      <c r="O74" s="156"/>
      <c r="P74" s="156"/>
      <c r="Q74" s="157" t="str">
        <f aca="false">IF(COUNT($N74:$P74)=0,"",$N74*$O74*$P74)</f>
        <v/>
      </c>
      <c r="R74" s="157" t="str">
        <f aca="false">IF($Q74="","",1-$Q74)</f>
        <v/>
      </c>
      <c r="S74" s="158"/>
      <c r="T74" s="158"/>
      <c r="U74" s="158"/>
      <c r="V74" s="158"/>
    </row>
    <row r="75" customFormat="false" ht="43.5" hidden="false" customHeight="true" outlineLevel="0" collapsed="false">
      <c r="A75" s="150" t="str">
        <f aca="false">IF($E75="","",COUNTIF($E:$E,$E75))</f>
        <v/>
      </c>
      <c r="B75" s="151" t="str">
        <f aca="false">IF($C75="","",VLOOKUP($C75,'L1 UC'!$C:$D,2,FALSE()))</f>
        <v/>
      </c>
      <c r="C75" s="152" t="str">
        <f aca="false">IF($E75="","",LEFT($E75,FIND("-",$E75&amp;"-")-1))</f>
        <v/>
      </c>
      <c r="D75" s="153" t="str">
        <f aca="false">IF($E75="","",VLOOKUP($E75,'L2 UC'!$C:$D,2,FALSE()))</f>
        <v/>
      </c>
      <c r="E75" s="153" t="str">
        <f aca="false">IF($M75&lt;&gt;"",$M75,IF(COUNTIF('L2 UC'!$C:$C,$L75)&gt;0,$L75,""))</f>
        <v/>
      </c>
      <c r="F75" s="150" t="str">
        <f aca="false">IF($E75="","",$E75&amp;"-"&amp;COUNTIF($E$2:$E75,$E75))</f>
        <v/>
      </c>
      <c r="G75" s="154"/>
      <c r="H75" s="144"/>
      <c r="I75" s="154"/>
      <c r="J75" s="155" t="str">
        <f aca="false">IF(OR($I75="",LEFT($I75,1)="["),"",IFERROR(VLOOKUP(TRIM(IF(ISNUMBER(FIND(",",$I75)),LEFT($I75,FIND(",",$I75)-1),$I75)),'Mitre Techniques'!$A:$C,3,FALSE()),"Unknown technique"))</f>
        <v/>
      </c>
      <c r="K75" s="155" t="str">
        <f aca="false">IF($J75="","",IFERROR(VLOOKUP(IF(ISNUMBER(FIND(",",$J75)),LEFT($J75,FIND(",",$J75)-1),$J75),'ATTACK and Kill Chain mapping'!$A:$B,2,FALSE()),""))</f>
        <v/>
      </c>
      <c r="L75" s="155" t="str">
        <f aca="false">IF($J75="","",IFERROR(VLOOKUP(IF(ISNUMBER(FIND(",",$J75)),LEFT($J75,FIND(",",$J75)-1),$J75),'ATTACK and Kill Chain mapping'!$A:$D,4,FALSE()),""))</f>
        <v/>
      </c>
      <c r="M75" s="154"/>
      <c r="N75" s="156"/>
      <c r="O75" s="156"/>
      <c r="P75" s="156"/>
      <c r="Q75" s="157" t="str">
        <f aca="false">IF(COUNT($N75:$P75)=0,"",$N75*$O75*$P75)</f>
        <v/>
      </c>
      <c r="R75" s="157" t="str">
        <f aca="false">IF($Q75="","",1-$Q75)</f>
        <v/>
      </c>
      <c r="S75" s="158"/>
      <c r="T75" s="158"/>
      <c r="U75" s="158"/>
      <c r="V75" s="158"/>
    </row>
    <row r="76" customFormat="false" ht="43.5" hidden="false" customHeight="true" outlineLevel="0" collapsed="false">
      <c r="A76" s="150" t="str">
        <f aca="false">IF($E76="","",COUNTIF($E:$E,$E76))</f>
        <v/>
      </c>
      <c r="B76" s="151" t="str">
        <f aca="false">IF($C76="","",VLOOKUP($C76,'L1 UC'!$C:$D,2,FALSE()))</f>
        <v/>
      </c>
      <c r="C76" s="152" t="str">
        <f aca="false">IF($E76="","",LEFT($E76,FIND("-",$E76&amp;"-")-1))</f>
        <v/>
      </c>
      <c r="D76" s="153" t="str">
        <f aca="false">IF($E76="","",VLOOKUP($E76,'L2 UC'!$C:$D,2,FALSE()))</f>
        <v/>
      </c>
      <c r="E76" s="153" t="str">
        <f aca="false">IF($M76&lt;&gt;"",$M76,IF(COUNTIF('L2 UC'!$C:$C,$L76)&gt;0,$L76,""))</f>
        <v/>
      </c>
      <c r="F76" s="150" t="str">
        <f aca="false">IF($E76="","",$E76&amp;"-"&amp;COUNTIF($E$2:$E76,$E76))</f>
        <v/>
      </c>
      <c r="G76" s="154"/>
      <c r="H76" s="144"/>
      <c r="I76" s="154"/>
      <c r="J76" s="155" t="str">
        <f aca="false">IF(OR($I76="",LEFT($I76,1)="["),"",IFERROR(VLOOKUP(TRIM(IF(ISNUMBER(FIND(",",$I76)),LEFT($I76,FIND(",",$I76)-1),$I76)),'Mitre Techniques'!$A:$C,3,FALSE()),"Unknown technique"))</f>
        <v/>
      </c>
      <c r="K76" s="155" t="str">
        <f aca="false">IF($J76="","",IFERROR(VLOOKUP(IF(ISNUMBER(FIND(",",$J76)),LEFT($J76,FIND(",",$J76)-1),$J76),'ATTACK and Kill Chain mapping'!$A:$B,2,FALSE()),""))</f>
        <v/>
      </c>
      <c r="L76" s="155" t="str">
        <f aca="false">IF($J76="","",IFERROR(VLOOKUP(IF(ISNUMBER(FIND(",",$J76)),LEFT($J76,FIND(",",$J76)-1),$J76),'ATTACK and Kill Chain mapping'!$A:$D,4,FALSE()),""))</f>
        <v/>
      </c>
      <c r="M76" s="154"/>
      <c r="N76" s="156"/>
      <c r="O76" s="156"/>
      <c r="P76" s="156"/>
      <c r="Q76" s="157" t="str">
        <f aca="false">IF(COUNT($N76:$P76)=0,"",$N76*$O76*$P76)</f>
        <v/>
      </c>
      <c r="R76" s="157" t="str">
        <f aca="false">IF($Q76="","",1-$Q76)</f>
        <v/>
      </c>
      <c r="S76" s="158"/>
      <c r="T76" s="158"/>
      <c r="U76" s="158"/>
      <c r="V76" s="158"/>
    </row>
    <row r="77" customFormat="false" ht="43.5" hidden="false" customHeight="true" outlineLevel="0" collapsed="false">
      <c r="A77" s="150" t="str">
        <f aca="false">IF($E77="","",COUNTIF($E:$E,$E77))</f>
        <v/>
      </c>
      <c r="B77" s="151" t="str">
        <f aca="false">IF($C77="","",VLOOKUP($C77,'L1 UC'!$C:$D,2,FALSE()))</f>
        <v/>
      </c>
      <c r="C77" s="152" t="str">
        <f aca="false">IF($E77="","",LEFT($E77,FIND("-",$E77&amp;"-")-1))</f>
        <v/>
      </c>
      <c r="D77" s="153" t="str">
        <f aca="false">IF($E77="","",VLOOKUP($E77,'L2 UC'!$C:$D,2,FALSE()))</f>
        <v/>
      </c>
      <c r="E77" s="153" t="str">
        <f aca="false">IF($M77&lt;&gt;"",$M77,IF(COUNTIF('L2 UC'!$C:$C,$L77)&gt;0,$L77,""))</f>
        <v/>
      </c>
      <c r="F77" s="150" t="str">
        <f aca="false">IF($E77="","",$E77&amp;"-"&amp;COUNTIF($E$2:$E77,$E77))</f>
        <v/>
      </c>
      <c r="G77" s="154"/>
      <c r="H77" s="144"/>
      <c r="I77" s="154"/>
      <c r="J77" s="155" t="str">
        <f aca="false">IF(OR($I77="",LEFT($I77,1)="["),"",IFERROR(VLOOKUP(TRIM(IF(ISNUMBER(FIND(",",$I77)),LEFT($I77,FIND(",",$I77)-1),$I77)),'Mitre Techniques'!$A:$C,3,FALSE()),"Unknown technique"))</f>
        <v/>
      </c>
      <c r="K77" s="155" t="str">
        <f aca="false">IF($J77="","",IFERROR(VLOOKUP(IF(ISNUMBER(FIND(",",$J77)),LEFT($J77,FIND(",",$J77)-1),$J77),'ATTACK and Kill Chain mapping'!$A:$B,2,FALSE()),""))</f>
        <v/>
      </c>
      <c r="L77" s="155" t="str">
        <f aca="false">IF($J77="","",IFERROR(VLOOKUP(IF(ISNUMBER(FIND(",",$J77)),LEFT($J77,FIND(",",$J77)-1),$J77),'ATTACK and Kill Chain mapping'!$A:$D,4,FALSE()),""))</f>
        <v/>
      </c>
      <c r="M77" s="154"/>
      <c r="N77" s="156"/>
      <c r="O77" s="156"/>
      <c r="P77" s="156"/>
      <c r="Q77" s="157" t="str">
        <f aca="false">IF(COUNT($N77:$P77)=0,"",$N77*$O77*$P77)</f>
        <v/>
      </c>
      <c r="R77" s="157" t="str">
        <f aca="false">IF($Q77="","",1-$Q77)</f>
        <v/>
      </c>
      <c r="S77" s="158"/>
      <c r="T77" s="158"/>
      <c r="U77" s="158"/>
      <c r="V77" s="158"/>
    </row>
    <row r="78" customFormat="false" ht="43.5" hidden="false" customHeight="true" outlineLevel="0" collapsed="false">
      <c r="A78" s="150" t="str">
        <f aca="false">IF($E78="","",COUNTIF($E:$E,$E78))</f>
        <v/>
      </c>
      <c r="B78" s="151" t="str">
        <f aca="false">IF($C78="","",VLOOKUP($C78,'L1 UC'!$C:$D,2,FALSE()))</f>
        <v/>
      </c>
      <c r="C78" s="152" t="str">
        <f aca="false">IF($E78="","",LEFT($E78,FIND("-",$E78&amp;"-")-1))</f>
        <v/>
      </c>
      <c r="D78" s="153" t="str">
        <f aca="false">IF($E78="","",VLOOKUP($E78,'L2 UC'!$C:$D,2,FALSE()))</f>
        <v/>
      </c>
      <c r="E78" s="153" t="str">
        <f aca="false">IF($M78&lt;&gt;"",$M78,IF(COUNTIF('L2 UC'!$C:$C,$L78)&gt;0,$L78,""))</f>
        <v/>
      </c>
      <c r="F78" s="150" t="str">
        <f aca="false">IF($E78="","",$E78&amp;"-"&amp;COUNTIF($E$2:$E78,$E78))</f>
        <v/>
      </c>
      <c r="G78" s="154"/>
      <c r="H78" s="144"/>
      <c r="I78" s="154"/>
      <c r="J78" s="155" t="str">
        <f aca="false">IF(OR($I78="",LEFT($I78,1)="["),"",IFERROR(VLOOKUP(TRIM(IF(ISNUMBER(FIND(",",$I78)),LEFT($I78,FIND(",",$I78)-1),$I78)),'Mitre Techniques'!$A:$C,3,FALSE()),"Unknown technique"))</f>
        <v/>
      </c>
      <c r="K78" s="155" t="str">
        <f aca="false">IF($J78="","",IFERROR(VLOOKUP(IF(ISNUMBER(FIND(",",$J78)),LEFT($J78,FIND(",",$J78)-1),$J78),'ATTACK and Kill Chain mapping'!$A:$B,2,FALSE()),""))</f>
        <v/>
      </c>
      <c r="L78" s="155" t="str">
        <f aca="false">IF($J78="","",IFERROR(VLOOKUP(IF(ISNUMBER(FIND(",",$J78)),LEFT($J78,FIND(",",$J78)-1),$J78),'ATTACK and Kill Chain mapping'!$A:$D,4,FALSE()),""))</f>
        <v/>
      </c>
      <c r="M78" s="154"/>
      <c r="N78" s="156"/>
      <c r="O78" s="156"/>
      <c r="P78" s="156"/>
      <c r="Q78" s="157" t="str">
        <f aca="false">IF(COUNT($N78:$P78)=0,"",$N78*$O78*$P78)</f>
        <v/>
      </c>
      <c r="R78" s="157" t="str">
        <f aca="false">IF($Q78="","",1-$Q78)</f>
        <v/>
      </c>
      <c r="S78" s="158"/>
      <c r="T78" s="158"/>
      <c r="U78" s="158"/>
      <c r="V78" s="158"/>
    </row>
    <row r="79" customFormat="false" ht="43.5" hidden="false" customHeight="true" outlineLevel="0" collapsed="false">
      <c r="A79" s="150" t="str">
        <f aca="false">IF($E79="","",COUNTIF($E:$E,$E79))</f>
        <v/>
      </c>
      <c r="B79" s="151" t="str">
        <f aca="false">IF($C79="","",VLOOKUP($C79,'L1 UC'!$C:$D,2,FALSE()))</f>
        <v/>
      </c>
      <c r="C79" s="152" t="str">
        <f aca="false">IF($E79="","",LEFT($E79,FIND("-",$E79&amp;"-")-1))</f>
        <v/>
      </c>
      <c r="D79" s="153" t="str">
        <f aca="false">IF($E79="","",VLOOKUP($E79,'L2 UC'!$C:$D,2,FALSE()))</f>
        <v/>
      </c>
      <c r="E79" s="153" t="str">
        <f aca="false">IF($M79&lt;&gt;"",$M79,IF(COUNTIF('L2 UC'!$C:$C,$L79)&gt;0,$L79,""))</f>
        <v/>
      </c>
      <c r="F79" s="150" t="str">
        <f aca="false">IF($E79="","",$E79&amp;"-"&amp;COUNTIF($E$2:$E79,$E79))</f>
        <v/>
      </c>
      <c r="G79" s="154"/>
      <c r="H79" s="144"/>
      <c r="I79" s="154"/>
      <c r="J79" s="155" t="str">
        <f aca="false">IF(OR($I79="",LEFT($I79,1)="["),"",IFERROR(VLOOKUP(TRIM(IF(ISNUMBER(FIND(",",$I79)),LEFT($I79,FIND(",",$I79)-1),$I79)),'Mitre Techniques'!$A:$C,3,FALSE()),"Unknown technique"))</f>
        <v/>
      </c>
      <c r="K79" s="155" t="str">
        <f aca="false">IF($J79="","",IFERROR(VLOOKUP(IF(ISNUMBER(FIND(",",$J79)),LEFT($J79,FIND(",",$J79)-1),$J79),'ATTACK and Kill Chain mapping'!$A:$B,2,FALSE()),""))</f>
        <v/>
      </c>
      <c r="L79" s="155" t="str">
        <f aca="false">IF($J79="","",IFERROR(VLOOKUP(IF(ISNUMBER(FIND(",",$J79)),LEFT($J79,FIND(",",$J79)-1),$J79),'ATTACK and Kill Chain mapping'!$A:$D,4,FALSE()),""))</f>
        <v/>
      </c>
      <c r="M79" s="154"/>
      <c r="N79" s="156"/>
      <c r="O79" s="156"/>
      <c r="P79" s="156"/>
      <c r="Q79" s="157" t="str">
        <f aca="false">IF(COUNT($N79:$P79)=0,"",$N79*$O79*$P79)</f>
        <v/>
      </c>
      <c r="R79" s="157" t="str">
        <f aca="false">IF($Q79="","",1-$Q79)</f>
        <v/>
      </c>
      <c r="S79" s="158"/>
      <c r="T79" s="158"/>
      <c r="U79" s="158"/>
      <c r="V79" s="158"/>
    </row>
    <row r="80" customFormat="false" ht="43.5" hidden="false" customHeight="true" outlineLevel="0" collapsed="false">
      <c r="A80" s="150" t="str">
        <f aca="false">IF($E80="","",COUNTIF($E:$E,$E80))</f>
        <v/>
      </c>
      <c r="B80" s="151" t="str">
        <f aca="false">IF($C80="","",VLOOKUP($C80,'L1 UC'!$C:$D,2,FALSE()))</f>
        <v/>
      </c>
      <c r="C80" s="152" t="str">
        <f aca="false">IF($E80="","",LEFT($E80,FIND("-",$E80&amp;"-")-1))</f>
        <v/>
      </c>
      <c r="D80" s="153" t="str">
        <f aca="false">IF($E80="","",VLOOKUP($E80,'L2 UC'!$C:$D,2,FALSE()))</f>
        <v/>
      </c>
      <c r="E80" s="153" t="str">
        <f aca="false">IF($M80&lt;&gt;"",$M80,IF(COUNTIF('L2 UC'!$C:$C,$L80)&gt;0,$L80,""))</f>
        <v/>
      </c>
      <c r="F80" s="150" t="str">
        <f aca="false">IF($E80="","",$E80&amp;"-"&amp;COUNTIF($E$2:$E80,$E80))</f>
        <v/>
      </c>
      <c r="G80" s="154"/>
      <c r="H80" s="144"/>
      <c r="I80" s="154"/>
      <c r="J80" s="155" t="str">
        <f aca="false">IF(OR($I80="",LEFT($I80,1)="["),"",IFERROR(VLOOKUP(TRIM(IF(ISNUMBER(FIND(",",$I80)),LEFT($I80,FIND(",",$I80)-1),$I80)),'Mitre Techniques'!$A:$C,3,FALSE()),"Unknown technique"))</f>
        <v/>
      </c>
      <c r="K80" s="155" t="str">
        <f aca="false">IF($J80="","",IFERROR(VLOOKUP(IF(ISNUMBER(FIND(",",$J80)),LEFT($J80,FIND(",",$J80)-1),$J80),'ATTACK and Kill Chain mapping'!$A:$B,2,FALSE()),""))</f>
        <v/>
      </c>
      <c r="L80" s="155" t="str">
        <f aca="false">IF($J80="","",IFERROR(VLOOKUP(IF(ISNUMBER(FIND(",",$J80)),LEFT($J80,FIND(",",$J80)-1),$J80),'ATTACK and Kill Chain mapping'!$A:$D,4,FALSE()),""))</f>
        <v/>
      </c>
      <c r="M80" s="154"/>
      <c r="N80" s="156"/>
      <c r="O80" s="156"/>
      <c r="P80" s="156"/>
      <c r="Q80" s="157" t="str">
        <f aca="false">IF(COUNT($N80:$P80)=0,"",$N80*$O80*$P80)</f>
        <v/>
      </c>
      <c r="R80" s="157" t="str">
        <f aca="false">IF($Q80="","",1-$Q80)</f>
        <v/>
      </c>
      <c r="S80" s="158"/>
      <c r="T80" s="158"/>
      <c r="U80" s="158"/>
      <c r="V80" s="158"/>
    </row>
    <row r="81" customFormat="false" ht="43.5" hidden="false" customHeight="true" outlineLevel="0" collapsed="false">
      <c r="A81" s="150" t="str">
        <f aca="false">IF($E81="","",COUNTIF($E:$E,$E81))</f>
        <v/>
      </c>
      <c r="B81" s="151" t="str">
        <f aca="false">IF($C81="","",VLOOKUP($C81,'L1 UC'!$C:$D,2,FALSE()))</f>
        <v/>
      </c>
      <c r="C81" s="152" t="str">
        <f aca="false">IF($E81="","",LEFT($E81,FIND("-",$E81&amp;"-")-1))</f>
        <v/>
      </c>
      <c r="D81" s="153" t="str">
        <f aca="false">IF($E81="","",VLOOKUP($E81,'L2 UC'!$C:$D,2,FALSE()))</f>
        <v/>
      </c>
      <c r="E81" s="153" t="str">
        <f aca="false">IF($M81&lt;&gt;"",$M81,IF(COUNTIF('L2 UC'!$C:$C,$L81)&gt;0,$L81,""))</f>
        <v/>
      </c>
      <c r="F81" s="150" t="str">
        <f aca="false">IF($E81="","",$E81&amp;"-"&amp;COUNTIF($E$2:$E81,$E81))</f>
        <v/>
      </c>
      <c r="G81" s="154"/>
      <c r="H81" s="144"/>
      <c r="I81" s="154"/>
      <c r="J81" s="155" t="str">
        <f aca="false">IF(OR($I81="",LEFT($I81,1)="["),"",IFERROR(VLOOKUP(TRIM(IF(ISNUMBER(FIND(",",$I81)),LEFT($I81,FIND(",",$I81)-1),$I81)),'Mitre Techniques'!$A:$C,3,FALSE()),"Unknown technique"))</f>
        <v/>
      </c>
      <c r="K81" s="155" t="str">
        <f aca="false">IF($J81="","",IFERROR(VLOOKUP(IF(ISNUMBER(FIND(",",$J81)),LEFT($J81,FIND(",",$J81)-1),$J81),'ATTACK and Kill Chain mapping'!$A:$B,2,FALSE()),""))</f>
        <v/>
      </c>
      <c r="L81" s="155" t="str">
        <f aca="false">IF($J81="","",IFERROR(VLOOKUP(IF(ISNUMBER(FIND(",",$J81)),LEFT($J81,FIND(",",$J81)-1),$J81),'ATTACK and Kill Chain mapping'!$A:$D,4,FALSE()),""))</f>
        <v/>
      </c>
      <c r="M81" s="154"/>
      <c r="N81" s="156"/>
      <c r="O81" s="156"/>
      <c r="P81" s="156"/>
      <c r="Q81" s="157" t="str">
        <f aca="false">IF(COUNT($N81:$P81)=0,"",$N81*$O81*$P81)</f>
        <v/>
      </c>
      <c r="R81" s="157" t="str">
        <f aca="false">IF($Q81="","",1-$Q81)</f>
        <v/>
      </c>
      <c r="S81" s="158"/>
      <c r="T81" s="158"/>
      <c r="U81" s="158"/>
      <c r="V81" s="158"/>
    </row>
    <row r="82" customFormat="false" ht="43.5" hidden="false" customHeight="true" outlineLevel="0" collapsed="false">
      <c r="A82" s="150" t="str">
        <f aca="false">IF($E82="","",COUNTIF($E:$E,$E82))</f>
        <v/>
      </c>
      <c r="B82" s="151" t="str">
        <f aca="false">IF($C82="","",VLOOKUP($C82,'L1 UC'!$C:$D,2,FALSE()))</f>
        <v/>
      </c>
      <c r="C82" s="152" t="str">
        <f aca="false">IF($E82="","",LEFT($E82,FIND("-",$E82&amp;"-")-1))</f>
        <v/>
      </c>
      <c r="D82" s="153" t="str">
        <f aca="false">IF($E82="","",VLOOKUP($E82,'L2 UC'!$C:$D,2,FALSE()))</f>
        <v/>
      </c>
      <c r="E82" s="153" t="str">
        <f aca="false">IF($M82&lt;&gt;"",$M82,IF(COUNTIF('L2 UC'!$C:$C,$L82)&gt;0,$L82,""))</f>
        <v/>
      </c>
      <c r="F82" s="150" t="str">
        <f aca="false">IF($E82="","",$E82&amp;"-"&amp;COUNTIF($E$2:$E82,$E82))</f>
        <v/>
      </c>
      <c r="G82" s="154"/>
      <c r="H82" s="144"/>
      <c r="I82" s="154"/>
      <c r="J82" s="155" t="str">
        <f aca="false">IF(OR($I82="",LEFT($I82,1)="["),"",IFERROR(VLOOKUP(TRIM(IF(ISNUMBER(FIND(",",$I82)),LEFT($I82,FIND(",",$I82)-1),$I82)),'Mitre Techniques'!$A:$C,3,FALSE()),"Unknown technique"))</f>
        <v/>
      </c>
      <c r="K82" s="155" t="str">
        <f aca="false">IF($J82="","",IFERROR(VLOOKUP(IF(ISNUMBER(FIND(",",$J82)),LEFT($J82,FIND(",",$J82)-1),$J82),'ATTACK and Kill Chain mapping'!$A:$B,2,FALSE()),""))</f>
        <v/>
      </c>
      <c r="L82" s="155" t="str">
        <f aca="false">IF($J82="","",IFERROR(VLOOKUP(IF(ISNUMBER(FIND(",",$J82)),LEFT($J82,FIND(",",$J82)-1),$J82),'ATTACK and Kill Chain mapping'!$A:$D,4,FALSE()),""))</f>
        <v/>
      </c>
      <c r="M82" s="154"/>
      <c r="N82" s="156"/>
      <c r="O82" s="156"/>
      <c r="P82" s="156"/>
      <c r="Q82" s="157" t="str">
        <f aca="false">IF(COUNT($N82:$P82)=0,"",$N82*$O82*$P82)</f>
        <v/>
      </c>
      <c r="R82" s="157" t="str">
        <f aca="false">IF($Q82="","",1-$Q82)</f>
        <v/>
      </c>
      <c r="S82" s="158"/>
      <c r="T82" s="158"/>
      <c r="U82" s="158"/>
      <c r="V82" s="158"/>
    </row>
    <row r="83" customFormat="false" ht="43.5" hidden="false" customHeight="true" outlineLevel="0" collapsed="false">
      <c r="A83" s="150" t="str">
        <f aca="false">IF($E83="","",COUNTIF($E:$E,$E83))</f>
        <v/>
      </c>
      <c r="B83" s="151" t="str">
        <f aca="false">IF($C83="","",VLOOKUP($C83,'L1 UC'!$C:$D,2,FALSE()))</f>
        <v/>
      </c>
      <c r="C83" s="152" t="str">
        <f aca="false">IF($E83="","",LEFT($E83,FIND("-",$E83&amp;"-")-1))</f>
        <v/>
      </c>
      <c r="D83" s="153" t="str">
        <f aca="false">IF($E83="","",VLOOKUP($E83,'L2 UC'!$C:$D,2,FALSE()))</f>
        <v/>
      </c>
      <c r="E83" s="153" t="str">
        <f aca="false">IF($M83&lt;&gt;"",$M83,IF(COUNTIF('L2 UC'!$C:$C,$L83)&gt;0,$L83,""))</f>
        <v/>
      </c>
      <c r="F83" s="150" t="str">
        <f aca="false">IF($E83="","",$E83&amp;"-"&amp;COUNTIF($E$2:$E83,$E83))</f>
        <v/>
      </c>
      <c r="G83" s="154"/>
      <c r="H83" s="144"/>
      <c r="I83" s="154"/>
      <c r="J83" s="155" t="str">
        <f aca="false">IF(OR($I83="",LEFT($I83,1)="["),"",IFERROR(VLOOKUP(TRIM(IF(ISNUMBER(FIND(",",$I83)),LEFT($I83,FIND(",",$I83)-1),$I83)),'Mitre Techniques'!$A:$C,3,FALSE()),"Unknown technique"))</f>
        <v/>
      </c>
      <c r="K83" s="155" t="str">
        <f aca="false">IF($J83="","",IFERROR(VLOOKUP(IF(ISNUMBER(FIND(",",$J83)),LEFT($J83,FIND(",",$J83)-1),$J83),'ATTACK and Kill Chain mapping'!$A:$B,2,FALSE()),""))</f>
        <v/>
      </c>
      <c r="L83" s="155" t="str">
        <f aca="false">IF($J83="","",IFERROR(VLOOKUP(IF(ISNUMBER(FIND(",",$J83)),LEFT($J83,FIND(",",$J83)-1),$J83),'ATTACK and Kill Chain mapping'!$A:$D,4,FALSE()),""))</f>
        <v/>
      </c>
      <c r="M83" s="154"/>
      <c r="N83" s="156"/>
      <c r="O83" s="156"/>
      <c r="P83" s="156"/>
      <c r="Q83" s="157" t="str">
        <f aca="false">IF(COUNT($N83:$P83)=0,"",$N83*$O83*$P83)</f>
        <v/>
      </c>
      <c r="R83" s="157" t="str">
        <f aca="false">IF($Q83="","",1-$Q83)</f>
        <v/>
      </c>
      <c r="S83" s="158"/>
      <c r="T83" s="158"/>
      <c r="U83" s="158"/>
      <c r="V83" s="158"/>
    </row>
    <row r="84" customFormat="false" ht="43.5" hidden="false" customHeight="true" outlineLevel="0" collapsed="false">
      <c r="A84" s="150" t="str">
        <f aca="false">IF($E84="","",COUNTIF($E:$E,$E84))</f>
        <v/>
      </c>
      <c r="B84" s="151" t="str">
        <f aca="false">IF($C84="","",VLOOKUP($C84,'L1 UC'!$C:$D,2,FALSE()))</f>
        <v/>
      </c>
      <c r="C84" s="152" t="str">
        <f aca="false">IF($E84="","",LEFT($E84,FIND("-",$E84&amp;"-")-1))</f>
        <v/>
      </c>
      <c r="D84" s="153" t="str">
        <f aca="false">IF($E84="","",VLOOKUP($E84,'L2 UC'!$C:$D,2,FALSE()))</f>
        <v/>
      </c>
      <c r="E84" s="153" t="str">
        <f aca="false">IF($M84&lt;&gt;"",$M84,IF(COUNTIF('L2 UC'!$C:$C,$L84)&gt;0,$L84,""))</f>
        <v/>
      </c>
      <c r="F84" s="150" t="str">
        <f aca="false">IF($E84="","",$E84&amp;"-"&amp;COUNTIF($E$2:$E84,$E84))</f>
        <v/>
      </c>
      <c r="G84" s="154"/>
      <c r="H84" s="144"/>
      <c r="I84" s="154"/>
      <c r="J84" s="155" t="str">
        <f aca="false">IF(OR($I84="",LEFT($I84,1)="["),"",IFERROR(VLOOKUP(TRIM(IF(ISNUMBER(FIND(",",$I84)),LEFT($I84,FIND(",",$I84)-1),$I84)),'Mitre Techniques'!$A:$C,3,FALSE()),"Unknown technique"))</f>
        <v/>
      </c>
      <c r="K84" s="155" t="str">
        <f aca="false">IF($J84="","",IFERROR(VLOOKUP(IF(ISNUMBER(FIND(",",$J84)),LEFT($J84,FIND(",",$J84)-1),$J84),'ATTACK and Kill Chain mapping'!$A:$B,2,FALSE()),""))</f>
        <v/>
      </c>
      <c r="L84" s="155" t="str">
        <f aca="false">IF($J84="","",IFERROR(VLOOKUP(IF(ISNUMBER(FIND(",",$J84)),LEFT($J84,FIND(",",$J84)-1),$J84),'ATTACK and Kill Chain mapping'!$A:$D,4,FALSE()),""))</f>
        <v/>
      </c>
      <c r="M84" s="154"/>
      <c r="N84" s="156"/>
      <c r="O84" s="156"/>
      <c r="P84" s="156"/>
      <c r="Q84" s="157" t="str">
        <f aca="false">IF(COUNT($N84:$P84)=0,"",$N84*$O84*$P84)</f>
        <v/>
      </c>
      <c r="R84" s="157" t="str">
        <f aca="false">IF($Q84="","",1-$Q84)</f>
        <v/>
      </c>
      <c r="S84" s="158"/>
      <c r="T84" s="158"/>
      <c r="U84" s="158"/>
      <c r="V84" s="158"/>
    </row>
    <row r="85" customFormat="false" ht="43.5" hidden="false" customHeight="true" outlineLevel="0" collapsed="false">
      <c r="A85" s="150" t="str">
        <f aca="false">IF($E85="","",COUNTIF($E:$E,$E85))</f>
        <v/>
      </c>
      <c r="B85" s="151" t="str">
        <f aca="false">IF($C85="","",VLOOKUP($C85,'L1 UC'!$C:$D,2,FALSE()))</f>
        <v/>
      </c>
      <c r="C85" s="152" t="str">
        <f aca="false">IF($E85="","",LEFT($E85,FIND("-",$E85&amp;"-")-1))</f>
        <v/>
      </c>
      <c r="D85" s="153" t="str">
        <f aca="false">IF($E85="","",VLOOKUP($E85,'L2 UC'!$C:$D,2,FALSE()))</f>
        <v/>
      </c>
      <c r="E85" s="153" t="str">
        <f aca="false">IF($M85&lt;&gt;"",$M85,IF(COUNTIF('L2 UC'!$C:$C,$L85)&gt;0,$L85,""))</f>
        <v/>
      </c>
      <c r="F85" s="150" t="str">
        <f aca="false">IF($E85="","",$E85&amp;"-"&amp;COUNTIF($E$2:$E85,$E85))</f>
        <v/>
      </c>
      <c r="G85" s="154"/>
      <c r="H85" s="144"/>
      <c r="I85" s="154"/>
      <c r="J85" s="155" t="str">
        <f aca="false">IF(OR($I85="",LEFT($I85,1)="["),"",IFERROR(VLOOKUP(TRIM(IF(ISNUMBER(FIND(",",$I85)),LEFT($I85,FIND(",",$I85)-1),$I85)),'Mitre Techniques'!$A:$C,3,FALSE()),"Unknown technique"))</f>
        <v/>
      </c>
      <c r="K85" s="155" t="str">
        <f aca="false">IF($J85="","",IFERROR(VLOOKUP(IF(ISNUMBER(FIND(",",$J85)),LEFT($J85,FIND(",",$J85)-1),$J85),'ATTACK and Kill Chain mapping'!$A:$B,2,FALSE()),""))</f>
        <v/>
      </c>
      <c r="L85" s="155" t="str">
        <f aca="false">IF($J85="","",IFERROR(VLOOKUP(IF(ISNUMBER(FIND(",",$J85)),LEFT($J85,FIND(",",$J85)-1),$J85),'ATTACK and Kill Chain mapping'!$A:$D,4,FALSE()),""))</f>
        <v/>
      </c>
      <c r="M85" s="154"/>
      <c r="N85" s="156"/>
      <c r="O85" s="156"/>
      <c r="P85" s="156"/>
      <c r="Q85" s="157" t="str">
        <f aca="false">IF(COUNT($N85:$P85)=0,"",$N85*$O85*$P85)</f>
        <v/>
      </c>
      <c r="R85" s="157" t="str">
        <f aca="false">IF($Q85="","",1-$Q85)</f>
        <v/>
      </c>
      <c r="S85" s="158"/>
      <c r="T85" s="158"/>
      <c r="U85" s="158"/>
      <c r="V85" s="158"/>
    </row>
    <row r="86" customFormat="false" ht="43.5" hidden="false" customHeight="true" outlineLevel="0" collapsed="false">
      <c r="A86" s="150" t="str">
        <f aca="false">IF($E86="","",COUNTIF($E:$E,$E86))</f>
        <v/>
      </c>
      <c r="B86" s="151" t="str">
        <f aca="false">IF($C86="","",VLOOKUP($C86,'L1 UC'!$C:$D,2,FALSE()))</f>
        <v/>
      </c>
      <c r="C86" s="152" t="str">
        <f aca="false">IF($E86="","",LEFT($E86,FIND("-",$E86&amp;"-")-1))</f>
        <v/>
      </c>
      <c r="D86" s="153" t="str">
        <f aca="false">IF($E86="","",VLOOKUP($E86,'L2 UC'!$C:$D,2,FALSE()))</f>
        <v/>
      </c>
      <c r="E86" s="153" t="str">
        <f aca="false">IF($M86&lt;&gt;"",$M86,IF(COUNTIF('L2 UC'!$C:$C,$L86)&gt;0,$L86,""))</f>
        <v/>
      </c>
      <c r="F86" s="150" t="str">
        <f aca="false">IF($E86="","",$E86&amp;"-"&amp;COUNTIF($E$2:$E86,$E86))</f>
        <v/>
      </c>
      <c r="G86" s="154"/>
      <c r="H86" s="144"/>
      <c r="I86" s="154"/>
      <c r="J86" s="155" t="str">
        <f aca="false">IF(OR($I86="",LEFT($I86,1)="["),"",IFERROR(VLOOKUP(TRIM(IF(ISNUMBER(FIND(",",$I86)),LEFT($I86,FIND(",",$I86)-1),$I86)),'Mitre Techniques'!$A:$C,3,FALSE()),"Unknown technique"))</f>
        <v/>
      </c>
      <c r="K86" s="155" t="str">
        <f aca="false">IF($J86="","",IFERROR(VLOOKUP(IF(ISNUMBER(FIND(",",$J86)),LEFT($J86,FIND(",",$J86)-1),$J86),'ATTACK and Kill Chain mapping'!$A:$B,2,FALSE()),""))</f>
        <v/>
      </c>
      <c r="L86" s="155" t="str">
        <f aca="false">IF($J86="","",IFERROR(VLOOKUP(IF(ISNUMBER(FIND(",",$J86)),LEFT($J86,FIND(",",$J86)-1),$J86),'ATTACK and Kill Chain mapping'!$A:$D,4,FALSE()),""))</f>
        <v/>
      </c>
      <c r="M86" s="154"/>
      <c r="N86" s="156"/>
      <c r="O86" s="156"/>
      <c r="P86" s="156"/>
      <c r="Q86" s="157" t="str">
        <f aca="false">IF(COUNT($N86:$P86)=0,"",$N86*$O86*$P86)</f>
        <v/>
      </c>
      <c r="R86" s="157" t="str">
        <f aca="false">IF($Q86="","",1-$Q86)</f>
        <v/>
      </c>
      <c r="S86" s="158"/>
      <c r="T86" s="158"/>
      <c r="U86" s="158"/>
      <c r="V86" s="158"/>
    </row>
    <row r="87" customFormat="false" ht="43.5" hidden="false" customHeight="true" outlineLevel="0" collapsed="false">
      <c r="A87" s="150" t="str">
        <f aca="false">IF($E87="","",COUNTIF($E:$E,$E87))</f>
        <v/>
      </c>
      <c r="B87" s="151" t="str">
        <f aca="false">IF($C87="","",VLOOKUP($C87,'L1 UC'!$C:$D,2,FALSE()))</f>
        <v/>
      </c>
      <c r="C87" s="152" t="str">
        <f aca="false">IF($E87="","",LEFT($E87,FIND("-",$E87&amp;"-")-1))</f>
        <v/>
      </c>
      <c r="D87" s="153" t="str">
        <f aca="false">IF($E87="","",VLOOKUP($E87,'L2 UC'!$C:$D,2,FALSE()))</f>
        <v/>
      </c>
      <c r="E87" s="153" t="str">
        <f aca="false">IF($M87&lt;&gt;"",$M87,IF(COUNTIF('L2 UC'!$C:$C,$L87)&gt;0,$L87,""))</f>
        <v/>
      </c>
      <c r="F87" s="150" t="str">
        <f aca="false">IF($E87="","",$E87&amp;"-"&amp;COUNTIF($E$2:$E87,$E87))</f>
        <v/>
      </c>
      <c r="G87" s="154"/>
      <c r="H87" s="144"/>
      <c r="I87" s="154"/>
      <c r="J87" s="155" t="str">
        <f aca="false">IF(OR($I87="",LEFT($I87,1)="["),"",IFERROR(VLOOKUP(TRIM(IF(ISNUMBER(FIND(",",$I87)),LEFT($I87,FIND(",",$I87)-1),$I87)),'Mitre Techniques'!$A:$C,3,FALSE()),"Unknown technique"))</f>
        <v/>
      </c>
      <c r="K87" s="155" t="str">
        <f aca="false">IF($J87="","",IFERROR(VLOOKUP(IF(ISNUMBER(FIND(",",$J87)),LEFT($J87,FIND(",",$J87)-1),$J87),'ATTACK and Kill Chain mapping'!$A:$B,2,FALSE()),""))</f>
        <v/>
      </c>
      <c r="L87" s="155" t="str">
        <f aca="false">IF($J87="","",IFERROR(VLOOKUP(IF(ISNUMBER(FIND(",",$J87)),LEFT($J87,FIND(",",$J87)-1),$J87),'ATTACK and Kill Chain mapping'!$A:$D,4,FALSE()),""))</f>
        <v/>
      </c>
      <c r="M87" s="154"/>
      <c r="N87" s="156"/>
      <c r="O87" s="156"/>
      <c r="P87" s="156"/>
      <c r="Q87" s="157" t="str">
        <f aca="false">IF(COUNT($N87:$P87)=0,"",$N87*$O87*$P87)</f>
        <v/>
      </c>
      <c r="R87" s="157" t="str">
        <f aca="false">IF($Q87="","",1-$Q87)</f>
        <v/>
      </c>
      <c r="S87" s="158"/>
      <c r="T87" s="158"/>
      <c r="U87" s="158"/>
      <c r="V87" s="158"/>
    </row>
    <row r="88" customFormat="false" ht="43.5" hidden="false" customHeight="true" outlineLevel="0" collapsed="false">
      <c r="A88" s="150" t="str">
        <f aca="false">IF($E88="","",COUNTIF($E:$E,$E88))</f>
        <v/>
      </c>
      <c r="B88" s="151" t="str">
        <f aca="false">IF($C88="","",VLOOKUP($C88,'L1 UC'!$C:$D,2,FALSE()))</f>
        <v/>
      </c>
      <c r="C88" s="152" t="str">
        <f aca="false">IF($E88="","",LEFT($E88,FIND("-",$E88&amp;"-")-1))</f>
        <v/>
      </c>
      <c r="D88" s="153" t="str">
        <f aca="false">IF($E88="","",VLOOKUP($E88,'L2 UC'!$C:$D,2,FALSE()))</f>
        <v/>
      </c>
      <c r="E88" s="153" t="str">
        <f aca="false">IF($M88&lt;&gt;"",$M88,IF(COUNTIF('L2 UC'!$C:$C,$L88)&gt;0,$L88,""))</f>
        <v/>
      </c>
      <c r="F88" s="150" t="str">
        <f aca="false">IF($E88="","",$E88&amp;"-"&amp;COUNTIF($E$2:$E88,$E88))</f>
        <v/>
      </c>
      <c r="G88" s="154"/>
      <c r="H88" s="144"/>
      <c r="I88" s="154"/>
      <c r="J88" s="155" t="str">
        <f aca="false">IF(OR($I88="",LEFT($I88,1)="["),"",IFERROR(VLOOKUP(TRIM(IF(ISNUMBER(FIND(",",$I88)),LEFT($I88,FIND(",",$I88)-1),$I88)),'Mitre Techniques'!$A:$C,3,FALSE()),"Unknown technique"))</f>
        <v/>
      </c>
      <c r="K88" s="155" t="str">
        <f aca="false">IF($J88="","",IFERROR(VLOOKUP(IF(ISNUMBER(FIND(",",$J88)),LEFT($J88,FIND(",",$J88)-1),$J88),'ATTACK and Kill Chain mapping'!$A:$B,2,FALSE()),""))</f>
        <v/>
      </c>
      <c r="L88" s="155" t="str">
        <f aca="false">IF($J88="","",IFERROR(VLOOKUP(IF(ISNUMBER(FIND(",",$J88)),LEFT($J88,FIND(",",$J88)-1),$J88),'ATTACK and Kill Chain mapping'!$A:$D,4,FALSE()),""))</f>
        <v/>
      </c>
      <c r="M88" s="154"/>
      <c r="N88" s="156"/>
      <c r="O88" s="156"/>
      <c r="P88" s="156"/>
      <c r="Q88" s="157" t="str">
        <f aca="false">IF(COUNT($N88:$P88)=0,"",$N88*$O88*$P88)</f>
        <v/>
      </c>
      <c r="R88" s="157" t="str">
        <f aca="false">IF($Q88="","",1-$Q88)</f>
        <v/>
      </c>
      <c r="S88" s="158"/>
      <c r="T88" s="158"/>
      <c r="U88" s="158"/>
      <c r="V88" s="158"/>
    </row>
    <row r="89" customFormat="false" ht="43.5" hidden="false" customHeight="true" outlineLevel="0" collapsed="false">
      <c r="A89" s="150" t="str">
        <f aca="false">IF($E89="","",COUNTIF($E:$E,$E89))</f>
        <v/>
      </c>
      <c r="B89" s="151" t="str">
        <f aca="false">IF($C89="","",VLOOKUP($C89,'L1 UC'!$C:$D,2,FALSE()))</f>
        <v/>
      </c>
      <c r="C89" s="152" t="str">
        <f aca="false">IF($E89="","",LEFT($E89,FIND("-",$E89&amp;"-")-1))</f>
        <v/>
      </c>
      <c r="D89" s="153" t="str">
        <f aca="false">IF($E89="","",VLOOKUP($E89,'L2 UC'!$C:$D,2,FALSE()))</f>
        <v/>
      </c>
      <c r="E89" s="153" t="str">
        <f aca="false">IF($M89&lt;&gt;"",$M89,IF(COUNTIF('L2 UC'!$C:$C,$L89)&gt;0,$L89,""))</f>
        <v/>
      </c>
      <c r="F89" s="150" t="str">
        <f aca="false">IF($E89="","",$E89&amp;"-"&amp;COUNTIF($E$2:$E89,$E89))</f>
        <v/>
      </c>
      <c r="G89" s="154"/>
      <c r="H89" s="144"/>
      <c r="I89" s="154"/>
      <c r="J89" s="155" t="str">
        <f aca="false">IF(OR($I89="",LEFT($I89,1)="["),"",IFERROR(VLOOKUP(TRIM(IF(ISNUMBER(FIND(",",$I89)),LEFT($I89,FIND(",",$I89)-1),$I89)),'Mitre Techniques'!$A:$C,3,FALSE()),"Unknown technique"))</f>
        <v/>
      </c>
      <c r="K89" s="155" t="str">
        <f aca="false">IF($J89="","",IFERROR(VLOOKUP(IF(ISNUMBER(FIND(",",$J89)),LEFT($J89,FIND(",",$J89)-1),$J89),'ATTACK and Kill Chain mapping'!$A:$B,2,FALSE()),""))</f>
        <v/>
      </c>
      <c r="L89" s="155" t="str">
        <f aca="false">IF($J89="","",IFERROR(VLOOKUP(IF(ISNUMBER(FIND(",",$J89)),LEFT($J89,FIND(",",$J89)-1),$J89),'ATTACK and Kill Chain mapping'!$A:$D,4,FALSE()),""))</f>
        <v/>
      </c>
      <c r="M89" s="154"/>
      <c r="N89" s="156"/>
      <c r="O89" s="156"/>
      <c r="P89" s="156"/>
      <c r="Q89" s="157" t="str">
        <f aca="false">IF(COUNT($N89:$P89)=0,"",$N89*$O89*$P89)</f>
        <v/>
      </c>
      <c r="R89" s="157" t="str">
        <f aca="false">IF($Q89="","",1-$Q89)</f>
        <v/>
      </c>
      <c r="S89" s="158"/>
      <c r="T89" s="158"/>
      <c r="U89" s="158"/>
      <c r="V89" s="158"/>
    </row>
    <row r="90" customFormat="false" ht="43.5" hidden="false" customHeight="true" outlineLevel="0" collapsed="false">
      <c r="A90" s="150" t="str">
        <f aca="false">IF($E90="","",COUNTIF($E:$E,$E90))</f>
        <v/>
      </c>
      <c r="B90" s="151" t="str">
        <f aca="false">IF($C90="","",VLOOKUP($C90,'L1 UC'!$C:$D,2,FALSE()))</f>
        <v/>
      </c>
      <c r="C90" s="152" t="str">
        <f aca="false">IF($E90="","",LEFT($E90,FIND("-",$E90&amp;"-")-1))</f>
        <v/>
      </c>
      <c r="D90" s="153" t="str">
        <f aca="false">IF($E90="","",VLOOKUP($E90,'L2 UC'!$C:$D,2,FALSE()))</f>
        <v/>
      </c>
      <c r="E90" s="153" t="str">
        <f aca="false">IF($M90&lt;&gt;"",$M90,IF(COUNTIF('L2 UC'!$C:$C,$L90)&gt;0,$L90,""))</f>
        <v/>
      </c>
      <c r="F90" s="150" t="str">
        <f aca="false">IF($E90="","",$E90&amp;"-"&amp;COUNTIF($E$2:$E90,$E90))</f>
        <v/>
      </c>
      <c r="G90" s="154"/>
      <c r="H90" s="144"/>
      <c r="I90" s="154"/>
      <c r="J90" s="155" t="str">
        <f aca="false">IF(OR($I90="",LEFT($I90,1)="["),"",IFERROR(VLOOKUP(TRIM(IF(ISNUMBER(FIND(",",$I90)),LEFT($I90,FIND(",",$I90)-1),$I90)),'Mitre Techniques'!$A:$C,3,FALSE()),"Unknown technique"))</f>
        <v/>
      </c>
      <c r="K90" s="155" t="str">
        <f aca="false">IF($J90="","",IFERROR(VLOOKUP(IF(ISNUMBER(FIND(",",$J90)),LEFT($J90,FIND(",",$J90)-1),$J90),'ATTACK and Kill Chain mapping'!$A:$B,2,FALSE()),""))</f>
        <v/>
      </c>
      <c r="L90" s="155" t="str">
        <f aca="false">IF($J90="","",IFERROR(VLOOKUP(IF(ISNUMBER(FIND(",",$J90)),LEFT($J90,FIND(",",$J90)-1),$J90),'ATTACK and Kill Chain mapping'!$A:$D,4,FALSE()),""))</f>
        <v/>
      </c>
      <c r="M90" s="154"/>
      <c r="N90" s="156"/>
      <c r="O90" s="156"/>
      <c r="P90" s="156"/>
      <c r="Q90" s="157" t="str">
        <f aca="false">IF(COUNT($N90:$P90)=0,"",$N90*$O90*$P90)</f>
        <v/>
      </c>
      <c r="R90" s="157" t="str">
        <f aca="false">IF($Q90="","",1-$Q90)</f>
        <v/>
      </c>
      <c r="S90" s="158"/>
      <c r="T90" s="158"/>
      <c r="U90" s="158"/>
      <c r="V90" s="158"/>
    </row>
    <row r="91" customFormat="false" ht="43.5" hidden="false" customHeight="true" outlineLevel="0" collapsed="false">
      <c r="A91" s="150" t="str">
        <f aca="false">IF($E91="","",COUNTIF($E:$E,$E91))</f>
        <v/>
      </c>
      <c r="B91" s="151" t="str">
        <f aca="false">IF($C91="","",VLOOKUP($C91,'L1 UC'!$C:$D,2,FALSE()))</f>
        <v/>
      </c>
      <c r="C91" s="152" t="str">
        <f aca="false">IF($E91="","",LEFT($E91,FIND("-",$E91&amp;"-")-1))</f>
        <v/>
      </c>
      <c r="D91" s="153" t="str">
        <f aca="false">IF($E91="","",VLOOKUP($E91,'L2 UC'!$C:$D,2,FALSE()))</f>
        <v/>
      </c>
      <c r="E91" s="153" t="str">
        <f aca="false">IF($M91&lt;&gt;"",$M91,IF(COUNTIF('L2 UC'!$C:$C,$L91)&gt;0,$L91,""))</f>
        <v/>
      </c>
      <c r="F91" s="150" t="str">
        <f aca="false">IF($E91="","",$E91&amp;"-"&amp;COUNTIF($E$2:$E91,$E91))</f>
        <v/>
      </c>
      <c r="G91" s="154"/>
      <c r="H91" s="144"/>
      <c r="I91" s="154"/>
      <c r="J91" s="155" t="str">
        <f aca="false">IF(OR($I91="",LEFT($I91,1)="["),"",IFERROR(VLOOKUP(TRIM(IF(ISNUMBER(FIND(",",$I91)),LEFT($I91,FIND(",",$I91)-1),$I91)),'Mitre Techniques'!$A:$C,3,FALSE()),"Unknown technique"))</f>
        <v/>
      </c>
      <c r="K91" s="155" t="str">
        <f aca="false">IF($J91="","",IFERROR(VLOOKUP(IF(ISNUMBER(FIND(",",$J91)),LEFT($J91,FIND(",",$J91)-1),$J91),'ATTACK and Kill Chain mapping'!$A:$B,2,FALSE()),""))</f>
        <v/>
      </c>
      <c r="L91" s="155" t="str">
        <f aca="false">IF($J91="","",IFERROR(VLOOKUP(IF(ISNUMBER(FIND(",",$J91)),LEFT($J91,FIND(",",$J91)-1),$J91),'ATTACK and Kill Chain mapping'!$A:$D,4,FALSE()),""))</f>
        <v/>
      </c>
      <c r="M91" s="154"/>
      <c r="N91" s="156"/>
      <c r="O91" s="156"/>
      <c r="P91" s="156"/>
      <c r="Q91" s="157" t="str">
        <f aca="false">IF(COUNT($N91:$P91)=0,"",$N91*$O91*$P91)</f>
        <v/>
      </c>
      <c r="R91" s="157" t="str">
        <f aca="false">IF($Q91="","",1-$Q91)</f>
        <v/>
      </c>
      <c r="S91" s="158"/>
      <c r="T91" s="158"/>
      <c r="U91" s="158"/>
      <c r="V91" s="158"/>
    </row>
    <row r="92" customFormat="false" ht="43.5" hidden="false" customHeight="true" outlineLevel="0" collapsed="false">
      <c r="A92" s="150" t="str">
        <f aca="false">IF($E92="","",COUNTIF($E:$E,$E92))</f>
        <v/>
      </c>
      <c r="B92" s="151" t="str">
        <f aca="false">IF($C92="","",VLOOKUP($C92,'L1 UC'!$C:$D,2,FALSE()))</f>
        <v/>
      </c>
      <c r="C92" s="152" t="str">
        <f aca="false">IF($E92="","",LEFT($E92,FIND("-",$E92&amp;"-")-1))</f>
        <v/>
      </c>
      <c r="D92" s="153" t="str">
        <f aca="false">IF($E92="","",VLOOKUP($E92,'L2 UC'!$C:$D,2,FALSE()))</f>
        <v/>
      </c>
      <c r="E92" s="153" t="str">
        <f aca="false">IF($M92&lt;&gt;"",$M92,IF(COUNTIF('L2 UC'!$C:$C,$L92)&gt;0,$L92,""))</f>
        <v/>
      </c>
      <c r="F92" s="150" t="str">
        <f aca="false">IF($E92="","",$E92&amp;"-"&amp;COUNTIF($E$2:$E92,$E92))</f>
        <v/>
      </c>
      <c r="G92" s="154"/>
      <c r="H92" s="144"/>
      <c r="I92" s="154"/>
      <c r="J92" s="155" t="str">
        <f aca="false">IF(OR($I92="",LEFT($I92,1)="["),"",IFERROR(VLOOKUP(TRIM(IF(ISNUMBER(FIND(",",$I92)),LEFT($I92,FIND(",",$I92)-1),$I92)),'Mitre Techniques'!$A:$C,3,FALSE()),"Unknown technique"))</f>
        <v/>
      </c>
      <c r="K92" s="155" t="str">
        <f aca="false">IF($J92="","",IFERROR(VLOOKUP(IF(ISNUMBER(FIND(",",$J92)),LEFT($J92,FIND(",",$J92)-1),$J92),'ATTACK and Kill Chain mapping'!$A:$B,2,FALSE()),""))</f>
        <v/>
      </c>
      <c r="L92" s="155" t="str">
        <f aca="false">IF($J92="","",IFERROR(VLOOKUP(IF(ISNUMBER(FIND(",",$J92)),LEFT($J92,FIND(",",$J92)-1),$J92),'ATTACK and Kill Chain mapping'!$A:$D,4,FALSE()),""))</f>
        <v/>
      </c>
      <c r="M92" s="154"/>
      <c r="N92" s="156"/>
      <c r="O92" s="156"/>
      <c r="P92" s="156"/>
      <c r="Q92" s="157" t="str">
        <f aca="false">IF(COUNT($N92:$P92)=0,"",$N92*$O92*$P92)</f>
        <v/>
      </c>
      <c r="R92" s="157" t="str">
        <f aca="false">IF($Q92="","",1-$Q92)</f>
        <v/>
      </c>
      <c r="S92" s="158"/>
      <c r="T92" s="158"/>
      <c r="U92" s="158"/>
      <c r="V92" s="158"/>
    </row>
    <row r="93" customFormat="false" ht="43.5" hidden="false" customHeight="true" outlineLevel="0" collapsed="false">
      <c r="A93" s="150" t="str">
        <f aca="false">IF($E93="","",COUNTIF($E:$E,$E93))</f>
        <v/>
      </c>
      <c r="B93" s="151" t="str">
        <f aca="false">IF($C93="","",VLOOKUP($C93,'L1 UC'!$C:$D,2,FALSE()))</f>
        <v/>
      </c>
      <c r="C93" s="152" t="str">
        <f aca="false">IF($E93="","",LEFT($E93,FIND("-",$E93&amp;"-")-1))</f>
        <v/>
      </c>
      <c r="D93" s="153" t="str">
        <f aca="false">IF($E93="","",VLOOKUP($E93,'L2 UC'!$C:$D,2,FALSE()))</f>
        <v/>
      </c>
      <c r="E93" s="153" t="str">
        <f aca="false">IF($M93&lt;&gt;"",$M93,IF(COUNTIF('L2 UC'!$C:$C,$L93)&gt;0,$L93,""))</f>
        <v/>
      </c>
      <c r="F93" s="150" t="str">
        <f aca="false">IF($E93="","",$E93&amp;"-"&amp;COUNTIF($E$2:$E93,$E93))</f>
        <v/>
      </c>
      <c r="G93" s="154"/>
      <c r="H93" s="144"/>
      <c r="I93" s="154"/>
      <c r="J93" s="155" t="str">
        <f aca="false">IF(OR($I93="",LEFT($I93,1)="["),"",IFERROR(VLOOKUP(TRIM(IF(ISNUMBER(FIND(",",$I93)),LEFT($I93,FIND(",",$I93)-1),$I93)),'Mitre Techniques'!$A:$C,3,FALSE()),"Unknown technique"))</f>
        <v/>
      </c>
      <c r="K93" s="155" t="str">
        <f aca="false">IF($J93="","",IFERROR(VLOOKUP(IF(ISNUMBER(FIND(",",$J93)),LEFT($J93,FIND(",",$J93)-1),$J93),'ATTACK and Kill Chain mapping'!$A:$B,2,FALSE()),""))</f>
        <v/>
      </c>
      <c r="L93" s="155" t="str">
        <f aca="false">IF($J93="","",IFERROR(VLOOKUP(IF(ISNUMBER(FIND(",",$J93)),LEFT($J93,FIND(",",$J93)-1),$J93),'ATTACK and Kill Chain mapping'!$A:$D,4,FALSE()),""))</f>
        <v/>
      </c>
      <c r="M93" s="154"/>
      <c r="N93" s="156"/>
      <c r="O93" s="156"/>
      <c r="P93" s="156"/>
      <c r="Q93" s="157" t="str">
        <f aca="false">IF(COUNT($N93:$P93)=0,"",$N93*$O93*$P93)</f>
        <v/>
      </c>
      <c r="R93" s="157" t="str">
        <f aca="false">IF($Q93="","",1-$Q93)</f>
        <v/>
      </c>
      <c r="S93" s="158"/>
      <c r="T93" s="158"/>
      <c r="U93" s="158"/>
      <c r="V93" s="158"/>
    </row>
    <row r="94" customFormat="false" ht="43.5" hidden="false" customHeight="true" outlineLevel="0" collapsed="false">
      <c r="A94" s="150" t="str">
        <f aca="false">IF($E94="","",COUNTIF($E:$E,$E94))</f>
        <v/>
      </c>
      <c r="B94" s="151" t="str">
        <f aca="false">IF($C94="","",VLOOKUP($C94,'L1 UC'!$C:$D,2,FALSE()))</f>
        <v/>
      </c>
      <c r="C94" s="152" t="str">
        <f aca="false">IF($E94="","",LEFT($E94,FIND("-",$E94&amp;"-")-1))</f>
        <v/>
      </c>
      <c r="D94" s="153" t="str">
        <f aca="false">IF($E94="","",VLOOKUP($E94,'L2 UC'!$C:$D,2,FALSE()))</f>
        <v/>
      </c>
      <c r="E94" s="153" t="str">
        <f aca="false">IF($M94&lt;&gt;"",$M94,IF(COUNTIF('L2 UC'!$C:$C,$L94)&gt;0,$L94,""))</f>
        <v/>
      </c>
      <c r="F94" s="150" t="str">
        <f aca="false">IF($E94="","",$E94&amp;"-"&amp;COUNTIF($E$2:$E94,$E94))</f>
        <v/>
      </c>
      <c r="G94" s="154"/>
      <c r="H94" s="144"/>
      <c r="I94" s="154"/>
      <c r="J94" s="155" t="str">
        <f aca="false">IF(OR($I94="",LEFT($I94,1)="["),"",IFERROR(VLOOKUP(TRIM(IF(ISNUMBER(FIND(",",$I94)),LEFT($I94,FIND(",",$I94)-1),$I94)),'Mitre Techniques'!$A:$C,3,FALSE()),"Unknown technique"))</f>
        <v/>
      </c>
      <c r="K94" s="155" t="str">
        <f aca="false">IF($J94="","",IFERROR(VLOOKUP(IF(ISNUMBER(FIND(",",$J94)),LEFT($J94,FIND(",",$J94)-1),$J94),'ATTACK and Kill Chain mapping'!$A:$B,2,FALSE()),""))</f>
        <v/>
      </c>
      <c r="L94" s="155" t="str">
        <f aca="false">IF($J94="","",IFERROR(VLOOKUP(IF(ISNUMBER(FIND(",",$J94)),LEFT($J94,FIND(",",$J94)-1),$J94),'ATTACK and Kill Chain mapping'!$A:$D,4,FALSE()),""))</f>
        <v/>
      </c>
      <c r="M94" s="154"/>
      <c r="N94" s="156"/>
      <c r="O94" s="156"/>
      <c r="P94" s="156"/>
      <c r="Q94" s="157" t="str">
        <f aca="false">IF(COUNT($N94:$P94)=0,"",$N94*$O94*$P94)</f>
        <v/>
      </c>
      <c r="R94" s="157" t="str">
        <f aca="false">IF($Q94="","",1-$Q94)</f>
        <v/>
      </c>
      <c r="S94" s="158"/>
      <c r="T94" s="158"/>
      <c r="U94" s="158"/>
      <c r="V94" s="158"/>
    </row>
    <row r="95" customFormat="false" ht="43.5" hidden="false" customHeight="true" outlineLevel="0" collapsed="false">
      <c r="A95" s="150" t="str">
        <f aca="false">IF($E95="","",COUNTIF($E:$E,$E95))</f>
        <v/>
      </c>
      <c r="B95" s="151" t="str">
        <f aca="false">IF($C95="","",VLOOKUP($C95,'L1 UC'!$C:$D,2,FALSE()))</f>
        <v/>
      </c>
      <c r="C95" s="152" t="str">
        <f aca="false">IF($E95="","",LEFT($E95,FIND("-",$E95&amp;"-")-1))</f>
        <v/>
      </c>
      <c r="D95" s="153" t="str">
        <f aca="false">IF($E95="","",VLOOKUP($E95,'L2 UC'!$C:$D,2,FALSE()))</f>
        <v/>
      </c>
      <c r="E95" s="153" t="str">
        <f aca="false">IF($M95&lt;&gt;"",$M95,IF(COUNTIF('L2 UC'!$C:$C,$L95)&gt;0,$L95,""))</f>
        <v/>
      </c>
      <c r="F95" s="150" t="str">
        <f aca="false">IF($E95="","",$E95&amp;"-"&amp;COUNTIF($E$2:$E95,$E95))</f>
        <v/>
      </c>
      <c r="G95" s="154"/>
      <c r="H95" s="144"/>
      <c r="I95" s="154"/>
      <c r="J95" s="155" t="str">
        <f aca="false">IF(OR($I95="",LEFT($I95,1)="["),"",IFERROR(VLOOKUP(TRIM(IF(ISNUMBER(FIND(",",$I95)),LEFT($I95,FIND(",",$I95)-1),$I95)),'Mitre Techniques'!$A:$C,3,FALSE()),"Unknown technique"))</f>
        <v/>
      </c>
      <c r="K95" s="155" t="str">
        <f aca="false">IF($J95="","",IFERROR(VLOOKUP(IF(ISNUMBER(FIND(",",$J95)),LEFT($J95,FIND(",",$J95)-1),$J95),'ATTACK and Kill Chain mapping'!$A:$B,2,FALSE()),""))</f>
        <v/>
      </c>
      <c r="L95" s="155" t="str">
        <f aca="false">IF($J95="","",IFERROR(VLOOKUP(IF(ISNUMBER(FIND(",",$J95)),LEFT($J95,FIND(",",$J95)-1),$J95),'ATTACK and Kill Chain mapping'!$A:$D,4,FALSE()),""))</f>
        <v/>
      </c>
      <c r="M95" s="154"/>
      <c r="N95" s="156"/>
      <c r="O95" s="156"/>
      <c r="P95" s="156"/>
      <c r="Q95" s="157" t="str">
        <f aca="false">IF(COUNT($N95:$P95)=0,"",$N95*$O95*$P95)</f>
        <v/>
      </c>
      <c r="R95" s="157" t="str">
        <f aca="false">IF($Q95="","",1-$Q95)</f>
        <v/>
      </c>
      <c r="S95" s="158"/>
      <c r="T95" s="158"/>
      <c r="U95" s="158"/>
      <c r="V95" s="158"/>
    </row>
    <row r="96" customFormat="false" ht="43.5" hidden="false" customHeight="true" outlineLevel="0" collapsed="false">
      <c r="A96" s="150" t="str">
        <f aca="false">IF($E96="","",COUNTIF($E:$E,$E96))</f>
        <v/>
      </c>
      <c r="B96" s="151" t="str">
        <f aca="false">IF($C96="","",VLOOKUP($C96,'L1 UC'!$C:$D,2,FALSE()))</f>
        <v/>
      </c>
      <c r="C96" s="152" t="str">
        <f aca="false">IF($E96="","",LEFT($E96,FIND("-",$E96&amp;"-")-1))</f>
        <v/>
      </c>
      <c r="D96" s="153" t="str">
        <f aca="false">IF($E96="","",VLOOKUP($E96,'L2 UC'!$C:$D,2,FALSE()))</f>
        <v/>
      </c>
      <c r="E96" s="153" t="str">
        <f aca="false">IF($M96&lt;&gt;"",$M96,IF(COUNTIF('L2 UC'!$C:$C,$L96)&gt;0,$L96,""))</f>
        <v/>
      </c>
      <c r="F96" s="150" t="str">
        <f aca="false">IF($E96="","",$E96&amp;"-"&amp;COUNTIF($E$2:$E96,$E96))</f>
        <v/>
      </c>
      <c r="G96" s="154"/>
      <c r="H96" s="144"/>
      <c r="I96" s="154"/>
      <c r="J96" s="155" t="str">
        <f aca="false">IF(OR($I96="",LEFT($I96,1)="["),"",IFERROR(VLOOKUP(TRIM(IF(ISNUMBER(FIND(",",$I96)),LEFT($I96,FIND(",",$I96)-1),$I96)),'Mitre Techniques'!$A:$C,3,FALSE()),"Unknown technique"))</f>
        <v/>
      </c>
      <c r="K96" s="155" t="str">
        <f aca="false">IF($J96="","",IFERROR(VLOOKUP(IF(ISNUMBER(FIND(",",$J96)),LEFT($J96,FIND(",",$J96)-1),$J96),'ATTACK and Kill Chain mapping'!$A:$B,2,FALSE()),""))</f>
        <v/>
      </c>
      <c r="L96" s="155" t="str">
        <f aca="false">IF($J96="","",IFERROR(VLOOKUP(IF(ISNUMBER(FIND(",",$J96)),LEFT($J96,FIND(",",$J96)-1),$J96),'ATTACK and Kill Chain mapping'!$A:$D,4,FALSE()),""))</f>
        <v/>
      </c>
      <c r="M96" s="154"/>
      <c r="N96" s="156"/>
      <c r="O96" s="156"/>
      <c r="P96" s="156"/>
      <c r="Q96" s="157" t="str">
        <f aca="false">IF(COUNT($N96:$P96)=0,"",$N96*$O96*$P96)</f>
        <v/>
      </c>
      <c r="R96" s="157" t="str">
        <f aca="false">IF($Q96="","",1-$Q96)</f>
        <v/>
      </c>
      <c r="S96" s="158"/>
      <c r="T96" s="158"/>
      <c r="U96" s="158"/>
      <c r="V96" s="158"/>
    </row>
    <row r="97" customFormat="false" ht="43.5" hidden="false" customHeight="true" outlineLevel="0" collapsed="false">
      <c r="A97" s="150" t="str">
        <f aca="false">IF($E97="","",COUNTIF($E:$E,$E97))</f>
        <v/>
      </c>
      <c r="B97" s="151" t="str">
        <f aca="false">IF($C97="","",VLOOKUP($C97,'L1 UC'!$C:$D,2,FALSE()))</f>
        <v/>
      </c>
      <c r="C97" s="152" t="str">
        <f aca="false">IF($E97="","",LEFT($E97,FIND("-",$E97&amp;"-")-1))</f>
        <v/>
      </c>
      <c r="D97" s="153" t="str">
        <f aca="false">IF($E97="","",VLOOKUP($E97,'L2 UC'!$C:$D,2,FALSE()))</f>
        <v/>
      </c>
      <c r="E97" s="153" t="str">
        <f aca="false">IF($M97&lt;&gt;"",$M97,IF(COUNTIF('L2 UC'!$C:$C,$L97)&gt;0,$L97,""))</f>
        <v/>
      </c>
      <c r="F97" s="150" t="str">
        <f aca="false">IF($E97="","",$E97&amp;"-"&amp;COUNTIF($E$2:$E97,$E97))</f>
        <v/>
      </c>
      <c r="G97" s="154"/>
      <c r="H97" s="144"/>
      <c r="I97" s="154"/>
      <c r="J97" s="155" t="str">
        <f aca="false">IF(OR($I97="",LEFT($I97,1)="["),"",IFERROR(VLOOKUP(TRIM(IF(ISNUMBER(FIND(",",$I97)),LEFT($I97,FIND(",",$I97)-1),$I97)),'Mitre Techniques'!$A:$C,3,FALSE()),"Unknown technique"))</f>
        <v/>
      </c>
      <c r="K97" s="155" t="str">
        <f aca="false">IF($J97="","",IFERROR(VLOOKUP(IF(ISNUMBER(FIND(",",$J97)),LEFT($J97,FIND(",",$J97)-1),$J97),'ATTACK and Kill Chain mapping'!$A:$B,2,FALSE()),""))</f>
        <v/>
      </c>
      <c r="L97" s="155" t="str">
        <f aca="false">IF($J97="","",IFERROR(VLOOKUP(IF(ISNUMBER(FIND(",",$J97)),LEFT($J97,FIND(",",$J97)-1),$J97),'ATTACK and Kill Chain mapping'!$A:$D,4,FALSE()),""))</f>
        <v/>
      </c>
      <c r="M97" s="154"/>
      <c r="N97" s="156"/>
      <c r="O97" s="156"/>
      <c r="P97" s="156"/>
      <c r="Q97" s="157" t="str">
        <f aca="false">IF(COUNT($N97:$P97)=0,"",$N97*$O97*$P97)</f>
        <v/>
      </c>
      <c r="R97" s="157" t="str">
        <f aca="false">IF($Q97="","",1-$Q97)</f>
        <v/>
      </c>
      <c r="S97" s="158"/>
      <c r="T97" s="158"/>
      <c r="U97" s="158"/>
      <c r="V97" s="158"/>
    </row>
    <row r="98" customFormat="false" ht="43.5" hidden="false" customHeight="true" outlineLevel="0" collapsed="false">
      <c r="A98" s="150" t="str">
        <f aca="false">IF($E98="","",COUNTIF($E:$E,$E98))</f>
        <v/>
      </c>
      <c r="B98" s="151" t="str">
        <f aca="false">IF($C98="","",VLOOKUP($C98,'L1 UC'!$C:$D,2,FALSE()))</f>
        <v/>
      </c>
      <c r="C98" s="152" t="str">
        <f aca="false">IF($E98="","",LEFT($E98,FIND("-",$E98&amp;"-")-1))</f>
        <v/>
      </c>
      <c r="D98" s="153" t="str">
        <f aca="false">IF($E98="","",VLOOKUP($E98,'L2 UC'!$C:$D,2,FALSE()))</f>
        <v/>
      </c>
      <c r="E98" s="153" t="str">
        <f aca="false">IF($M98&lt;&gt;"",$M98,IF(COUNTIF('L2 UC'!$C:$C,$L98)&gt;0,$L98,""))</f>
        <v/>
      </c>
      <c r="F98" s="150" t="str">
        <f aca="false">IF($E98="","",$E98&amp;"-"&amp;COUNTIF($E$2:$E98,$E98))</f>
        <v/>
      </c>
      <c r="G98" s="154"/>
      <c r="H98" s="144"/>
      <c r="I98" s="154"/>
      <c r="J98" s="155" t="str">
        <f aca="false">IF(OR($I98="",LEFT($I98,1)="["),"",IFERROR(VLOOKUP(TRIM(IF(ISNUMBER(FIND(",",$I98)),LEFT($I98,FIND(",",$I98)-1),$I98)),'Mitre Techniques'!$A:$C,3,FALSE()),"Unknown technique"))</f>
        <v/>
      </c>
      <c r="K98" s="155" t="str">
        <f aca="false">IF($J98="","",IFERROR(VLOOKUP(IF(ISNUMBER(FIND(",",$J98)),LEFT($J98,FIND(",",$J98)-1),$J98),'ATTACK and Kill Chain mapping'!$A:$B,2,FALSE()),""))</f>
        <v/>
      </c>
      <c r="L98" s="155" t="str">
        <f aca="false">IF($J98="","",IFERROR(VLOOKUP(IF(ISNUMBER(FIND(",",$J98)),LEFT($J98,FIND(",",$J98)-1),$J98),'ATTACK and Kill Chain mapping'!$A:$D,4,FALSE()),""))</f>
        <v/>
      </c>
      <c r="M98" s="154"/>
      <c r="N98" s="156"/>
      <c r="O98" s="156"/>
      <c r="P98" s="156"/>
      <c r="Q98" s="157" t="str">
        <f aca="false">IF(COUNT($N98:$P98)=0,"",$N98*$O98*$P98)</f>
        <v/>
      </c>
      <c r="R98" s="157" t="str">
        <f aca="false">IF($Q98="","",1-$Q98)</f>
        <v/>
      </c>
      <c r="S98" s="158"/>
      <c r="T98" s="158"/>
      <c r="U98" s="158"/>
      <c r="V98" s="158"/>
    </row>
    <row r="99" customFormat="false" ht="43.5" hidden="false" customHeight="true" outlineLevel="0" collapsed="false">
      <c r="A99" s="150" t="str">
        <f aca="false">IF($E99="","",COUNTIF($E:$E,$E99))</f>
        <v/>
      </c>
      <c r="B99" s="151" t="str">
        <f aca="false">IF($C99="","",VLOOKUP($C99,'L1 UC'!$C:$D,2,FALSE()))</f>
        <v/>
      </c>
      <c r="C99" s="152" t="str">
        <f aca="false">IF($E99="","",LEFT($E99,FIND("-",$E99&amp;"-")-1))</f>
        <v/>
      </c>
      <c r="D99" s="153" t="str">
        <f aca="false">IF($E99="","",VLOOKUP($E99,'L2 UC'!$C:$D,2,FALSE()))</f>
        <v/>
      </c>
      <c r="E99" s="153" t="str">
        <f aca="false">IF($M99&lt;&gt;"",$M99,IF(COUNTIF('L2 UC'!$C:$C,$L99)&gt;0,$L99,""))</f>
        <v/>
      </c>
      <c r="F99" s="150" t="str">
        <f aca="false">IF($E99="","",$E99&amp;"-"&amp;COUNTIF($E$2:$E99,$E99))</f>
        <v/>
      </c>
      <c r="G99" s="154"/>
      <c r="H99" s="144"/>
      <c r="I99" s="154"/>
      <c r="J99" s="155" t="str">
        <f aca="false">IF(OR($I99="",LEFT($I99,1)="["),"",IFERROR(VLOOKUP(TRIM(IF(ISNUMBER(FIND(",",$I99)),LEFT($I99,FIND(",",$I99)-1),$I99)),'Mitre Techniques'!$A:$C,3,FALSE()),"Unknown technique"))</f>
        <v/>
      </c>
      <c r="K99" s="155" t="str">
        <f aca="false">IF($J99="","",IFERROR(VLOOKUP(IF(ISNUMBER(FIND(",",$J99)),LEFT($J99,FIND(",",$J99)-1),$J99),'ATTACK and Kill Chain mapping'!$A:$B,2,FALSE()),""))</f>
        <v/>
      </c>
      <c r="L99" s="155" t="str">
        <f aca="false">IF($J99="","",IFERROR(VLOOKUP(IF(ISNUMBER(FIND(",",$J99)),LEFT($J99,FIND(",",$J99)-1),$J99),'ATTACK and Kill Chain mapping'!$A:$D,4,FALSE()),""))</f>
        <v/>
      </c>
      <c r="M99" s="154"/>
      <c r="N99" s="156"/>
      <c r="O99" s="156"/>
      <c r="P99" s="156"/>
      <c r="Q99" s="157" t="str">
        <f aca="false">IF(COUNT($N99:$P99)=0,"",$N99*$O99*$P99)</f>
        <v/>
      </c>
      <c r="R99" s="157" t="str">
        <f aca="false">IF($Q99="","",1-$Q99)</f>
        <v/>
      </c>
      <c r="S99" s="158"/>
      <c r="T99" s="158"/>
      <c r="U99" s="158"/>
      <c r="V99" s="158"/>
    </row>
    <row r="100" customFormat="false" ht="43.5" hidden="false" customHeight="true" outlineLevel="0" collapsed="false">
      <c r="A100" s="150" t="str">
        <f aca="false">IF($E100="","",COUNTIF($E:$E,$E100))</f>
        <v/>
      </c>
      <c r="B100" s="151" t="str">
        <f aca="false">IF($C100="","",VLOOKUP($C100,'L1 UC'!$C:$D,2,FALSE()))</f>
        <v/>
      </c>
      <c r="C100" s="152" t="str">
        <f aca="false">IF($E100="","",LEFT($E100,FIND("-",$E100&amp;"-")-1))</f>
        <v/>
      </c>
      <c r="D100" s="153" t="str">
        <f aca="false">IF($E100="","",VLOOKUP($E100,'L2 UC'!$C:$D,2,FALSE()))</f>
        <v/>
      </c>
      <c r="E100" s="153" t="str">
        <f aca="false">IF($M100&lt;&gt;"",$M100,IF(COUNTIF('L2 UC'!$C:$C,$L100)&gt;0,$L100,""))</f>
        <v/>
      </c>
      <c r="F100" s="150" t="str">
        <f aca="false">IF($E100="","",$E100&amp;"-"&amp;COUNTIF($E$2:$E100,$E100))</f>
        <v/>
      </c>
      <c r="G100" s="154"/>
      <c r="H100" s="144"/>
      <c r="I100" s="154"/>
      <c r="J100" s="155" t="str">
        <f aca="false">IF(OR($I100="",LEFT($I100,1)="["),"",IFERROR(VLOOKUP(TRIM(IF(ISNUMBER(FIND(",",$I100)),LEFT($I100,FIND(",",$I100)-1),$I100)),'Mitre Techniques'!$A:$C,3,FALSE()),"Unknown technique"))</f>
        <v/>
      </c>
      <c r="K100" s="155" t="str">
        <f aca="false">IF($J100="","",IFERROR(VLOOKUP(IF(ISNUMBER(FIND(",",$J100)),LEFT($J100,FIND(",",$J100)-1),$J100),'ATTACK and Kill Chain mapping'!$A:$B,2,FALSE()),""))</f>
        <v/>
      </c>
      <c r="L100" s="155" t="str">
        <f aca="false">IF($J100="","",IFERROR(VLOOKUP(IF(ISNUMBER(FIND(",",$J100)),LEFT($J100,FIND(",",$J100)-1),$J100),'ATTACK and Kill Chain mapping'!$A:$D,4,FALSE()),""))</f>
        <v/>
      </c>
      <c r="M100" s="154"/>
      <c r="N100" s="156"/>
      <c r="O100" s="156"/>
      <c r="P100" s="156"/>
      <c r="Q100" s="157" t="str">
        <f aca="false">IF(COUNT($N100:$P100)=0,"",$N100*$O100*$P100)</f>
        <v/>
      </c>
      <c r="R100" s="157" t="str">
        <f aca="false">IF($Q100="","",1-$Q100)</f>
        <v/>
      </c>
      <c r="S100" s="158"/>
      <c r="T100" s="158"/>
      <c r="U100" s="158"/>
      <c r="V100" s="158"/>
    </row>
    <row r="101" customFormat="false" ht="43.5" hidden="false" customHeight="true" outlineLevel="0" collapsed="false">
      <c r="A101" s="150" t="str">
        <f aca="false">IF($E101="","",COUNTIF($E:$E,$E101))</f>
        <v/>
      </c>
      <c r="B101" s="151" t="str">
        <f aca="false">IF($C101="","",VLOOKUP($C101,'L1 UC'!$C:$D,2,FALSE()))</f>
        <v/>
      </c>
      <c r="C101" s="152" t="str">
        <f aca="false">IF($E101="","",LEFT($E101,FIND("-",$E101&amp;"-")-1))</f>
        <v/>
      </c>
      <c r="D101" s="153" t="str">
        <f aca="false">IF($E101="","",VLOOKUP($E101,'L2 UC'!$C:$D,2,FALSE()))</f>
        <v/>
      </c>
      <c r="E101" s="153" t="str">
        <f aca="false">IF($M101&lt;&gt;"",$M101,IF(COUNTIF('L2 UC'!$C:$C,$L101)&gt;0,$L101,""))</f>
        <v/>
      </c>
      <c r="F101" s="150" t="str">
        <f aca="false">IF($E101="","",$E101&amp;"-"&amp;COUNTIF($E$2:$E101,$E101))</f>
        <v/>
      </c>
      <c r="G101" s="154"/>
      <c r="H101" s="144"/>
      <c r="I101" s="154"/>
      <c r="J101" s="155" t="str">
        <f aca="false">IF(OR($I101="",LEFT($I101,1)="["),"",IFERROR(VLOOKUP(TRIM(IF(ISNUMBER(FIND(",",$I101)),LEFT($I101,FIND(",",$I101)-1),$I101)),'Mitre Techniques'!$A:$C,3,FALSE()),"Unknown technique"))</f>
        <v/>
      </c>
      <c r="K101" s="155" t="str">
        <f aca="false">IF($J101="","",IFERROR(VLOOKUP(IF(ISNUMBER(FIND(",",$J101)),LEFT($J101,FIND(",",$J101)-1),$J101),'ATTACK and Kill Chain mapping'!$A:$B,2,FALSE()),""))</f>
        <v/>
      </c>
      <c r="L101" s="155" t="str">
        <f aca="false">IF($J101="","",IFERROR(VLOOKUP(IF(ISNUMBER(FIND(",",$J101)),LEFT($J101,FIND(",",$J101)-1),$J101),'ATTACK and Kill Chain mapping'!$A:$D,4,FALSE()),""))</f>
        <v/>
      </c>
      <c r="M101" s="154"/>
      <c r="N101" s="156"/>
      <c r="O101" s="156"/>
      <c r="P101" s="156"/>
      <c r="Q101" s="157" t="str">
        <f aca="false">IF(COUNT($N101:$P101)=0,"",$N101*$O101*$P101)</f>
        <v/>
      </c>
      <c r="R101" s="157" t="str">
        <f aca="false">IF($Q101="","",1-$Q101)</f>
        <v/>
      </c>
      <c r="S101" s="158"/>
      <c r="T101" s="158"/>
      <c r="U101" s="158"/>
      <c r="V101" s="158"/>
    </row>
    <row r="102" customFormat="false" ht="43.5" hidden="false" customHeight="true" outlineLevel="0" collapsed="false">
      <c r="A102" s="150" t="str">
        <f aca="false">IF($E102="","",COUNTIF($E:$E,$E102))</f>
        <v/>
      </c>
      <c r="B102" s="151" t="str">
        <f aca="false">IF($C102="","",VLOOKUP($C102,'L1 UC'!$C:$D,2,FALSE()))</f>
        <v/>
      </c>
      <c r="C102" s="152" t="str">
        <f aca="false">IF($E102="","",LEFT($E102,FIND("-",$E102&amp;"-")-1))</f>
        <v/>
      </c>
      <c r="D102" s="153" t="str">
        <f aca="false">IF($E102="","",VLOOKUP($E102,'L2 UC'!$C:$D,2,FALSE()))</f>
        <v/>
      </c>
      <c r="E102" s="153" t="str">
        <f aca="false">IF($M102&lt;&gt;"",$M102,IF(COUNTIF('L2 UC'!$C:$C,$L102)&gt;0,$L102,""))</f>
        <v/>
      </c>
      <c r="F102" s="150" t="str">
        <f aca="false">IF($E102="","",$E102&amp;"-"&amp;COUNTIF($E$2:$E102,$E102))</f>
        <v/>
      </c>
      <c r="G102" s="154"/>
      <c r="H102" s="144"/>
      <c r="I102" s="154"/>
      <c r="J102" s="155" t="str">
        <f aca="false">IF(OR($I102="",LEFT($I102,1)="["),"",IFERROR(VLOOKUP(TRIM(IF(ISNUMBER(FIND(",",$I102)),LEFT($I102,FIND(",",$I102)-1),$I102)),'Mitre Techniques'!$A:$C,3,FALSE()),"Unknown technique"))</f>
        <v/>
      </c>
      <c r="K102" s="155" t="str">
        <f aca="false">IF($J102="","",IFERROR(VLOOKUP(IF(ISNUMBER(FIND(",",$J102)),LEFT($J102,FIND(",",$J102)-1),$J102),'ATTACK and Kill Chain mapping'!$A:$B,2,FALSE()),""))</f>
        <v/>
      </c>
      <c r="L102" s="155" t="str">
        <f aca="false">IF($J102="","",IFERROR(VLOOKUP(IF(ISNUMBER(FIND(",",$J102)),LEFT($J102,FIND(",",$J102)-1),$J102),'ATTACK and Kill Chain mapping'!$A:$D,4,FALSE()),""))</f>
        <v/>
      </c>
      <c r="M102" s="154"/>
      <c r="N102" s="156"/>
      <c r="O102" s="156"/>
      <c r="P102" s="156"/>
      <c r="Q102" s="157" t="str">
        <f aca="false">IF(COUNT($N102:$P102)=0,"",$N102*$O102*$P102)</f>
        <v/>
      </c>
      <c r="R102" s="157" t="str">
        <f aca="false">IF($Q102="","",1-$Q102)</f>
        <v/>
      </c>
      <c r="S102" s="158"/>
      <c r="T102" s="158"/>
      <c r="U102" s="158"/>
      <c r="V102" s="158"/>
    </row>
    <row r="103" customFormat="false" ht="43.5" hidden="false" customHeight="true" outlineLevel="0" collapsed="false">
      <c r="A103" s="150" t="str">
        <f aca="false">IF($E103="","",COUNTIF($E:$E,$E103))</f>
        <v/>
      </c>
      <c r="B103" s="151" t="str">
        <f aca="false">IF($C103="","",VLOOKUP($C103,'L1 UC'!$C:$D,2,FALSE()))</f>
        <v/>
      </c>
      <c r="C103" s="152" t="str">
        <f aca="false">IF($E103="","",LEFT($E103,FIND("-",$E103&amp;"-")-1))</f>
        <v/>
      </c>
      <c r="D103" s="153" t="str">
        <f aca="false">IF($E103="","",VLOOKUP($E103,'L2 UC'!$C:$D,2,FALSE()))</f>
        <v/>
      </c>
      <c r="E103" s="153" t="str">
        <f aca="false">IF($M103&lt;&gt;"",$M103,IF(COUNTIF('L2 UC'!$C:$C,$L103)&gt;0,$L103,""))</f>
        <v/>
      </c>
      <c r="F103" s="150" t="str">
        <f aca="false">IF($E103="","",$E103&amp;"-"&amp;COUNTIF($E$2:$E103,$E103))</f>
        <v/>
      </c>
      <c r="G103" s="154"/>
      <c r="H103" s="144"/>
      <c r="I103" s="154"/>
      <c r="J103" s="155" t="str">
        <f aca="false">IF(OR($I103="",LEFT($I103,1)="["),"",IFERROR(VLOOKUP(TRIM(IF(ISNUMBER(FIND(",",$I103)),LEFT($I103,FIND(",",$I103)-1),$I103)),'Mitre Techniques'!$A:$C,3,FALSE()),"Unknown technique"))</f>
        <v/>
      </c>
      <c r="K103" s="155" t="str">
        <f aca="false">IF($J103="","",IFERROR(VLOOKUP(IF(ISNUMBER(FIND(",",$J103)),LEFT($J103,FIND(",",$J103)-1),$J103),'ATTACK and Kill Chain mapping'!$A:$B,2,FALSE()),""))</f>
        <v/>
      </c>
      <c r="L103" s="155" t="str">
        <f aca="false">IF($J103="","",IFERROR(VLOOKUP(IF(ISNUMBER(FIND(",",$J103)),LEFT($J103,FIND(",",$J103)-1),$J103),'ATTACK and Kill Chain mapping'!$A:$D,4,FALSE()),""))</f>
        <v/>
      </c>
      <c r="M103" s="154"/>
      <c r="N103" s="156"/>
      <c r="O103" s="156"/>
      <c r="P103" s="156"/>
      <c r="Q103" s="157" t="str">
        <f aca="false">IF(COUNT($N103:$P103)=0,"",$N103*$O103*$P103)</f>
        <v/>
      </c>
      <c r="R103" s="157" t="str">
        <f aca="false">IF($Q103="","",1-$Q103)</f>
        <v/>
      </c>
      <c r="S103" s="158"/>
      <c r="T103" s="158"/>
      <c r="U103" s="158"/>
      <c r="V103" s="158"/>
    </row>
    <row r="104" customFormat="false" ht="43.5" hidden="false" customHeight="true" outlineLevel="0" collapsed="false">
      <c r="A104" s="150" t="str">
        <f aca="false">IF($E104="","",COUNTIF($E:$E,$E104))</f>
        <v/>
      </c>
      <c r="B104" s="151" t="str">
        <f aca="false">IF($C104="","",VLOOKUP($C104,'L1 UC'!$C:$D,2,FALSE()))</f>
        <v/>
      </c>
      <c r="C104" s="152" t="str">
        <f aca="false">IF($E104="","",LEFT($E104,FIND("-",$E104&amp;"-")-1))</f>
        <v/>
      </c>
      <c r="D104" s="153" t="str">
        <f aca="false">IF($E104="","",VLOOKUP($E104,'L2 UC'!$C:$D,2,FALSE()))</f>
        <v/>
      </c>
      <c r="E104" s="153" t="str">
        <f aca="false">IF($M104&lt;&gt;"",$M104,IF(COUNTIF('L2 UC'!$C:$C,$L104)&gt;0,$L104,""))</f>
        <v/>
      </c>
      <c r="F104" s="150" t="str">
        <f aca="false">IF($E104="","",$E104&amp;"-"&amp;COUNTIF($E$2:$E104,$E104))</f>
        <v/>
      </c>
      <c r="G104" s="154"/>
      <c r="H104" s="144"/>
      <c r="I104" s="154"/>
      <c r="J104" s="155" t="str">
        <f aca="false">IF(OR($I104="",LEFT($I104,1)="["),"",IFERROR(VLOOKUP(TRIM(IF(ISNUMBER(FIND(",",$I104)),LEFT($I104,FIND(",",$I104)-1),$I104)),'Mitre Techniques'!$A:$C,3,FALSE()),"Unknown technique"))</f>
        <v/>
      </c>
      <c r="K104" s="155" t="str">
        <f aca="false">IF($J104="","",IFERROR(VLOOKUP(IF(ISNUMBER(FIND(",",$J104)),LEFT($J104,FIND(",",$J104)-1),$J104),'ATTACK and Kill Chain mapping'!$A:$B,2,FALSE()),""))</f>
        <v/>
      </c>
      <c r="L104" s="155" t="str">
        <f aca="false">IF($J104="","",IFERROR(VLOOKUP(IF(ISNUMBER(FIND(",",$J104)),LEFT($J104,FIND(",",$J104)-1),$J104),'ATTACK and Kill Chain mapping'!$A:$D,4,FALSE()),""))</f>
        <v/>
      </c>
      <c r="M104" s="154"/>
      <c r="N104" s="156"/>
      <c r="O104" s="156"/>
      <c r="P104" s="156"/>
      <c r="Q104" s="157" t="str">
        <f aca="false">IF(COUNT($N104:$P104)=0,"",$N104*$O104*$P104)</f>
        <v/>
      </c>
      <c r="R104" s="157" t="str">
        <f aca="false">IF($Q104="","",1-$Q104)</f>
        <v/>
      </c>
      <c r="S104" s="158"/>
      <c r="T104" s="158"/>
      <c r="U104" s="158"/>
      <c r="V104" s="158"/>
    </row>
    <row r="105" customFormat="false" ht="43.5" hidden="false" customHeight="true" outlineLevel="0" collapsed="false">
      <c r="A105" s="150" t="str">
        <f aca="false">IF($E105="","",COUNTIF($E:$E,$E105))</f>
        <v/>
      </c>
      <c r="B105" s="151" t="str">
        <f aca="false">IF($C105="","",VLOOKUP($C105,'L1 UC'!$C:$D,2,FALSE()))</f>
        <v/>
      </c>
      <c r="C105" s="152" t="str">
        <f aca="false">IF($E105="","",LEFT($E105,FIND("-",$E105&amp;"-")-1))</f>
        <v/>
      </c>
      <c r="D105" s="153" t="str">
        <f aca="false">IF($E105="","",VLOOKUP($E105,'L2 UC'!$C:$D,2,FALSE()))</f>
        <v/>
      </c>
      <c r="E105" s="153" t="str">
        <f aca="false">IF($M105&lt;&gt;"",$M105,IF(COUNTIF('L2 UC'!$C:$C,$L105)&gt;0,$L105,""))</f>
        <v/>
      </c>
      <c r="F105" s="150" t="str">
        <f aca="false">IF($E105="","",$E105&amp;"-"&amp;COUNTIF($E$2:$E105,$E105))</f>
        <v/>
      </c>
      <c r="G105" s="154"/>
      <c r="H105" s="144"/>
      <c r="I105" s="154"/>
      <c r="J105" s="155" t="str">
        <f aca="false">IF(OR($I105="",LEFT($I105,1)="["),"",IFERROR(VLOOKUP(TRIM(IF(ISNUMBER(FIND(",",$I105)),LEFT($I105,FIND(",",$I105)-1),$I105)),'Mitre Techniques'!$A:$C,3,FALSE()),"Unknown technique"))</f>
        <v/>
      </c>
      <c r="K105" s="155" t="str">
        <f aca="false">IF($J105="","",IFERROR(VLOOKUP(IF(ISNUMBER(FIND(",",$J105)),LEFT($J105,FIND(",",$J105)-1),$J105),'ATTACK and Kill Chain mapping'!$A:$B,2,FALSE()),""))</f>
        <v/>
      </c>
      <c r="L105" s="155" t="str">
        <f aca="false">IF($J105="","",IFERROR(VLOOKUP(IF(ISNUMBER(FIND(",",$J105)),LEFT($J105,FIND(",",$J105)-1),$J105),'ATTACK and Kill Chain mapping'!$A:$D,4,FALSE()),""))</f>
        <v/>
      </c>
      <c r="M105" s="154"/>
      <c r="N105" s="156"/>
      <c r="O105" s="156"/>
      <c r="P105" s="156"/>
      <c r="Q105" s="157" t="str">
        <f aca="false">IF(COUNT($N105:$P105)=0,"",$N105*$O105*$P105)</f>
        <v/>
      </c>
      <c r="R105" s="157" t="str">
        <f aca="false">IF($Q105="","",1-$Q105)</f>
        <v/>
      </c>
      <c r="S105" s="158"/>
      <c r="T105" s="158"/>
      <c r="U105" s="158"/>
      <c r="V105" s="158"/>
    </row>
    <row r="106" customFormat="false" ht="43.5" hidden="false" customHeight="true" outlineLevel="0" collapsed="false">
      <c r="A106" s="150" t="str">
        <f aca="false">IF($E106="","",COUNTIF($E:$E,$E106))</f>
        <v/>
      </c>
      <c r="B106" s="151" t="str">
        <f aca="false">IF($C106="","",VLOOKUP($C106,'L1 UC'!$C:$D,2,FALSE()))</f>
        <v/>
      </c>
      <c r="C106" s="152" t="str">
        <f aca="false">IF($E106="","",LEFT($E106,FIND("-",$E106&amp;"-")-1))</f>
        <v/>
      </c>
      <c r="D106" s="153" t="str">
        <f aca="false">IF($E106="","",VLOOKUP($E106,'L2 UC'!$C:$D,2,FALSE()))</f>
        <v/>
      </c>
      <c r="E106" s="153" t="str">
        <f aca="false">IF($M106&lt;&gt;"",$M106,IF(COUNTIF('L2 UC'!$C:$C,$L106)&gt;0,$L106,""))</f>
        <v/>
      </c>
      <c r="F106" s="150" t="str">
        <f aca="false">IF($E106="","",$E106&amp;"-"&amp;COUNTIF($E$2:$E106,$E106))</f>
        <v/>
      </c>
      <c r="G106" s="154"/>
      <c r="H106" s="144"/>
      <c r="I106" s="154"/>
      <c r="J106" s="155" t="str">
        <f aca="false">IF(OR($I106="",LEFT($I106,1)="["),"",IFERROR(VLOOKUP(TRIM(IF(ISNUMBER(FIND(",",$I106)),LEFT($I106,FIND(",",$I106)-1),$I106)),'Mitre Techniques'!$A:$C,3,FALSE()),"Unknown technique"))</f>
        <v/>
      </c>
      <c r="K106" s="155" t="str">
        <f aca="false">IF($J106="","",IFERROR(VLOOKUP(IF(ISNUMBER(FIND(",",$J106)),LEFT($J106,FIND(",",$J106)-1),$J106),'ATTACK and Kill Chain mapping'!$A:$B,2,FALSE()),""))</f>
        <v/>
      </c>
      <c r="L106" s="155" t="str">
        <f aca="false">IF($J106="","",IFERROR(VLOOKUP(IF(ISNUMBER(FIND(",",$J106)),LEFT($J106,FIND(",",$J106)-1),$J106),'ATTACK and Kill Chain mapping'!$A:$D,4,FALSE()),""))</f>
        <v/>
      </c>
      <c r="M106" s="154"/>
      <c r="N106" s="156"/>
      <c r="O106" s="156"/>
      <c r="P106" s="156"/>
      <c r="Q106" s="157" t="str">
        <f aca="false">IF(COUNT($N106:$P106)=0,"",$N106*$O106*$P106)</f>
        <v/>
      </c>
      <c r="R106" s="157" t="str">
        <f aca="false">IF($Q106="","",1-$Q106)</f>
        <v/>
      </c>
      <c r="S106" s="158"/>
      <c r="T106" s="158"/>
      <c r="U106" s="158"/>
      <c r="V106" s="158"/>
    </row>
    <row r="107" customFormat="false" ht="43.5" hidden="false" customHeight="true" outlineLevel="0" collapsed="false">
      <c r="A107" s="150" t="str">
        <f aca="false">IF($E107="","",COUNTIF($E:$E,$E107))</f>
        <v/>
      </c>
      <c r="B107" s="151" t="str">
        <f aca="false">IF($C107="","",VLOOKUP($C107,'L1 UC'!$C:$D,2,FALSE()))</f>
        <v/>
      </c>
      <c r="C107" s="152" t="str">
        <f aca="false">IF($E107="","",LEFT($E107,FIND("-",$E107&amp;"-")-1))</f>
        <v/>
      </c>
      <c r="D107" s="153" t="str">
        <f aca="false">IF($E107="","",VLOOKUP($E107,'L2 UC'!$C:$D,2,FALSE()))</f>
        <v/>
      </c>
      <c r="E107" s="153" t="str">
        <f aca="false">IF($M107&lt;&gt;"",$M107,IF(COUNTIF('L2 UC'!$C:$C,$L107)&gt;0,$L107,""))</f>
        <v/>
      </c>
      <c r="F107" s="150" t="str">
        <f aca="false">IF($E107="","",$E107&amp;"-"&amp;COUNTIF($E$2:$E107,$E107))</f>
        <v/>
      </c>
      <c r="G107" s="154"/>
      <c r="H107" s="144"/>
      <c r="I107" s="154"/>
      <c r="J107" s="155" t="str">
        <f aca="false">IF(OR($I107="",LEFT($I107,1)="["),"",IFERROR(VLOOKUP(TRIM(IF(ISNUMBER(FIND(",",$I107)),LEFT($I107,FIND(",",$I107)-1),$I107)),'Mitre Techniques'!$A:$C,3,FALSE()),"Unknown technique"))</f>
        <v/>
      </c>
      <c r="K107" s="155" t="str">
        <f aca="false">IF($J107="","",IFERROR(VLOOKUP(IF(ISNUMBER(FIND(",",$J107)),LEFT($J107,FIND(",",$J107)-1),$J107),'ATTACK and Kill Chain mapping'!$A:$B,2,FALSE()),""))</f>
        <v/>
      </c>
      <c r="L107" s="155" t="str">
        <f aca="false">IF($J107="","",IFERROR(VLOOKUP(IF(ISNUMBER(FIND(",",$J107)),LEFT($J107,FIND(",",$J107)-1),$J107),'ATTACK and Kill Chain mapping'!$A:$D,4,FALSE()),""))</f>
        <v/>
      </c>
      <c r="M107" s="154"/>
      <c r="N107" s="156"/>
      <c r="O107" s="156"/>
      <c r="P107" s="156"/>
      <c r="Q107" s="157" t="str">
        <f aca="false">IF(COUNT($N107:$P107)=0,"",$N107*$O107*$P107)</f>
        <v/>
      </c>
      <c r="R107" s="157" t="str">
        <f aca="false">IF($Q107="","",1-$Q107)</f>
        <v/>
      </c>
      <c r="S107" s="158"/>
      <c r="T107" s="158"/>
      <c r="U107" s="158"/>
      <c r="V107" s="158"/>
    </row>
    <row r="108" customFormat="false" ht="43.5" hidden="false" customHeight="true" outlineLevel="0" collapsed="false">
      <c r="A108" s="150" t="str">
        <f aca="false">IF($E108="","",COUNTIF($E:$E,$E108))</f>
        <v/>
      </c>
      <c r="B108" s="151" t="str">
        <f aca="false">IF($C108="","",VLOOKUP($C108,'L1 UC'!$C:$D,2,FALSE()))</f>
        <v/>
      </c>
      <c r="C108" s="152" t="str">
        <f aca="false">IF($E108="","",LEFT($E108,FIND("-",$E108&amp;"-")-1))</f>
        <v/>
      </c>
      <c r="D108" s="153" t="str">
        <f aca="false">IF($E108="","",VLOOKUP($E108,'L2 UC'!$C:$D,2,FALSE()))</f>
        <v/>
      </c>
      <c r="E108" s="153" t="str">
        <f aca="false">IF($M108&lt;&gt;"",$M108,IF(COUNTIF('L2 UC'!$C:$C,$L108)&gt;0,$L108,""))</f>
        <v/>
      </c>
      <c r="F108" s="150" t="str">
        <f aca="false">IF($E108="","",$E108&amp;"-"&amp;COUNTIF($E$2:$E108,$E108))</f>
        <v/>
      </c>
      <c r="G108" s="154"/>
      <c r="H108" s="144"/>
      <c r="I108" s="154"/>
      <c r="J108" s="155" t="str">
        <f aca="false">IF(OR($I108="",LEFT($I108,1)="["),"",IFERROR(VLOOKUP(TRIM(IF(ISNUMBER(FIND(",",$I108)),LEFT($I108,FIND(",",$I108)-1),$I108)),'Mitre Techniques'!$A:$C,3,FALSE()),"Unknown technique"))</f>
        <v/>
      </c>
      <c r="K108" s="155" t="str">
        <f aca="false">IF($J108="","",IFERROR(VLOOKUP(IF(ISNUMBER(FIND(",",$J108)),LEFT($J108,FIND(",",$J108)-1),$J108),'ATTACK and Kill Chain mapping'!$A:$B,2,FALSE()),""))</f>
        <v/>
      </c>
      <c r="L108" s="155" t="str">
        <f aca="false">IF($J108="","",IFERROR(VLOOKUP(IF(ISNUMBER(FIND(",",$J108)),LEFT($J108,FIND(",",$J108)-1),$J108),'ATTACK and Kill Chain mapping'!$A:$D,4,FALSE()),""))</f>
        <v/>
      </c>
      <c r="M108" s="154"/>
      <c r="N108" s="156"/>
      <c r="O108" s="156"/>
      <c r="P108" s="156"/>
      <c r="Q108" s="157" t="str">
        <f aca="false">IF(COUNT($N108:$P108)=0,"",$N108*$O108*$P108)</f>
        <v/>
      </c>
      <c r="R108" s="157" t="str">
        <f aca="false">IF($Q108="","",1-$Q108)</f>
        <v/>
      </c>
      <c r="S108" s="158"/>
      <c r="T108" s="158"/>
      <c r="U108" s="158"/>
      <c r="V108" s="158"/>
    </row>
    <row r="109" customFormat="false" ht="43.5" hidden="false" customHeight="true" outlineLevel="0" collapsed="false">
      <c r="A109" s="150" t="str">
        <f aca="false">IF($E109="","",COUNTIF($E:$E,$E109))</f>
        <v/>
      </c>
      <c r="B109" s="151" t="str">
        <f aca="false">IF($C109="","",VLOOKUP($C109,'L1 UC'!$C:$D,2,FALSE()))</f>
        <v/>
      </c>
      <c r="C109" s="152" t="str">
        <f aca="false">IF($E109="","",LEFT($E109,FIND("-",$E109&amp;"-")-1))</f>
        <v/>
      </c>
      <c r="D109" s="153" t="str">
        <f aca="false">IF($E109="","",VLOOKUP($E109,'L2 UC'!$C:$D,2,FALSE()))</f>
        <v/>
      </c>
      <c r="E109" s="153" t="str">
        <f aca="false">IF($M109&lt;&gt;"",$M109,IF(COUNTIF('L2 UC'!$C:$C,$L109)&gt;0,$L109,""))</f>
        <v/>
      </c>
      <c r="F109" s="150" t="str">
        <f aca="false">IF($E109="","",$E109&amp;"-"&amp;COUNTIF($E$2:$E109,$E109))</f>
        <v/>
      </c>
      <c r="G109" s="154"/>
      <c r="H109" s="144"/>
      <c r="I109" s="154"/>
      <c r="J109" s="155" t="str">
        <f aca="false">IF(OR($I109="",LEFT($I109,1)="["),"",IFERROR(VLOOKUP(TRIM(IF(ISNUMBER(FIND(",",$I109)),LEFT($I109,FIND(",",$I109)-1),$I109)),'Mitre Techniques'!$A:$C,3,FALSE()),"Unknown technique"))</f>
        <v/>
      </c>
      <c r="K109" s="155" t="str">
        <f aca="false">IF($J109="","",IFERROR(VLOOKUP(IF(ISNUMBER(FIND(",",$J109)),LEFT($J109,FIND(",",$J109)-1),$J109),'ATTACK and Kill Chain mapping'!$A:$B,2,FALSE()),""))</f>
        <v/>
      </c>
      <c r="L109" s="155" t="str">
        <f aca="false">IF($J109="","",IFERROR(VLOOKUP(IF(ISNUMBER(FIND(",",$J109)),LEFT($J109,FIND(",",$J109)-1),$J109),'ATTACK and Kill Chain mapping'!$A:$D,4,FALSE()),""))</f>
        <v/>
      </c>
      <c r="M109" s="154"/>
      <c r="N109" s="156"/>
      <c r="O109" s="156"/>
      <c r="P109" s="156"/>
      <c r="Q109" s="157" t="str">
        <f aca="false">IF(COUNT($N109:$P109)=0,"",$N109*$O109*$P109)</f>
        <v/>
      </c>
      <c r="R109" s="157" t="str">
        <f aca="false">IF($Q109="","",1-$Q109)</f>
        <v/>
      </c>
      <c r="S109" s="158"/>
      <c r="T109" s="158"/>
      <c r="U109" s="158"/>
      <c r="V109" s="158"/>
    </row>
    <row r="110" customFormat="false" ht="43.5" hidden="false" customHeight="true" outlineLevel="0" collapsed="false">
      <c r="A110" s="150" t="str">
        <f aca="false">IF($E110="","",COUNTIF($E:$E,$E110))</f>
        <v/>
      </c>
      <c r="B110" s="151" t="str">
        <f aca="false">IF($C110="","",VLOOKUP($C110,'L1 UC'!$C:$D,2,FALSE()))</f>
        <v/>
      </c>
      <c r="C110" s="152" t="str">
        <f aca="false">IF($E110="","",LEFT($E110,FIND("-",$E110&amp;"-")-1))</f>
        <v/>
      </c>
      <c r="D110" s="153" t="str">
        <f aca="false">IF($E110="","",VLOOKUP($E110,'L2 UC'!$C:$D,2,FALSE()))</f>
        <v/>
      </c>
      <c r="E110" s="153" t="str">
        <f aca="false">IF($M110&lt;&gt;"",$M110,IF(COUNTIF('L2 UC'!$C:$C,$L110)&gt;0,$L110,""))</f>
        <v/>
      </c>
      <c r="F110" s="150" t="str">
        <f aca="false">IF($E110="","",$E110&amp;"-"&amp;COUNTIF($E$2:$E110,$E110))</f>
        <v/>
      </c>
      <c r="G110" s="154"/>
      <c r="H110" s="144"/>
      <c r="I110" s="154"/>
      <c r="J110" s="155" t="str">
        <f aca="false">IF(OR($I110="",LEFT($I110,1)="["),"",IFERROR(VLOOKUP(TRIM(IF(ISNUMBER(FIND(",",$I110)),LEFT($I110,FIND(",",$I110)-1),$I110)),'Mitre Techniques'!$A:$C,3,FALSE()),"Unknown technique"))</f>
        <v/>
      </c>
      <c r="K110" s="155" t="str">
        <f aca="false">IF($J110="","",IFERROR(VLOOKUP(IF(ISNUMBER(FIND(",",$J110)),LEFT($J110,FIND(",",$J110)-1),$J110),'ATTACK and Kill Chain mapping'!$A:$B,2,FALSE()),""))</f>
        <v/>
      </c>
      <c r="L110" s="155" t="str">
        <f aca="false">IF($J110="","",IFERROR(VLOOKUP(IF(ISNUMBER(FIND(",",$J110)),LEFT($J110,FIND(",",$J110)-1),$J110),'ATTACK and Kill Chain mapping'!$A:$D,4,FALSE()),""))</f>
        <v/>
      </c>
      <c r="M110" s="154"/>
      <c r="N110" s="156"/>
      <c r="O110" s="156"/>
      <c r="P110" s="156"/>
      <c r="Q110" s="157" t="str">
        <f aca="false">IF(COUNT($N110:$P110)=0,"",$N110*$O110*$P110)</f>
        <v/>
      </c>
      <c r="R110" s="157" t="str">
        <f aca="false">IF($Q110="","",1-$Q110)</f>
        <v/>
      </c>
      <c r="S110" s="158"/>
      <c r="T110" s="158"/>
      <c r="U110" s="158"/>
      <c r="V110" s="158"/>
    </row>
    <row r="111" customFormat="false" ht="43.5" hidden="false" customHeight="true" outlineLevel="0" collapsed="false">
      <c r="A111" s="150" t="str">
        <f aca="false">IF($E111="","",COUNTIF($E:$E,$E111))</f>
        <v/>
      </c>
      <c r="B111" s="151" t="str">
        <f aca="false">IF($C111="","",VLOOKUP($C111,'L1 UC'!$C:$D,2,FALSE()))</f>
        <v/>
      </c>
      <c r="C111" s="152" t="str">
        <f aca="false">IF($E111="","",LEFT($E111,FIND("-",$E111&amp;"-")-1))</f>
        <v/>
      </c>
      <c r="D111" s="153" t="str">
        <f aca="false">IF($E111="","",VLOOKUP($E111,'L2 UC'!$C:$D,2,FALSE()))</f>
        <v/>
      </c>
      <c r="E111" s="153" t="str">
        <f aca="false">IF($M111&lt;&gt;"",$M111,IF(COUNTIF('L2 UC'!$C:$C,$L111)&gt;0,$L111,""))</f>
        <v/>
      </c>
      <c r="F111" s="150" t="str">
        <f aca="false">IF($E111="","",$E111&amp;"-"&amp;COUNTIF($E$2:$E111,$E111))</f>
        <v/>
      </c>
      <c r="G111" s="154"/>
      <c r="H111" s="144"/>
      <c r="I111" s="154"/>
      <c r="J111" s="155" t="str">
        <f aca="false">IF(OR($I111="",LEFT($I111,1)="["),"",IFERROR(VLOOKUP(TRIM(IF(ISNUMBER(FIND(",",$I111)),LEFT($I111,FIND(",",$I111)-1),$I111)),'Mitre Techniques'!$A:$C,3,FALSE()),"Unknown technique"))</f>
        <v/>
      </c>
      <c r="K111" s="155" t="str">
        <f aca="false">IF($J111="","",IFERROR(VLOOKUP(IF(ISNUMBER(FIND(",",$J111)),LEFT($J111,FIND(",",$J111)-1),$J111),'ATTACK and Kill Chain mapping'!$A:$B,2,FALSE()),""))</f>
        <v/>
      </c>
      <c r="L111" s="155" t="str">
        <f aca="false">IF($J111="","",IFERROR(VLOOKUP(IF(ISNUMBER(FIND(",",$J111)),LEFT($J111,FIND(",",$J111)-1),$J111),'ATTACK and Kill Chain mapping'!$A:$D,4,FALSE()),""))</f>
        <v/>
      </c>
      <c r="M111" s="154"/>
      <c r="N111" s="156"/>
      <c r="O111" s="156"/>
      <c r="P111" s="156"/>
      <c r="Q111" s="157" t="str">
        <f aca="false">IF(COUNT($N111:$P111)=0,"",$N111*$O111*$P111)</f>
        <v/>
      </c>
      <c r="R111" s="157" t="str">
        <f aca="false">IF($Q111="","",1-$Q111)</f>
        <v/>
      </c>
      <c r="S111" s="158"/>
      <c r="T111" s="158"/>
      <c r="U111" s="158"/>
      <c r="V111" s="158"/>
    </row>
    <row r="112" customFormat="false" ht="43.5" hidden="false" customHeight="true" outlineLevel="0" collapsed="false">
      <c r="A112" s="150" t="str">
        <f aca="false">IF($E112="","",COUNTIF($E:$E,$E112))</f>
        <v/>
      </c>
      <c r="B112" s="151" t="str">
        <f aca="false">IF($C112="","",VLOOKUP($C112,'L1 UC'!$C:$D,2,FALSE()))</f>
        <v/>
      </c>
      <c r="C112" s="152" t="str">
        <f aca="false">IF($E112="","",LEFT($E112,FIND("-",$E112&amp;"-")-1))</f>
        <v/>
      </c>
      <c r="D112" s="153" t="str">
        <f aca="false">IF($E112="","",VLOOKUP($E112,'L2 UC'!$C:$D,2,FALSE()))</f>
        <v/>
      </c>
      <c r="E112" s="153" t="str">
        <f aca="false">IF($M112&lt;&gt;"",$M112,IF(COUNTIF('L2 UC'!$C:$C,$L112)&gt;0,$L112,""))</f>
        <v/>
      </c>
      <c r="F112" s="150" t="str">
        <f aca="false">IF($E112="","",$E112&amp;"-"&amp;COUNTIF($E$2:$E112,$E112))</f>
        <v/>
      </c>
      <c r="G112" s="154"/>
      <c r="H112" s="144"/>
      <c r="I112" s="154"/>
      <c r="J112" s="155" t="str">
        <f aca="false">IF(OR($I112="",LEFT($I112,1)="["),"",IFERROR(VLOOKUP(TRIM(IF(ISNUMBER(FIND(",",$I112)),LEFT($I112,FIND(",",$I112)-1),$I112)),'Mitre Techniques'!$A:$C,3,FALSE()),"Unknown technique"))</f>
        <v/>
      </c>
      <c r="K112" s="155" t="str">
        <f aca="false">IF($J112="","",IFERROR(VLOOKUP(IF(ISNUMBER(FIND(",",$J112)),LEFT($J112,FIND(",",$J112)-1),$J112),'ATTACK and Kill Chain mapping'!$A:$B,2,FALSE()),""))</f>
        <v/>
      </c>
      <c r="L112" s="155" t="str">
        <f aca="false">IF($J112="","",IFERROR(VLOOKUP(IF(ISNUMBER(FIND(",",$J112)),LEFT($J112,FIND(",",$J112)-1),$J112),'ATTACK and Kill Chain mapping'!$A:$D,4,FALSE()),""))</f>
        <v/>
      </c>
      <c r="M112" s="154"/>
      <c r="N112" s="156"/>
      <c r="O112" s="156"/>
      <c r="P112" s="156"/>
      <c r="Q112" s="157" t="str">
        <f aca="false">IF(COUNT($N112:$P112)=0,"",$N112*$O112*$P112)</f>
        <v/>
      </c>
      <c r="R112" s="157" t="str">
        <f aca="false">IF($Q112="","",1-$Q112)</f>
        <v/>
      </c>
      <c r="S112" s="158"/>
      <c r="T112" s="158"/>
      <c r="U112" s="158"/>
      <c r="V112" s="158"/>
    </row>
    <row r="113" customFormat="false" ht="43.5" hidden="false" customHeight="true" outlineLevel="0" collapsed="false">
      <c r="A113" s="150" t="str">
        <f aca="false">IF($E113="","",COUNTIF($E:$E,$E113))</f>
        <v/>
      </c>
      <c r="B113" s="151" t="str">
        <f aca="false">IF($C113="","",VLOOKUP($C113,'L1 UC'!$C:$D,2,FALSE()))</f>
        <v/>
      </c>
      <c r="C113" s="152" t="str">
        <f aca="false">IF($E113="","",LEFT($E113,FIND("-",$E113&amp;"-")-1))</f>
        <v/>
      </c>
      <c r="D113" s="153" t="str">
        <f aca="false">IF($E113="","",VLOOKUP($E113,'L2 UC'!$C:$D,2,FALSE()))</f>
        <v/>
      </c>
      <c r="E113" s="153" t="str">
        <f aca="false">IF($M113&lt;&gt;"",$M113,IF(COUNTIF('L2 UC'!$C:$C,$L113)&gt;0,$L113,""))</f>
        <v/>
      </c>
      <c r="F113" s="150" t="str">
        <f aca="false">IF($E113="","",$E113&amp;"-"&amp;COUNTIF($E$2:$E113,$E113))</f>
        <v/>
      </c>
      <c r="G113" s="154"/>
      <c r="H113" s="144"/>
      <c r="I113" s="154"/>
      <c r="J113" s="155" t="str">
        <f aca="false">IF(OR($I113="",LEFT($I113,1)="["),"",IFERROR(VLOOKUP(TRIM(IF(ISNUMBER(FIND(",",$I113)),LEFT($I113,FIND(",",$I113)-1),$I113)),'Mitre Techniques'!$A:$C,3,FALSE()),"Unknown technique"))</f>
        <v/>
      </c>
      <c r="K113" s="155" t="str">
        <f aca="false">IF($J113="","",IFERROR(VLOOKUP(IF(ISNUMBER(FIND(",",$J113)),LEFT($J113,FIND(",",$J113)-1),$J113),'ATTACK and Kill Chain mapping'!$A:$B,2,FALSE()),""))</f>
        <v/>
      </c>
      <c r="L113" s="155" t="str">
        <f aca="false">IF($J113="","",IFERROR(VLOOKUP(IF(ISNUMBER(FIND(",",$J113)),LEFT($J113,FIND(",",$J113)-1),$J113),'ATTACK and Kill Chain mapping'!$A:$D,4,FALSE()),""))</f>
        <v/>
      </c>
      <c r="M113" s="154"/>
      <c r="N113" s="156"/>
      <c r="O113" s="156"/>
      <c r="P113" s="156"/>
      <c r="Q113" s="157" t="str">
        <f aca="false">IF(COUNT($N113:$P113)=0,"",$N113*$O113*$P113)</f>
        <v/>
      </c>
      <c r="R113" s="157" t="str">
        <f aca="false">IF($Q113="","",1-$Q113)</f>
        <v/>
      </c>
      <c r="S113" s="158"/>
      <c r="T113" s="158"/>
      <c r="U113" s="158"/>
      <c r="V113" s="158"/>
    </row>
    <row r="114" customFormat="false" ht="43.5" hidden="false" customHeight="true" outlineLevel="0" collapsed="false">
      <c r="A114" s="150" t="str">
        <f aca="false">IF($E114="","",COUNTIF($E:$E,$E114))</f>
        <v/>
      </c>
      <c r="B114" s="151" t="str">
        <f aca="false">IF($C114="","",VLOOKUP($C114,'L1 UC'!$C:$D,2,FALSE()))</f>
        <v/>
      </c>
      <c r="C114" s="152" t="str">
        <f aca="false">IF($E114="","",LEFT($E114,FIND("-",$E114&amp;"-")-1))</f>
        <v/>
      </c>
      <c r="D114" s="153" t="str">
        <f aca="false">IF($E114="","",VLOOKUP($E114,'L2 UC'!$C:$D,2,FALSE()))</f>
        <v/>
      </c>
      <c r="E114" s="153" t="str">
        <f aca="false">IF($M114&lt;&gt;"",$M114,IF(COUNTIF('L2 UC'!$C:$C,$L114)&gt;0,$L114,""))</f>
        <v/>
      </c>
      <c r="F114" s="150" t="str">
        <f aca="false">IF($E114="","",$E114&amp;"-"&amp;COUNTIF($E$2:$E114,$E114))</f>
        <v/>
      </c>
      <c r="G114" s="154"/>
      <c r="H114" s="144"/>
      <c r="I114" s="154"/>
      <c r="J114" s="155" t="str">
        <f aca="false">IF(OR($I114="",LEFT($I114,1)="["),"",IFERROR(VLOOKUP(TRIM(IF(ISNUMBER(FIND(",",$I114)),LEFT($I114,FIND(",",$I114)-1),$I114)),'Mitre Techniques'!$A:$C,3,FALSE()),"Unknown technique"))</f>
        <v/>
      </c>
      <c r="K114" s="155" t="str">
        <f aca="false">IF($J114="","",IFERROR(VLOOKUP(IF(ISNUMBER(FIND(",",$J114)),LEFT($J114,FIND(",",$J114)-1),$J114),'ATTACK and Kill Chain mapping'!$A:$B,2,FALSE()),""))</f>
        <v/>
      </c>
      <c r="L114" s="155" t="str">
        <f aca="false">IF($J114="","",IFERROR(VLOOKUP(IF(ISNUMBER(FIND(",",$J114)),LEFT($J114,FIND(",",$J114)-1),$J114),'ATTACK and Kill Chain mapping'!$A:$D,4,FALSE()),""))</f>
        <v/>
      </c>
      <c r="M114" s="154"/>
      <c r="N114" s="156"/>
      <c r="O114" s="156"/>
      <c r="P114" s="156"/>
      <c r="Q114" s="157" t="str">
        <f aca="false">IF(COUNT($N114:$P114)=0,"",$N114*$O114*$P114)</f>
        <v/>
      </c>
      <c r="R114" s="157" t="str">
        <f aca="false">IF($Q114="","",1-$Q114)</f>
        <v/>
      </c>
      <c r="S114" s="158"/>
      <c r="T114" s="158"/>
      <c r="U114" s="158"/>
      <c r="V114" s="158"/>
    </row>
    <row r="115" customFormat="false" ht="43.5" hidden="false" customHeight="true" outlineLevel="0" collapsed="false">
      <c r="A115" s="150" t="str">
        <f aca="false">IF($E115="","",COUNTIF($E:$E,$E115))</f>
        <v/>
      </c>
      <c r="B115" s="151" t="str">
        <f aca="false">IF($C115="","",VLOOKUP($C115,'L1 UC'!$C:$D,2,FALSE()))</f>
        <v/>
      </c>
      <c r="C115" s="152" t="str">
        <f aca="false">IF($E115="","",LEFT($E115,FIND("-",$E115&amp;"-")-1))</f>
        <v/>
      </c>
      <c r="D115" s="153" t="str">
        <f aca="false">IF($E115="","",VLOOKUP($E115,'L2 UC'!$C:$D,2,FALSE()))</f>
        <v/>
      </c>
      <c r="E115" s="153" t="str">
        <f aca="false">IF($M115&lt;&gt;"",$M115,IF(COUNTIF('L2 UC'!$C:$C,$L115)&gt;0,$L115,""))</f>
        <v/>
      </c>
      <c r="F115" s="150" t="str">
        <f aca="false">IF($E115="","",$E115&amp;"-"&amp;COUNTIF($E$2:$E115,$E115))</f>
        <v/>
      </c>
      <c r="G115" s="154"/>
      <c r="H115" s="144"/>
      <c r="I115" s="154"/>
      <c r="J115" s="155" t="str">
        <f aca="false">IF(OR($I115="",LEFT($I115,1)="["),"",IFERROR(VLOOKUP(TRIM(IF(ISNUMBER(FIND(",",$I115)),LEFT($I115,FIND(",",$I115)-1),$I115)),'Mitre Techniques'!$A:$C,3,FALSE()),"Unknown technique"))</f>
        <v/>
      </c>
      <c r="K115" s="155" t="str">
        <f aca="false">IF($J115="","",IFERROR(VLOOKUP(IF(ISNUMBER(FIND(",",$J115)),LEFT($J115,FIND(",",$J115)-1),$J115),'ATTACK and Kill Chain mapping'!$A:$B,2,FALSE()),""))</f>
        <v/>
      </c>
      <c r="L115" s="155" t="str">
        <f aca="false">IF($J115="","",IFERROR(VLOOKUP(IF(ISNUMBER(FIND(",",$J115)),LEFT($J115,FIND(",",$J115)-1),$J115),'ATTACK and Kill Chain mapping'!$A:$D,4,FALSE()),""))</f>
        <v/>
      </c>
      <c r="M115" s="154"/>
      <c r="N115" s="156"/>
      <c r="O115" s="156"/>
      <c r="P115" s="156"/>
      <c r="Q115" s="157" t="str">
        <f aca="false">IF(COUNT($N115:$P115)=0,"",$N115*$O115*$P115)</f>
        <v/>
      </c>
      <c r="R115" s="157" t="str">
        <f aca="false">IF($Q115="","",1-$Q115)</f>
        <v/>
      </c>
      <c r="S115" s="158"/>
      <c r="T115" s="158"/>
      <c r="U115" s="158"/>
      <c r="V115" s="158"/>
    </row>
    <row r="116" customFormat="false" ht="43.5" hidden="false" customHeight="true" outlineLevel="0" collapsed="false">
      <c r="A116" s="150" t="str">
        <f aca="false">IF($E116="","",COUNTIF($E:$E,$E116))</f>
        <v/>
      </c>
      <c r="B116" s="151" t="str">
        <f aca="false">IF($C116="","",VLOOKUP($C116,'L1 UC'!$C:$D,2,FALSE()))</f>
        <v/>
      </c>
      <c r="C116" s="152" t="str">
        <f aca="false">IF($E116="","",LEFT($E116,FIND("-",$E116&amp;"-")-1))</f>
        <v/>
      </c>
      <c r="D116" s="153" t="str">
        <f aca="false">IF($E116="","",VLOOKUP($E116,'L2 UC'!$C:$D,2,FALSE()))</f>
        <v/>
      </c>
      <c r="E116" s="153" t="str">
        <f aca="false">IF($M116&lt;&gt;"",$M116,IF(COUNTIF('L2 UC'!$C:$C,$L116)&gt;0,$L116,""))</f>
        <v/>
      </c>
      <c r="F116" s="150" t="str">
        <f aca="false">IF($E116="","",$E116&amp;"-"&amp;COUNTIF($E$2:$E116,$E116))</f>
        <v/>
      </c>
      <c r="G116" s="154"/>
      <c r="H116" s="144"/>
      <c r="I116" s="154"/>
      <c r="J116" s="155" t="str">
        <f aca="false">IF(OR($I116="",LEFT($I116,1)="["),"",IFERROR(VLOOKUP(TRIM(IF(ISNUMBER(FIND(",",$I116)),LEFT($I116,FIND(",",$I116)-1),$I116)),'Mitre Techniques'!$A:$C,3,FALSE()),"Unknown technique"))</f>
        <v/>
      </c>
      <c r="K116" s="155" t="str">
        <f aca="false">IF($J116="","",IFERROR(VLOOKUP(IF(ISNUMBER(FIND(",",$J116)),LEFT($J116,FIND(",",$J116)-1),$J116),'ATTACK and Kill Chain mapping'!$A:$B,2,FALSE()),""))</f>
        <v/>
      </c>
      <c r="L116" s="155" t="str">
        <f aca="false">IF($J116="","",IFERROR(VLOOKUP(IF(ISNUMBER(FIND(",",$J116)),LEFT($J116,FIND(",",$J116)-1),$J116),'ATTACK and Kill Chain mapping'!$A:$D,4,FALSE()),""))</f>
        <v/>
      </c>
      <c r="M116" s="154"/>
      <c r="N116" s="156"/>
      <c r="O116" s="156"/>
      <c r="P116" s="156"/>
      <c r="Q116" s="157" t="str">
        <f aca="false">IF(COUNT($N116:$P116)=0,"",$N116*$O116*$P116)</f>
        <v/>
      </c>
      <c r="R116" s="157" t="str">
        <f aca="false">IF($Q116="","",1-$Q116)</f>
        <v/>
      </c>
      <c r="S116" s="158"/>
      <c r="T116" s="158"/>
      <c r="U116" s="158"/>
      <c r="V116" s="158"/>
    </row>
    <row r="117" customFormat="false" ht="43.5" hidden="false" customHeight="true" outlineLevel="0" collapsed="false">
      <c r="A117" s="150" t="str">
        <f aca="false">IF($E117="","",COUNTIF($E:$E,$E117))</f>
        <v/>
      </c>
      <c r="B117" s="151" t="str">
        <f aca="false">IF($C117="","",VLOOKUP($C117,'L1 UC'!$C:$D,2,FALSE()))</f>
        <v/>
      </c>
      <c r="C117" s="152" t="str">
        <f aca="false">IF($E117="","",LEFT($E117,FIND("-",$E117&amp;"-")-1))</f>
        <v/>
      </c>
      <c r="D117" s="153" t="str">
        <f aca="false">IF($E117="","",VLOOKUP($E117,'L2 UC'!$C:$D,2,FALSE()))</f>
        <v/>
      </c>
      <c r="E117" s="153" t="str">
        <f aca="false">IF($M117&lt;&gt;"",$M117,IF(COUNTIF('L2 UC'!$C:$C,$L117)&gt;0,$L117,""))</f>
        <v/>
      </c>
      <c r="F117" s="150" t="str">
        <f aca="false">IF($E117="","",$E117&amp;"-"&amp;COUNTIF($E$2:$E117,$E117))</f>
        <v/>
      </c>
      <c r="G117" s="154"/>
      <c r="H117" s="144"/>
      <c r="I117" s="154"/>
      <c r="J117" s="155" t="str">
        <f aca="false">IF(OR($I117="",LEFT($I117,1)="["),"",IFERROR(VLOOKUP(TRIM(IF(ISNUMBER(FIND(",",$I117)),LEFT($I117,FIND(",",$I117)-1),$I117)),'Mitre Techniques'!$A:$C,3,FALSE()),"Unknown technique"))</f>
        <v/>
      </c>
      <c r="K117" s="155" t="str">
        <f aca="false">IF($J117="","",IFERROR(VLOOKUP(IF(ISNUMBER(FIND(",",$J117)),LEFT($J117,FIND(",",$J117)-1),$J117),'ATTACK and Kill Chain mapping'!$A:$B,2,FALSE()),""))</f>
        <v/>
      </c>
      <c r="L117" s="155" t="str">
        <f aca="false">IF($J117="","",IFERROR(VLOOKUP(IF(ISNUMBER(FIND(",",$J117)),LEFT($J117,FIND(",",$J117)-1),$J117),'ATTACK and Kill Chain mapping'!$A:$D,4,FALSE()),""))</f>
        <v/>
      </c>
      <c r="M117" s="154"/>
      <c r="N117" s="156"/>
      <c r="O117" s="156"/>
      <c r="P117" s="156"/>
      <c r="Q117" s="157" t="str">
        <f aca="false">IF(COUNT($N117:$P117)=0,"",$N117*$O117*$P117)</f>
        <v/>
      </c>
      <c r="R117" s="157" t="str">
        <f aca="false">IF($Q117="","",1-$Q117)</f>
        <v/>
      </c>
      <c r="S117" s="158"/>
      <c r="T117" s="158"/>
      <c r="U117" s="158"/>
      <c r="V117" s="158"/>
    </row>
    <row r="118" customFormat="false" ht="43.5" hidden="false" customHeight="true" outlineLevel="0" collapsed="false">
      <c r="A118" s="150" t="str">
        <f aca="false">IF($E118="","",COUNTIF($E:$E,$E118))</f>
        <v/>
      </c>
      <c r="B118" s="151" t="str">
        <f aca="false">IF($C118="","",VLOOKUP($C118,'L1 UC'!$C:$D,2,FALSE()))</f>
        <v/>
      </c>
      <c r="C118" s="152" t="str">
        <f aca="false">IF($E118="","",LEFT($E118,FIND("-",$E118&amp;"-")-1))</f>
        <v/>
      </c>
      <c r="D118" s="153" t="str">
        <f aca="false">IF($E118="","",VLOOKUP($E118,'L2 UC'!$C:$D,2,FALSE()))</f>
        <v/>
      </c>
      <c r="E118" s="153" t="str">
        <f aca="false">IF($M118&lt;&gt;"",$M118,IF(COUNTIF('L2 UC'!$C:$C,$L118)&gt;0,$L118,""))</f>
        <v/>
      </c>
      <c r="F118" s="150" t="str">
        <f aca="false">IF($E118="","",$E118&amp;"-"&amp;COUNTIF($E$2:$E118,$E118))</f>
        <v/>
      </c>
      <c r="G118" s="154"/>
      <c r="H118" s="144"/>
      <c r="I118" s="154"/>
      <c r="J118" s="155" t="str">
        <f aca="false">IF(OR($I118="",LEFT($I118,1)="["),"",IFERROR(VLOOKUP(TRIM(IF(ISNUMBER(FIND(",",$I118)),LEFT($I118,FIND(",",$I118)-1),$I118)),'Mitre Techniques'!$A:$C,3,FALSE()),"Unknown technique"))</f>
        <v/>
      </c>
      <c r="K118" s="155" t="str">
        <f aca="false">IF($J118="","",IFERROR(VLOOKUP(IF(ISNUMBER(FIND(",",$J118)),LEFT($J118,FIND(",",$J118)-1),$J118),'ATTACK and Kill Chain mapping'!$A:$B,2,FALSE()),""))</f>
        <v/>
      </c>
      <c r="L118" s="155" t="str">
        <f aca="false">IF($J118="","",IFERROR(VLOOKUP(IF(ISNUMBER(FIND(",",$J118)),LEFT($J118,FIND(",",$J118)-1),$J118),'ATTACK and Kill Chain mapping'!$A:$D,4,FALSE()),""))</f>
        <v/>
      </c>
      <c r="M118" s="154"/>
      <c r="N118" s="156"/>
      <c r="O118" s="156"/>
      <c r="P118" s="156"/>
      <c r="Q118" s="157" t="str">
        <f aca="false">IF(COUNT($N118:$P118)=0,"",$N118*$O118*$P118)</f>
        <v/>
      </c>
      <c r="R118" s="157" t="str">
        <f aca="false">IF($Q118="","",1-$Q118)</f>
        <v/>
      </c>
      <c r="S118" s="158"/>
      <c r="T118" s="158"/>
      <c r="U118" s="158"/>
      <c r="V118" s="158"/>
    </row>
    <row r="119" customFormat="false" ht="43.5" hidden="false" customHeight="true" outlineLevel="0" collapsed="false">
      <c r="A119" s="150" t="str">
        <f aca="false">IF($E119="","",COUNTIF($E:$E,$E119))</f>
        <v/>
      </c>
      <c r="B119" s="151" t="str">
        <f aca="false">IF($C119="","",VLOOKUP($C119,'L1 UC'!$C:$D,2,FALSE()))</f>
        <v/>
      </c>
      <c r="C119" s="152" t="str">
        <f aca="false">IF($E119="","",LEFT($E119,FIND("-",$E119&amp;"-")-1))</f>
        <v/>
      </c>
      <c r="D119" s="153" t="str">
        <f aca="false">IF($E119="","",VLOOKUP($E119,'L2 UC'!$C:$D,2,FALSE()))</f>
        <v/>
      </c>
      <c r="E119" s="153" t="str">
        <f aca="false">IF($M119&lt;&gt;"",$M119,IF(COUNTIF('L2 UC'!$C:$C,$L119)&gt;0,$L119,""))</f>
        <v/>
      </c>
      <c r="F119" s="150" t="str">
        <f aca="false">IF($E119="","",$E119&amp;"-"&amp;COUNTIF($E$2:$E119,$E119))</f>
        <v/>
      </c>
      <c r="G119" s="154"/>
      <c r="H119" s="144"/>
      <c r="I119" s="154"/>
      <c r="J119" s="155" t="str">
        <f aca="false">IF(OR($I119="",LEFT($I119,1)="["),"",IFERROR(VLOOKUP(TRIM(IF(ISNUMBER(FIND(",",$I119)),LEFT($I119,FIND(",",$I119)-1),$I119)),'Mitre Techniques'!$A:$C,3,FALSE()),"Unknown technique"))</f>
        <v/>
      </c>
      <c r="K119" s="155" t="str">
        <f aca="false">IF($J119="","",IFERROR(VLOOKUP(IF(ISNUMBER(FIND(",",$J119)),LEFT($J119,FIND(",",$J119)-1),$J119),'ATTACK and Kill Chain mapping'!$A:$B,2,FALSE()),""))</f>
        <v/>
      </c>
      <c r="L119" s="155" t="str">
        <f aca="false">IF($J119="","",IFERROR(VLOOKUP(IF(ISNUMBER(FIND(",",$J119)),LEFT($J119,FIND(",",$J119)-1),$J119),'ATTACK and Kill Chain mapping'!$A:$D,4,FALSE()),""))</f>
        <v/>
      </c>
      <c r="M119" s="154"/>
      <c r="N119" s="156"/>
      <c r="O119" s="156"/>
      <c r="P119" s="156"/>
      <c r="Q119" s="157" t="str">
        <f aca="false">IF(COUNT($N119:$P119)=0,"",$N119*$O119*$P119)</f>
        <v/>
      </c>
      <c r="R119" s="157" t="str">
        <f aca="false">IF($Q119="","",1-$Q119)</f>
        <v/>
      </c>
      <c r="S119" s="158"/>
      <c r="T119" s="158"/>
      <c r="U119" s="158"/>
      <c r="V119" s="158"/>
    </row>
    <row r="120" customFormat="false" ht="43.5" hidden="false" customHeight="true" outlineLevel="0" collapsed="false">
      <c r="A120" s="150" t="str">
        <f aca="false">IF($E120="","",COUNTIF($E:$E,$E120))</f>
        <v/>
      </c>
      <c r="B120" s="151" t="str">
        <f aca="false">IF($C120="","",VLOOKUP($C120,'L1 UC'!$C:$D,2,FALSE()))</f>
        <v/>
      </c>
      <c r="C120" s="152" t="str">
        <f aca="false">IF($E120="","",LEFT($E120,FIND("-",$E120&amp;"-")-1))</f>
        <v/>
      </c>
      <c r="D120" s="153" t="str">
        <f aca="false">IF($E120="","",VLOOKUP($E120,'L2 UC'!$C:$D,2,FALSE()))</f>
        <v/>
      </c>
      <c r="E120" s="153" t="str">
        <f aca="false">IF($M120&lt;&gt;"",$M120,IF(COUNTIF('L2 UC'!$C:$C,$L120)&gt;0,$L120,""))</f>
        <v/>
      </c>
      <c r="F120" s="150" t="str">
        <f aca="false">IF($E120="","",$E120&amp;"-"&amp;COUNTIF($E$2:$E120,$E120))</f>
        <v/>
      </c>
      <c r="G120" s="154"/>
      <c r="H120" s="144"/>
      <c r="I120" s="154"/>
      <c r="J120" s="155" t="str">
        <f aca="false">IF(OR($I120="",LEFT($I120,1)="["),"",IFERROR(VLOOKUP(TRIM(IF(ISNUMBER(FIND(",",$I120)),LEFT($I120,FIND(",",$I120)-1),$I120)),'Mitre Techniques'!$A:$C,3,FALSE()),"Unknown technique"))</f>
        <v/>
      </c>
      <c r="K120" s="155" t="str">
        <f aca="false">IF($J120="","",IFERROR(VLOOKUP(IF(ISNUMBER(FIND(",",$J120)),LEFT($J120,FIND(",",$J120)-1),$J120),'ATTACK and Kill Chain mapping'!$A:$B,2,FALSE()),""))</f>
        <v/>
      </c>
      <c r="L120" s="155" t="str">
        <f aca="false">IF($J120="","",IFERROR(VLOOKUP(IF(ISNUMBER(FIND(",",$J120)),LEFT($J120,FIND(",",$J120)-1),$J120),'ATTACK and Kill Chain mapping'!$A:$D,4,FALSE()),""))</f>
        <v/>
      </c>
      <c r="M120" s="154"/>
      <c r="N120" s="156"/>
      <c r="O120" s="156"/>
      <c r="P120" s="156"/>
      <c r="Q120" s="157" t="str">
        <f aca="false">IF(COUNT($N120:$P120)=0,"",$N120*$O120*$P120)</f>
        <v/>
      </c>
      <c r="R120" s="157" t="str">
        <f aca="false">IF($Q120="","",1-$Q120)</f>
        <v/>
      </c>
      <c r="S120" s="158"/>
      <c r="T120" s="158"/>
      <c r="U120" s="158"/>
      <c r="V120" s="158"/>
    </row>
    <row r="121" customFormat="false" ht="43.5" hidden="false" customHeight="true" outlineLevel="0" collapsed="false">
      <c r="A121" s="150" t="str">
        <f aca="false">IF($E121="","",COUNTIF($E:$E,$E121))</f>
        <v/>
      </c>
      <c r="B121" s="151" t="str">
        <f aca="false">IF($C121="","",VLOOKUP($C121,'L1 UC'!$C:$D,2,FALSE()))</f>
        <v/>
      </c>
      <c r="C121" s="152" t="str">
        <f aca="false">IF($E121="","",LEFT($E121,FIND("-",$E121&amp;"-")-1))</f>
        <v/>
      </c>
      <c r="D121" s="153" t="str">
        <f aca="false">IF($E121="","",VLOOKUP($E121,'L2 UC'!$C:$D,2,FALSE()))</f>
        <v/>
      </c>
      <c r="E121" s="153" t="str">
        <f aca="false">IF($M121&lt;&gt;"",$M121,IF(COUNTIF('L2 UC'!$C:$C,$L121)&gt;0,$L121,""))</f>
        <v/>
      </c>
      <c r="F121" s="150" t="str">
        <f aca="false">IF($E121="","",$E121&amp;"-"&amp;COUNTIF($E$2:$E121,$E121))</f>
        <v/>
      </c>
      <c r="G121" s="154"/>
      <c r="H121" s="144"/>
      <c r="I121" s="154"/>
      <c r="J121" s="155" t="str">
        <f aca="false">IF(OR($I121="",LEFT($I121,1)="["),"",IFERROR(VLOOKUP(TRIM(IF(ISNUMBER(FIND(",",$I121)),LEFT($I121,FIND(",",$I121)-1),$I121)),'Mitre Techniques'!$A:$C,3,FALSE()),"Unknown technique"))</f>
        <v/>
      </c>
      <c r="K121" s="155" t="str">
        <f aca="false">IF($J121="","",IFERROR(VLOOKUP(IF(ISNUMBER(FIND(",",$J121)),LEFT($J121,FIND(",",$J121)-1),$J121),'ATTACK and Kill Chain mapping'!$A:$B,2,FALSE()),""))</f>
        <v/>
      </c>
      <c r="L121" s="155" t="str">
        <f aca="false">IF($J121="","",IFERROR(VLOOKUP(IF(ISNUMBER(FIND(",",$J121)),LEFT($J121,FIND(",",$J121)-1),$J121),'ATTACK and Kill Chain mapping'!$A:$D,4,FALSE()),""))</f>
        <v/>
      </c>
      <c r="M121" s="154"/>
      <c r="N121" s="156"/>
      <c r="O121" s="156"/>
      <c r="P121" s="156"/>
      <c r="Q121" s="157" t="str">
        <f aca="false">IF(COUNT($N121:$P121)=0,"",$N121*$O121*$P121)</f>
        <v/>
      </c>
      <c r="R121" s="157" t="str">
        <f aca="false">IF($Q121="","",1-$Q121)</f>
        <v/>
      </c>
      <c r="S121" s="158"/>
      <c r="T121" s="158"/>
      <c r="U121" s="158"/>
      <c r="V121" s="158"/>
    </row>
    <row r="122" customFormat="false" ht="43.5" hidden="false" customHeight="true" outlineLevel="0" collapsed="false">
      <c r="A122" s="150" t="str">
        <f aca="false">IF($E122="","",COUNTIF($E:$E,$E122))</f>
        <v/>
      </c>
      <c r="B122" s="151" t="str">
        <f aca="false">IF($C122="","",VLOOKUP($C122,'L1 UC'!$C:$D,2,FALSE()))</f>
        <v/>
      </c>
      <c r="C122" s="152" t="str">
        <f aca="false">IF($E122="","",LEFT($E122,FIND("-",$E122&amp;"-")-1))</f>
        <v/>
      </c>
      <c r="D122" s="153" t="str">
        <f aca="false">IF($E122="","",VLOOKUP($E122,'L2 UC'!$C:$D,2,FALSE()))</f>
        <v/>
      </c>
      <c r="E122" s="153" t="str">
        <f aca="false">IF($M122&lt;&gt;"",$M122,IF(COUNTIF('L2 UC'!$C:$C,$L122)&gt;0,$L122,""))</f>
        <v/>
      </c>
      <c r="F122" s="150" t="str">
        <f aca="false">IF($E122="","",$E122&amp;"-"&amp;COUNTIF($E$2:$E122,$E122))</f>
        <v/>
      </c>
      <c r="G122" s="154"/>
      <c r="H122" s="144"/>
      <c r="I122" s="154"/>
      <c r="J122" s="155" t="str">
        <f aca="false">IF(OR($I122="",LEFT($I122,1)="["),"",IFERROR(VLOOKUP(TRIM(IF(ISNUMBER(FIND(",",$I122)),LEFT($I122,FIND(",",$I122)-1),$I122)),'Mitre Techniques'!$A:$C,3,FALSE()),"Unknown technique"))</f>
        <v/>
      </c>
      <c r="K122" s="155" t="str">
        <f aca="false">IF($J122="","",IFERROR(VLOOKUP(IF(ISNUMBER(FIND(",",$J122)),LEFT($J122,FIND(",",$J122)-1),$J122),'ATTACK and Kill Chain mapping'!$A:$B,2,FALSE()),""))</f>
        <v/>
      </c>
      <c r="L122" s="155" t="str">
        <f aca="false">IF($J122="","",IFERROR(VLOOKUP(IF(ISNUMBER(FIND(",",$J122)),LEFT($J122,FIND(",",$J122)-1),$J122),'ATTACK and Kill Chain mapping'!$A:$D,4,FALSE()),""))</f>
        <v/>
      </c>
      <c r="M122" s="154"/>
      <c r="N122" s="156"/>
      <c r="O122" s="156"/>
      <c r="P122" s="156"/>
      <c r="Q122" s="157" t="str">
        <f aca="false">IF(COUNT($N122:$P122)=0,"",$N122*$O122*$P122)</f>
        <v/>
      </c>
      <c r="R122" s="157" t="str">
        <f aca="false">IF($Q122="","",1-$Q122)</f>
        <v/>
      </c>
      <c r="S122" s="158"/>
      <c r="T122" s="158"/>
      <c r="U122" s="158"/>
      <c r="V122" s="158"/>
    </row>
    <row r="123" customFormat="false" ht="43.5" hidden="false" customHeight="true" outlineLevel="0" collapsed="false">
      <c r="A123" s="150" t="str">
        <f aca="false">IF($E123="","",COUNTIF($E:$E,$E123))</f>
        <v/>
      </c>
      <c r="B123" s="151" t="str">
        <f aca="false">IF($C123="","",VLOOKUP($C123,'L1 UC'!$C:$D,2,FALSE()))</f>
        <v/>
      </c>
      <c r="C123" s="152" t="str">
        <f aca="false">IF($E123="","",LEFT($E123,FIND("-",$E123&amp;"-")-1))</f>
        <v/>
      </c>
      <c r="D123" s="153" t="str">
        <f aca="false">IF($E123="","",VLOOKUP($E123,'L2 UC'!$C:$D,2,FALSE()))</f>
        <v/>
      </c>
      <c r="E123" s="153" t="str">
        <f aca="false">IF($M123&lt;&gt;"",$M123,IF(COUNTIF('L2 UC'!$C:$C,$L123)&gt;0,$L123,""))</f>
        <v/>
      </c>
      <c r="F123" s="150" t="str">
        <f aca="false">IF($E123="","",$E123&amp;"-"&amp;COUNTIF($E$2:$E123,$E123))</f>
        <v/>
      </c>
      <c r="G123" s="154"/>
      <c r="H123" s="144"/>
      <c r="I123" s="154"/>
      <c r="J123" s="155" t="str">
        <f aca="false">IF(OR($I123="",LEFT($I123,1)="["),"",IFERROR(VLOOKUP(TRIM(IF(ISNUMBER(FIND(",",$I123)),LEFT($I123,FIND(",",$I123)-1),$I123)),'Mitre Techniques'!$A:$C,3,FALSE()),"Unknown technique"))</f>
        <v/>
      </c>
      <c r="K123" s="155" t="str">
        <f aca="false">IF($J123="","",IFERROR(VLOOKUP(IF(ISNUMBER(FIND(",",$J123)),LEFT($J123,FIND(",",$J123)-1),$J123),'ATTACK and Kill Chain mapping'!$A:$B,2,FALSE()),""))</f>
        <v/>
      </c>
      <c r="L123" s="155" t="str">
        <f aca="false">IF($J123="","",IFERROR(VLOOKUP(IF(ISNUMBER(FIND(",",$J123)),LEFT($J123,FIND(",",$J123)-1),$J123),'ATTACK and Kill Chain mapping'!$A:$D,4,FALSE()),""))</f>
        <v/>
      </c>
      <c r="M123" s="154"/>
      <c r="N123" s="156"/>
      <c r="O123" s="156"/>
      <c r="P123" s="156"/>
      <c r="Q123" s="157" t="str">
        <f aca="false">IF(COUNT($N123:$P123)=0,"",$N123*$O123*$P123)</f>
        <v/>
      </c>
      <c r="R123" s="157" t="str">
        <f aca="false">IF($Q123="","",1-$Q123)</f>
        <v/>
      </c>
      <c r="S123" s="158"/>
      <c r="T123" s="158"/>
      <c r="U123" s="158"/>
      <c r="V123" s="158"/>
    </row>
    <row r="124" customFormat="false" ht="43.5" hidden="false" customHeight="true" outlineLevel="0" collapsed="false">
      <c r="A124" s="150" t="str">
        <f aca="false">IF($E124="","",COUNTIF($E:$E,$E124))</f>
        <v/>
      </c>
      <c r="B124" s="151" t="str">
        <f aca="false">IF($C124="","",VLOOKUP($C124,'L1 UC'!$C:$D,2,FALSE()))</f>
        <v/>
      </c>
      <c r="C124" s="152" t="str">
        <f aca="false">IF($E124="","",LEFT($E124,FIND("-",$E124&amp;"-")-1))</f>
        <v/>
      </c>
      <c r="D124" s="153" t="str">
        <f aca="false">IF($E124="","",VLOOKUP($E124,'L2 UC'!$C:$D,2,FALSE()))</f>
        <v/>
      </c>
      <c r="E124" s="153" t="str">
        <f aca="false">IF($M124&lt;&gt;"",$M124,IF(COUNTIF('L2 UC'!$C:$C,$L124)&gt;0,$L124,""))</f>
        <v/>
      </c>
      <c r="F124" s="150" t="str">
        <f aca="false">IF($E124="","",$E124&amp;"-"&amp;COUNTIF($E$2:$E124,$E124))</f>
        <v/>
      </c>
      <c r="G124" s="154"/>
      <c r="H124" s="144"/>
      <c r="I124" s="154"/>
      <c r="J124" s="155" t="str">
        <f aca="false">IF(OR($I124="",LEFT($I124,1)="["),"",IFERROR(VLOOKUP(TRIM(IF(ISNUMBER(FIND(",",$I124)),LEFT($I124,FIND(",",$I124)-1),$I124)),'Mitre Techniques'!$A:$C,3,FALSE()),"Unknown technique"))</f>
        <v/>
      </c>
      <c r="K124" s="155" t="str">
        <f aca="false">IF($J124="","",IFERROR(VLOOKUP(IF(ISNUMBER(FIND(",",$J124)),LEFT($J124,FIND(",",$J124)-1),$J124),'ATTACK and Kill Chain mapping'!$A:$B,2,FALSE()),""))</f>
        <v/>
      </c>
      <c r="L124" s="155" t="str">
        <f aca="false">IF($J124="","",IFERROR(VLOOKUP(IF(ISNUMBER(FIND(",",$J124)),LEFT($J124,FIND(",",$J124)-1),$J124),'ATTACK and Kill Chain mapping'!$A:$D,4,FALSE()),""))</f>
        <v/>
      </c>
      <c r="M124" s="154"/>
      <c r="N124" s="156"/>
      <c r="O124" s="156"/>
      <c r="P124" s="156"/>
      <c r="Q124" s="157" t="str">
        <f aca="false">IF(COUNT($N124:$P124)=0,"",$N124*$O124*$P124)</f>
        <v/>
      </c>
      <c r="R124" s="157" t="str">
        <f aca="false">IF($Q124="","",1-$Q124)</f>
        <v/>
      </c>
      <c r="S124" s="158"/>
      <c r="T124" s="158"/>
      <c r="U124" s="158"/>
      <c r="V124" s="158"/>
    </row>
    <row r="125" customFormat="false" ht="43.5" hidden="false" customHeight="true" outlineLevel="0" collapsed="false">
      <c r="A125" s="150" t="str">
        <f aca="false">IF($E125="","",COUNTIF($E:$E,$E125))</f>
        <v/>
      </c>
      <c r="B125" s="151" t="str">
        <f aca="false">IF($C125="","",VLOOKUP($C125,'L1 UC'!$C:$D,2,FALSE()))</f>
        <v/>
      </c>
      <c r="C125" s="152" t="str">
        <f aca="false">IF($E125="","",LEFT($E125,FIND("-",$E125&amp;"-")-1))</f>
        <v/>
      </c>
      <c r="D125" s="153" t="str">
        <f aca="false">IF($E125="","",VLOOKUP($E125,'L2 UC'!$C:$D,2,FALSE()))</f>
        <v/>
      </c>
      <c r="E125" s="153" t="str">
        <f aca="false">IF($M125&lt;&gt;"",$M125,IF(COUNTIF('L2 UC'!$C:$C,$L125)&gt;0,$L125,""))</f>
        <v/>
      </c>
      <c r="F125" s="150" t="str">
        <f aca="false">IF($E125="","",$E125&amp;"-"&amp;COUNTIF($E$2:$E125,$E125))</f>
        <v/>
      </c>
      <c r="G125" s="154"/>
      <c r="H125" s="144"/>
      <c r="I125" s="154"/>
      <c r="J125" s="155" t="str">
        <f aca="false">IF(OR($I125="",LEFT($I125,1)="["),"",IFERROR(VLOOKUP(TRIM(IF(ISNUMBER(FIND(",",$I125)),LEFT($I125,FIND(",",$I125)-1),$I125)),'Mitre Techniques'!$A:$C,3,FALSE()),"Unknown technique"))</f>
        <v/>
      </c>
      <c r="K125" s="155" t="str">
        <f aca="false">IF($J125="","",IFERROR(VLOOKUP(IF(ISNUMBER(FIND(",",$J125)),LEFT($J125,FIND(",",$J125)-1),$J125),'ATTACK and Kill Chain mapping'!$A:$B,2,FALSE()),""))</f>
        <v/>
      </c>
      <c r="L125" s="155" t="str">
        <f aca="false">IF($J125="","",IFERROR(VLOOKUP(IF(ISNUMBER(FIND(",",$J125)),LEFT($J125,FIND(",",$J125)-1),$J125),'ATTACK and Kill Chain mapping'!$A:$D,4,FALSE()),""))</f>
        <v/>
      </c>
      <c r="M125" s="154"/>
      <c r="N125" s="156"/>
      <c r="O125" s="156"/>
      <c r="P125" s="156"/>
      <c r="Q125" s="157" t="str">
        <f aca="false">IF(COUNT($N125:$P125)=0,"",$N125*$O125*$P125)</f>
        <v/>
      </c>
      <c r="R125" s="157" t="str">
        <f aca="false">IF($Q125="","",1-$Q125)</f>
        <v/>
      </c>
      <c r="S125" s="158"/>
      <c r="T125" s="158"/>
      <c r="U125" s="158"/>
      <c r="V125" s="158"/>
    </row>
    <row r="126" customFormat="false" ht="43.5" hidden="false" customHeight="true" outlineLevel="0" collapsed="false">
      <c r="A126" s="150" t="str">
        <f aca="false">IF($E126="","",COUNTIF($E:$E,$E126))</f>
        <v/>
      </c>
      <c r="B126" s="151" t="str">
        <f aca="false">IF($C126="","",VLOOKUP($C126,'L1 UC'!$C:$D,2,FALSE()))</f>
        <v/>
      </c>
      <c r="C126" s="152" t="str">
        <f aca="false">IF($E126="","",LEFT($E126,FIND("-",$E126&amp;"-")-1))</f>
        <v/>
      </c>
      <c r="D126" s="153" t="str">
        <f aca="false">IF($E126="","",VLOOKUP($E126,'L2 UC'!$C:$D,2,FALSE()))</f>
        <v/>
      </c>
      <c r="E126" s="153" t="str">
        <f aca="false">IF($M126&lt;&gt;"",$M126,IF(COUNTIF('L2 UC'!$C:$C,$L126)&gt;0,$L126,""))</f>
        <v/>
      </c>
      <c r="F126" s="150" t="str">
        <f aca="false">IF($E126="","",$E126&amp;"-"&amp;COUNTIF($E$2:$E126,$E126))</f>
        <v/>
      </c>
      <c r="G126" s="154"/>
      <c r="H126" s="144"/>
      <c r="I126" s="154"/>
      <c r="J126" s="155" t="str">
        <f aca="false">IF(OR($I126="",LEFT($I126,1)="["),"",IFERROR(VLOOKUP(TRIM(IF(ISNUMBER(FIND(",",$I126)),LEFT($I126,FIND(",",$I126)-1),$I126)),'Mitre Techniques'!$A:$C,3,FALSE()),"Unknown technique"))</f>
        <v/>
      </c>
      <c r="K126" s="155" t="str">
        <f aca="false">IF($J126="","",IFERROR(VLOOKUP(IF(ISNUMBER(FIND(",",$J126)),LEFT($J126,FIND(",",$J126)-1),$J126),'ATTACK and Kill Chain mapping'!$A:$B,2,FALSE()),""))</f>
        <v/>
      </c>
      <c r="L126" s="155" t="str">
        <f aca="false">IF($J126="","",IFERROR(VLOOKUP(IF(ISNUMBER(FIND(",",$J126)),LEFT($J126,FIND(",",$J126)-1),$J126),'ATTACK and Kill Chain mapping'!$A:$D,4,FALSE()),""))</f>
        <v/>
      </c>
      <c r="M126" s="154"/>
      <c r="N126" s="156"/>
      <c r="O126" s="156"/>
      <c r="P126" s="156"/>
      <c r="Q126" s="157" t="str">
        <f aca="false">IF(COUNT($N126:$P126)=0,"",$N126*$O126*$P126)</f>
        <v/>
      </c>
      <c r="R126" s="157" t="str">
        <f aca="false">IF($Q126="","",1-$Q126)</f>
        <v/>
      </c>
      <c r="S126" s="158"/>
      <c r="T126" s="158"/>
      <c r="U126" s="158"/>
      <c r="V126" s="158"/>
    </row>
    <row r="127" customFormat="false" ht="43.5" hidden="false" customHeight="true" outlineLevel="0" collapsed="false">
      <c r="A127" s="150" t="str">
        <f aca="false">IF($E127="","",COUNTIF($E:$E,$E127))</f>
        <v/>
      </c>
      <c r="B127" s="151" t="str">
        <f aca="false">IF($C127="","",VLOOKUP($C127,'L1 UC'!$C:$D,2,FALSE()))</f>
        <v/>
      </c>
      <c r="C127" s="152" t="str">
        <f aca="false">IF($E127="","",LEFT($E127,FIND("-",$E127&amp;"-")-1))</f>
        <v/>
      </c>
      <c r="D127" s="153" t="str">
        <f aca="false">IF($E127="","",VLOOKUP($E127,'L2 UC'!$C:$D,2,FALSE()))</f>
        <v/>
      </c>
      <c r="E127" s="153" t="str">
        <f aca="false">IF($M127&lt;&gt;"",$M127,IF(COUNTIF('L2 UC'!$C:$C,$L127)&gt;0,$L127,""))</f>
        <v/>
      </c>
      <c r="F127" s="150" t="str">
        <f aca="false">IF($E127="","",$E127&amp;"-"&amp;COUNTIF($E$2:$E127,$E127))</f>
        <v/>
      </c>
      <c r="G127" s="154"/>
      <c r="H127" s="144"/>
      <c r="I127" s="154"/>
      <c r="J127" s="155" t="str">
        <f aca="false">IF(OR($I127="",LEFT($I127,1)="["),"",IFERROR(VLOOKUP(TRIM(IF(ISNUMBER(FIND(",",$I127)),LEFT($I127,FIND(",",$I127)-1),$I127)),'Mitre Techniques'!$A:$C,3,FALSE()),"Unknown technique"))</f>
        <v/>
      </c>
      <c r="K127" s="155" t="str">
        <f aca="false">IF($J127="","",IFERROR(VLOOKUP(IF(ISNUMBER(FIND(",",$J127)),LEFT($J127,FIND(",",$J127)-1),$J127),'ATTACK and Kill Chain mapping'!$A:$B,2,FALSE()),""))</f>
        <v/>
      </c>
      <c r="L127" s="155" t="str">
        <f aca="false">IF($J127="","",IFERROR(VLOOKUP(IF(ISNUMBER(FIND(",",$J127)),LEFT($J127,FIND(",",$J127)-1),$J127),'ATTACK and Kill Chain mapping'!$A:$D,4,FALSE()),""))</f>
        <v/>
      </c>
      <c r="M127" s="154"/>
      <c r="N127" s="156"/>
      <c r="O127" s="156"/>
      <c r="P127" s="156"/>
      <c r="Q127" s="157" t="str">
        <f aca="false">IF(COUNT($N127:$P127)=0,"",$N127*$O127*$P127)</f>
        <v/>
      </c>
      <c r="R127" s="157" t="str">
        <f aca="false">IF($Q127="","",1-$Q127)</f>
        <v/>
      </c>
      <c r="S127" s="158"/>
      <c r="T127" s="158"/>
      <c r="U127" s="158"/>
      <c r="V127" s="158"/>
    </row>
    <row r="128" customFormat="false" ht="43.5" hidden="false" customHeight="true" outlineLevel="0" collapsed="false">
      <c r="A128" s="150" t="str">
        <f aca="false">IF($E128="","",COUNTIF($E:$E,$E128))</f>
        <v/>
      </c>
      <c r="B128" s="151" t="str">
        <f aca="false">IF($C128="","",VLOOKUP($C128,'L1 UC'!$C:$D,2,FALSE()))</f>
        <v/>
      </c>
      <c r="C128" s="152" t="str">
        <f aca="false">IF($E128="","",LEFT($E128,FIND("-",$E128&amp;"-")-1))</f>
        <v/>
      </c>
      <c r="D128" s="153" t="str">
        <f aca="false">IF($E128="","",VLOOKUP($E128,'L2 UC'!$C:$D,2,FALSE()))</f>
        <v/>
      </c>
      <c r="E128" s="153" t="str">
        <f aca="false">IF($M128&lt;&gt;"",$M128,IF(COUNTIF('L2 UC'!$C:$C,$L128)&gt;0,$L128,""))</f>
        <v/>
      </c>
      <c r="F128" s="150" t="str">
        <f aca="false">IF($E128="","",$E128&amp;"-"&amp;COUNTIF($E$2:$E128,$E128))</f>
        <v/>
      </c>
      <c r="G128" s="154"/>
      <c r="H128" s="144"/>
      <c r="I128" s="154"/>
      <c r="J128" s="155" t="str">
        <f aca="false">IF(OR($I128="",LEFT($I128,1)="["),"",IFERROR(VLOOKUP(TRIM(IF(ISNUMBER(FIND(",",$I128)),LEFT($I128,FIND(",",$I128)-1),$I128)),'Mitre Techniques'!$A:$C,3,FALSE()),"Unknown technique"))</f>
        <v/>
      </c>
      <c r="K128" s="155" t="str">
        <f aca="false">IF($J128="","",IFERROR(VLOOKUP(IF(ISNUMBER(FIND(",",$J128)),LEFT($J128,FIND(",",$J128)-1),$J128),'ATTACK and Kill Chain mapping'!$A:$B,2,FALSE()),""))</f>
        <v/>
      </c>
      <c r="L128" s="155" t="str">
        <f aca="false">IF($J128="","",IFERROR(VLOOKUP(IF(ISNUMBER(FIND(",",$J128)),LEFT($J128,FIND(",",$J128)-1),$J128),'ATTACK and Kill Chain mapping'!$A:$D,4,FALSE()),""))</f>
        <v/>
      </c>
      <c r="M128" s="154"/>
      <c r="N128" s="156"/>
      <c r="O128" s="156"/>
      <c r="P128" s="156"/>
      <c r="Q128" s="157" t="str">
        <f aca="false">IF(COUNT($N128:$P128)=0,"",$N128*$O128*$P128)</f>
        <v/>
      </c>
      <c r="R128" s="157" t="str">
        <f aca="false">IF($Q128="","",1-$Q128)</f>
        <v/>
      </c>
      <c r="S128" s="158"/>
      <c r="T128" s="158"/>
      <c r="U128" s="158"/>
      <c r="V128" s="158"/>
    </row>
    <row r="129" customFormat="false" ht="43.5" hidden="false" customHeight="true" outlineLevel="0" collapsed="false">
      <c r="A129" s="150" t="str">
        <f aca="false">IF($E129="","",COUNTIF($E:$E,$E129))</f>
        <v/>
      </c>
      <c r="B129" s="151" t="str">
        <f aca="false">IF($C129="","",VLOOKUP($C129,'L1 UC'!$C:$D,2,FALSE()))</f>
        <v/>
      </c>
      <c r="C129" s="152" t="str">
        <f aca="false">IF($E129="","",LEFT($E129,FIND("-",$E129&amp;"-")-1))</f>
        <v/>
      </c>
      <c r="D129" s="153" t="str">
        <f aca="false">IF($E129="","",VLOOKUP($E129,'L2 UC'!$C:$D,2,FALSE()))</f>
        <v/>
      </c>
      <c r="E129" s="153" t="str">
        <f aca="false">IF($M129&lt;&gt;"",$M129,IF(COUNTIF('L2 UC'!$C:$C,$L129)&gt;0,$L129,""))</f>
        <v/>
      </c>
      <c r="F129" s="150" t="str">
        <f aca="false">IF($E129="","",$E129&amp;"-"&amp;COUNTIF($E$2:$E129,$E129))</f>
        <v/>
      </c>
      <c r="G129" s="154"/>
      <c r="H129" s="144"/>
      <c r="I129" s="154"/>
      <c r="J129" s="155" t="str">
        <f aca="false">IF(OR($I129="",LEFT($I129,1)="["),"",IFERROR(VLOOKUP(TRIM(IF(ISNUMBER(FIND(",",$I129)),LEFT($I129,FIND(",",$I129)-1),$I129)),'Mitre Techniques'!$A:$C,3,FALSE()),"Unknown technique"))</f>
        <v/>
      </c>
      <c r="K129" s="155" t="str">
        <f aca="false">IF($J129="","",IFERROR(VLOOKUP(IF(ISNUMBER(FIND(",",$J129)),LEFT($J129,FIND(",",$J129)-1),$J129),'ATTACK and Kill Chain mapping'!$A:$B,2,FALSE()),""))</f>
        <v/>
      </c>
      <c r="L129" s="155" t="str">
        <f aca="false">IF($J129="","",IFERROR(VLOOKUP(IF(ISNUMBER(FIND(",",$J129)),LEFT($J129,FIND(",",$J129)-1),$J129),'ATTACK and Kill Chain mapping'!$A:$D,4,FALSE()),""))</f>
        <v/>
      </c>
      <c r="M129" s="154"/>
      <c r="N129" s="156"/>
      <c r="O129" s="156"/>
      <c r="P129" s="156"/>
      <c r="Q129" s="157" t="str">
        <f aca="false">IF(COUNT($N129:$P129)=0,"",$N129*$O129*$P129)</f>
        <v/>
      </c>
      <c r="R129" s="157" t="str">
        <f aca="false">IF($Q129="","",1-$Q129)</f>
        <v/>
      </c>
      <c r="S129" s="158"/>
      <c r="T129" s="158"/>
      <c r="U129" s="158"/>
      <c r="V129" s="158"/>
    </row>
    <row r="130" customFormat="false" ht="43.5" hidden="false" customHeight="true" outlineLevel="0" collapsed="false">
      <c r="A130" s="150" t="str">
        <f aca="false">IF($E130="","",COUNTIF($E:$E,$E130))</f>
        <v/>
      </c>
      <c r="B130" s="151" t="str">
        <f aca="false">IF($C130="","",VLOOKUP($C130,'L1 UC'!$C:$D,2,FALSE()))</f>
        <v/>
      </c>
      <c r="C130" s="152" t="str">
        <f aca="false">IF($E130="","",LEFT($E130,FIND("-",$E130&amp;"-")-1))</f>
        <v/>
      </c>
      <c r="D130" s="153" t="str">
        <f aca="false">IF($E130="","",VLOOKUP($E130,'L2 UC'!$C:$D,2,FALSE()))</f>
        <v/>
      </c>
      <c r="E130" s="153" t="str">
        <f aca="false">IF($M130&lt;&gt;"",$M130,IF(COUNTIF('L2 UC'!$C:$C,$L130)&gt;0,$L130,""))</f>
        <v/>
      </c>
      <c r="F130" s="150" t="str">
        <f aca="false">IF($E130="","",$E130&amp;"-"&amp;COUNTIF($E$2:$E130,$E130))</f>
        <v/>
      </c>
      <c r="G130" s="154"/>
      <c r="H130" s="144"/>
      <c r="I130" s="154"/>
      <c r="J130" s="155" t="str">
        <f aca="false">IF(OR($I130="",LEFT($I130,1)="["),"",IFERROR(VLOOKUP(TRIM(IF(ISNUMBER(FIND(",",$I130)),LEFT($I130,FIND(",",$I130)-1),$I130)),'Mitre Techniques'!$A:$C,3,FALSE()),"Unknown technique"))</f>
        <v/>
      </c>
      <c r="K130" s="155" t="str">
        <f aca="false">IF($J130="","",IFERROR(VLOOKUP(IF(ISNUMBER(FIND(",",$J130)),LEFT($J130,FIND(",",$J130)-1),$J130),'ATTACK and Kill Chain mapping'!$A:$B,2,FALSE()),""))</f>
        <v/>
      </c>
      <c r="L130" s="155" t="str">
        <f aca="false">IF($J130="","",IFERROR(VLOOKUP(IF(ISNUMBER(FIND(",",$J130)),LEFT($J130,FIND(",",$J130)-1),$J130),'ATTACK and Kill Chain mapping'!$A:$D,4,FALSE()),""))</f>
        <v/>
      </c>
      <c r="M130" s="154"/>
      <c r="N130" s="156"/>
      <c r="O130" s="156"/>
      <c r="P130" s="156"/>
      <c r="Q130" s="157" t="str">
        <f aca="false">IF(COUNT($N130:$P130)=0,"",$N130*$O130*$P130)</f>
        <v/>
      </c>
      <c r="R130" s="157" t="str">
        <f aca="false">IF($Q130="","",1-$Q130)</f>
        <v/>
      </c>
      <c r="S130" s="158"/>
      <c r="T130" s="158"/>
      <c r="U130" s="158"/>
      <c r="V130" s="158"/>
    </row>
    <row r="131" customFormat="false" ht="43.5" hidden="false" customHeight="true" outlineLevel="0" collapsed="false">
      <c r="A131" s="150" t="str">
        <f aca="false">IF($E131="","",COUNTIF($E:$E,$E131))</f>
        <v/>
      </c>
      <c r="B131" s="151" t="str">
        <f aca="false">IF($C131="","",VLOOKUP($C131,'L1 UC'!$C:$D,2,FALSE()))</f>
        <v/>
      </c>
      <c r="C131" s="152" t="str">
        <f aca="false">IF($E131="","",LEFT($E131,FIND("-",$E131&amp;"-")-1))</f>
        <v/>
      </c>
      <c r="D131" s="153" t="str">
        <f aca="false">IF($E131="","",VLOOKUP($E131,'L2 UC'!$C:$D,2,FALSE()))</f>
        <v/>
      </c>
      <c r="E131" s="153" t="str">
        <f aca="false">IF($M131&lt;&gt;"",$M131,IF(COUNTIF('L2 UC'!$C:$C,$L131)&gt;0,$L131,""))</f>
        <v/>
      </c>
      <c r="F131" s="150" t="str">
        <f aca="false">IF($E131="","",$E131&amp;"-"&amp;COUNTIF($E$2:$E131,$E131))</f>
        <v/>
      </c>
      <c r="G131" s="154"/>
      <c r="H131" s="144"/>
      <c r="I131" s="154"/>
      <c r="J131" s="155" t="str">
        <f aca="false">IF(OR($I131="",LEFT($I131,1)="["),"",IFERROR(VLOOKUP(TRIM(IF(ISNUMBER(FIND(",",$I131)),LEFT($I131,FIND(",",$I131)-1),$I131)),'Mitre Techniques'!$A:$C,3,FALSE()),"Unknown technique"))</f>
        <v/>
      </c>
      <c r="K131" s="155" t="str">
        <f aca="false">IF($J131="","",IFERROR(VLOOKUP(IF(ISNUMBER(FIND(",",$J131)),LEFT($J131,FIND(",",$J131)-1),$J131),'ATTACK and Kill Chain mapping'!$A:$B,2,FALSE()),""))</f>
        <v/>
      </c>
      <c r="L131" s="155" t="str">
        <f aca="false">IF($J131="","",IFERROR(VLOOKUP(IF(ISNUMBER(FIND(",",$J131)),LEFT($J131,FIND(",",$J131)-1),$J131),'ATTACK and Kill Chain mapping'!$A:$D,4,FALSE()),""))</f>
        <v/>
      </c>
      <c r="M131" s="154"/>
      <c r="N131" s="156"/>
      <c r="O131" s="156"/>
      <c r="P131" s="156"/>
      <c r="Q131" s="157" t="str">
        <f aca="false">IF(COUNT($N131:$P131)=0,"",$N131*$O131*$P131)</f>
        <v/>
      </c>
      <c r="R131" s="157" t="str">
        <f aca="false">IF($Q131="","",1-$Q131)</f>
        <v/>
      </c>
      <c r="S131" s="158"/>
      <c r="T131" s="158"/>
      <c r="U131" s="158"/>
      <c r="V131" s="158"/>
    </row>
    <row r="132" customFormat="false" ht="43.5" hidden="false" customHeight="true" outlineLevel="0" collapsed="false">
      <c r="A132" s="150" t="str">
        <f aca="false">IF($E132="","",COUNTIF($E:$E,$E132))</f>
        <v/>
      </c>
      <c r="B132" s="151" t="str">
        <f aca="false">IF($C132="","",VLOOKUP($C132,'L1 UC'!$C:$D,2,FALSE()))</f>
        <v/>
      </c>
      <c r="C132" s="152" t="str">
        <f aca="false">IF($E132="","",LEFT($E132,FIND("-",$E132&amp;"-")-1))</f>
        <v/>
      </c>
      <c r="D132" s="153" t="str">
        <f aca="false">IF($E132="","",VLOOKUP($E132,'L2 UC'!$C:$D,2,FALSE()))</f>
        <v/>
      </c>
      <c r="E132" s="153" t="str">
        <f aca="false">IF($M132&lt;&gt;"",$M132,IF(COUNTIF('L2 UC'!$C:$C,$L132)&gt;0,$L132,""))</f>
        <v/>
      </c>
      <c r="F132" s="150" t="str">
        <f aca="false">IF($E132="","",$E132&amp;"-"&amp;COUNTIF($E$2:$E132,$E132))</f>
        <v/>
      </c>
      <c r="G132" s="154"/>
      <c r="H132" s="144"/>
      <c r="I132" s="154"/>
      <c r="J132" s="155" t="str">
        <f aca="false">IF(OR($I132="",LEFT($I132,1)="["),"",IFERROR(VLOOKUP(TRIM(IF(ISNUMBER(FIND(",",$I132)),LEFT($I132,FIND(",",$I132)-1),$I132)),'Mitre Techniques'!$A:$C,3,FALSE()),"Unknown technique"))</f>
        <v/>
      </c>
      <c r="K132" s="155" t="str">
        <f aca="false">IF($J132="","",IFERROR(VLOOKUP(IF(ISNUMBER(FIND(",",$J132)),LEFT($J132,FIND(",",$J132)-1),$J132),'ATTACK and Kill Chain mapping'!$A:$B,2,FALSE()),""))</f>
        <v/>
      </c>
      <c r="L132" s="155" t="str">
        <f aca="false">IF($J132="","",IFERROR(VLOOKUP(IF(ISNUMBER(FIND(",",$J132)),LEFT($J132,FIND(",",$J132)-1),$J132),'ATTACK and Kill Chain mapping'!$A:$D,4,FALSE()),""))</f>
        <v/>
      </c>
      <c r="M132" s="154"/>
      <c r="N132" s="156"/>
      <c r="O132" s="156"/>
      <c r="P132" s="156"/>
      <c r="Q132" s="157" t="str">
        <f aca="false">IF(COUNT($N132:$P132)=0,"",$N132*$O132*$P132)</f>
        <v/>
      </c>
      <c r="R132" s="157" t="str">
        <f aca="false">IF($Q132="","",1-$Q132)</f>
        <v/>
      </c>
      <c r="S132" s="158"/>
      <c r="T132" s="158"/>
      <c r="U132" s="158"/>
      <c r="V132" s="158"/>
    </row>
    <row r="133" customFormat="false" ht="43.5" hidden="false" customHeight="true" outlineLevel="0" collapsed="false">
      <c r="A133" s="150" t="str">
        <f aca="false">IF($E133="","",COUNTIF($E:$E,$E133))</f>
        <v/>
      </c>
      <c r="B133" s="151" t="str">
        <f aca="false">IF($C133="","",VLOOKUP($C133,'L1 UC'!$C:$D,2,FALSE()))</f>
        <v/>
      </c>
      <c r="C133" s="152" t="str">
        <f aca="false">IF($E133="","",LEFT($E133,FIND("-",$E133&amp;"-")-1))</f>
        <v/>
      </c>
      <c r="D133" s="153" t="str">
        <f aca="false">IF($E133="","",VLOOKUP($E133,'L2 UC'!$C:$D,2,FALSE()))</f>
        <v/>
      </c>
      <c r="E133" s="153" t="str">
        <f aca="false">IF($M133&lt;&gt;"",$M133,IF(COUNTIF('L2 UC'!$C:$C,$L133)&gt;0,$L133,""))</f>
        <v/>
      </c>
      <c r="F133" s="150" t="str">
        <f aca="false">IF($E133="","",$E133&amp;"-"&amp;COUNTIF($E$2:$E133,$E133))</f>
        <v/>
      </c>
      <c r="G133" s="154"/>
      <c r="H133" s="144"/>
      <c r="I133" s="154"/>
      <c r="J133" s="155" t="str">
        <f aca="false">IF(OR($I133="",LEFT($I133,1)="["),"",IFERROR(VLOOKUP(TRIM(IF(ISNUMBER(FIND(",",$I133)),LEFT($I133,FIND(",",$I133)-1),$I133)),'Mitre Techniques'!$A:$C,3,FALSE()),"Unknown technique"))</f>
        <v/>
      </c>
      <c r="K133" s="155" t="str">
        <f aca="false">IF($J133="","",IFERROR(VLOOKUP(IF(ISNUMBER(FIND(",",$J133)),LEFT($J133,FIND(",",$J133)-1),$J133),'ATTACK and Kill Chain mapping'!$A:$B,2,FALSE()),""))</f>
        <v/>
      </c>
      <c r="L133" s="155" t="str">
        <f aca="false">IF($J133="","",IFERROR(VLOOKUP(IF(ISNUMBER(FIND(",",$J133)),LEFT($J133,FIND(",",$J133)-1),$J133),'ATTACK and Kill Chain mapping'!$A:$D,4,FALSE()),""))</f>
        <v/>
      </c>
      <c r="M133" s="154"/>
      <c r="N133" s="156"/>
      <c r="O133" s="156"/>
      <c r="P133" s="156"/>
      <c r="Q133" s="157" t="str">
        <f aca="false">IF(COUNT($N133:$P133)=0,"",$N133*$O133*$P133)</f>
        <v/>
      </c>
      <c r="R133" s="157" t="str">
        <f aca="false">IF($Q133="","",1-$Q133)</f>
        <v/>
      </c>
      <c r="S133" s="158"/>
      <c r="T133" s="158"/>
      <c r="U133" s="158"/>
      <c r="V133" s="158"/>
    </row>
    <row r="134" customFormat="false" ht="43.5" hidden="false" customHeight="true" outlineLevel="0" collapsed="false">
      <c r="A134" s="150" t="str">
        <f aca="false">IF($E134="","",COUNTIF($E:$E,$E134))</f>
        <v/>
      </c>
      <c r="B134" s="151" t="str">
        <f aca="false">IF($C134="","",VLOOKUP($C134,'L1 UC'!$C:$D,2,FALSE()))</f>
        <v/>
      </c>
      <c r="C134" s="152" t="str">
        <f aca="false">IF($E134="","",LEFT($E134,FIND("-",$E134&amp;"-")-1))</f>
        <v/>
      </c>
      <c r="D134" s="153" t="str">
        <f aca="false">IF($E134="","",VLOOKUP($E134,'L2 UC'!$C:$D,2,FALSE()))</f>
        <v/>
      </c>
      <c r="E134" s="153" t="str">
        <f aca="false">IF($M134&lt;&gt;"",$M134,IF(COUNTIF('L2 UC'!$C:$C,$L134)&gt;0,$L134,""))</f>
        <v/>
      </c>
      <c r="F134" s="150" t="str">
        <f aca="false">IF($E134="","",$E134&amp;"-"&amp;COUNTIF($E$2:$E134,$E134))</f>
        <v/>
      </c>
      <c r="G134" s="154"/>
      <c r="H134" s="144"/>
      <c r="I134" s="154"/>
      <c r="J134" s="155" t="str">
        <f aca="false">IF(OR($I134="",LEFT($I134,1)="["),"",IFERROR(VLOOKUP(TRIM(IF(ISNUMBER(FIND(",",$I134)),LEFT($I134,FIND(",",$I134)-1),$I134)),'Mitre Techniques'!$A:$C,3,FALSE()),"Unknown technique"))</f>
        <v/>
      </c>
      <c r="K134" s="155" t="str">
        <f aca="false">IF($J134="","",IFERROR(VLOOKUP(IF(ISNUMBER(FIND(",",$J134)),LEFT($J134,FIND(",",$J134)-1),$J134),'ATTACK and Kill Chain mapping'!$A:$B,2,FALSE()),""))</f>
        <v/>
      </c>
      <c r="L134" s="155" t="str">
        <f aca="false">IF($J134="","",IFERROR(VLOOKUP(IF(ISNUMBER(FIND(",",$J134)),LEFT($J134,FIND(",",$J134)-1),$J134),'ATTACK and Kill Chain mapping'!$A:$D,4,FALSE()),""))</f>
        <v/>
      </c>
      <c r="M134" s="154"/>
      <c r="N134" s="156"/>
      <c r="O134" s="156"/>
      <c r="P134" s="156"/>
      <c r="Q134" s="157" t="str">
        <f aca="false">IF(COUNT($N134:$P134)=0,"",$N134*$O134*$P134)</f>
        <v/>
      </c>
      <c r="R134" s="157" t="str">
        <f aca="false">IF($Q134="","",1-$Q134)</f>
        <v/>
      </c>
      <c r="S134" s="158"/>
      <c r="T134" s="158"/>
      <c r="U134" s="158"/>
      <c r="V134" s="158"/>
    </row>
    <row r="135" customFormat="false" ht="43.5" hidden="false" customHeight="true" outlineLevel="0" collapsed="false">
      <c r="A135" s="150" t="str">
        <f aca="false">IF($E135="","",COUNTIF($E:$E,$E135))</f>
        <v/>
      </c>
      <c r="B135" s="151" t="str">
        <f aca="false">IF($C135="","",VLOOKUP($C135,'L1 UC'!$C:$D,2,FALSE()))</f>
        <v/>
      </c>
      <c r="C135" s="152" t="str">
        <f aca="false">IF($E135="","",LEFT($E135,FIND("-",$E135&amp;"-")-1))</f>
        <v/>
      </c>
      <c r="D135" s="153" t="str">
        <f aca="false">IF($E135="","",VLOOKUP($E135,'L2 UC'!$C:$D,2,FALSE()))</f>
        <v/>
      </c>
      <c r="E135" s="153" t="str">
        <f aca="false">IF($M135&lt;&gt;"",$M135,IF(COUNTIF('L2 UC'!$C:$C,$L135)&gt;0,$L135,""))</f>
        <v/>
      </c>
      <c r="F135" s="150" t="str">
        <f aca="false">IF($E135="","",$E135&amp;"-"&amp;COUNTIF($E$2:$E135,$E135))</f>
        <v/>
      </c>
      <c r="G135" s="154"/>
      <c r="H135" s="144"/>
      <c r="I135" s="154"/>
      <c r="J135" s="155" t="str">
        <f aca="false">IF(OR($I135="",LEFT($I135,1)="["),"",IFERROR(VLOOKUP(TRIM(IF(ISNUMBER(FIND(",",$I135)),LEFT($I135,FIND(",",$I135)-1),$I135)),'Mitre Techniques'!$A:$C,3,FALSE()),"Unknown technique"))</f>
        <v/>
      </c>
      <c r="K135" s="155" t="str">
        <f aca="false">IF($J135="","",IFERROR(VLOOKUP(IF(ISNUMBER(FIND(",",$J135)),LEFT($J135,FIND(",",$J135)-1),$J135),'ATTACK and Kill Chain mapping'!$A:$B,2,FALSE()),""))</f>
        <v/>
      </c>
      <c r="L135" s="155" t="str">
        <f aca="false">IF($J135="","",IFERROR(VLOOKUP(IF(ISNUMBER(FIND(",",$J135)),LEFT($J135,FIND(",",$J135)-1),$J135),'ATTACK and Kill Chain mapping'!$A:$D,4,FALSE()),""))</f>
        <v/>
      </c>
      <c r="M135" s="154"/>
      <c r="N135" s="156"/>
      <c r="O135" s="156"/>
      <c r="P135" s="156"/>
      <c r="Q135" s="157" t="str">
        <f aca="false">IF(COUNT($N135:$P135)=0,"",$N135*$O135*$P135)</f>
        <v/>
      </c>
      <c r="R135" s="157" t="str">
        <f aca="false">IF($Q135="","",1-$Q135)</f>
        <v/>
      </c>
      <c r="S135" s="158"/>
      <c r="T135" s="158"/>
      <c r="U135" s="158"/>
      <c r="V135" s="158"/>
    </row>
    <row r="136" customFormat="false" ht="43.5" hidden="false" customHeight="true" outlineLevel="0" collapsed="false">
      <c r="A136" s="150" t="str">
        <f aca="false">IF($E136="","",COUNTIF($E:$E,$E136))</f>
        <v/>
      </c>
      <c r="B136" s="151" t="str">
        <f aca="false">IF($C136="","",VLOOKUP($C136,'L1 UC'!$C:$D,2,FALSE()))</f>
        <v/>
      </c>
      <c r="C136" s="152" t="str">
        <f aca="false">IF($E136="","",LEFT($E136,FIND("-",$E136&amp;"-")-1))</f>
        <v/>
      </c>
      <c r="D136" s="153" t="str">
        <f aca="false">IF($E136="","",VLOOKUP($E136,'L2 UC'!$C:$D,2,FALSE()))</f>
        <v/>
      </c>
      <c r="E136" s="153" t="str">
        <f aca="false">IF($M136&lt;&gt;"",$M136,IF(COUNTIF('L2 UC'!$C:$C,$L136)&gt;0,$L136,""))</f>
        <v/>
      </c>
      <c r="F136" s="150" t="str">
        <f aca="false">IF($E136="","",$E136&amp;"-"&amp;COUNTIF($E$2:$E136,$E136))</f>
        <v/>
      </c>
      <c r="G136" s="154"/>
      <c r="H136" s="144"/>
      <c r="I136" s="154"/>
      <c r="J136" s="155" t="str">
        <f aca="false">IF(OR($I136="",LEFT($I136,1)="["),"",IFERROR(VLOOKUP(TRIM(IF(ISNUMBER(FIND(",",$I136)),LEFT($I136,FIND(",",$I136)-1),$I136)),'Mitre Techniques'!$A:$C,3,FALSE()),"Unknown technique"))</f>
        <v/>
      </c>
      <c r="K136" s="155" t="str">
        <f aca="false">IF($J136="","",IFERROR(VLOOKUP(IF(ISNUMBER(FIND(",",$J136)),LEFT($J136,FIND(",",$J136)-1),$J136),'ATTACK and Kill Chain mapping'!$A:$B,2,FALSE()),""))</f>
        <v/>
      </c>
      <c r="L136" s="155" t="str">
        <f aca="false">IF($J136="","",IFERROR(VLOOKUP(IF(ISNUMBER(FIND(",",$J136)),LEFT($J136,FIND(",",$J136)-1),$J136),'ATTACK and Kill Chain mapping'!$A:$D,4,FALSE()),""))</f>
        <v/>
      </c>
      <c r="M136" s="154"/>
      <c r="N136" s="156"/>
      <c r="O136" s="156"/>
      <c r="P136" s="156"/>
      <c r="Q136" s="157" t="str">
        <f aca="false">IF(COUNT($N136:$P136)=0,"",$N136*$O136*$P136)</f>
        <v/>
      </c>
      <c r="R136" s="157" t="str">
        <f aca="false">IF($Q136="","",1-$Q136)</f>
        <v/>
      </c>
      <c r="S136" s="158"/>
      <c r="T136" s="158"/>
      <c r="U136" s="158"/>
      <c r="V136" s="158"/>
    </row>
    <row r="137" customFormat="false" ht="43.5" hidden="false" customHeight="true" outlineLevel="0" collapsed="false">
      <c r="A137" s="150" t="str">
        <f aca="false">IF($E137="","",COUNTIF($E:$E,$E137))</f>
        <v/>
      </c>
      <c r="B137" s="151" t="str">
        <f aca="false">IF($C137="","",VLOOKUP($C137,'L1 UC'!$C:$D,2,FALSE()))</f>
        <v/>
      </c>
      <c r="C137" s="152" t="str">
        <f aca="false">IF($E137="","",LEFT($E137,FIND("-",$E137&amp;"-")-1))</f>
        <v/>
      </c>
      <c r="D137" s="153" t="str">
        <f aca="false">IF($E137="","",VLOOKUP($E137,'L2 UC'!$C:$D,2,FALSE()))</f>
        <v/>
      </c>
      <c r="E137" s="153" t="str">
        <f aca="false">IF($M137&lt;&gt;"",$M137,IF(COUNTIF('L2 UC'!$C:$C,$L137)&gt;0,$L137,""))</f>
        <v/>
      </c>
      <c r="F137" s="150" t="str">
        <f aca="false">IF($E137="","",$E137&amp;"-"&amp;COUNTIF($E$2:$E137,$E137))</f>
        <v/>
      </c>
      <c r="G137" s="154"/>
      <c r="H137" s="144"/>
      <c r="I137" s="154"/>
      <c r="J137" s="155" t="str">
        <f aca="false">IF(OR($I137="",LEFT($I137,1)="["),"",IFERROR(VLOOKUP(TRIM(IF(ISNUMBER(FIND(",",$I137)),LEFT($I137,FIND(",",$I137)-1),$I137)),'Mitre Techniques'!$A:$C,3,FALSE()),"Unknown technique"))</f>
        <v/>
      </c>
      <c r="K137" s="155" t="str">
        <f aca="false">IF($J137="","",IFERROR(VLOOKUP(IF(ISNUMBER(FIND(",",$J137)),LEFT($J137,FIND(",",$J137)-1),$J137),'ATTACK and Kill Chain mapping'!$A:$B,2,FALSE()),""))</f>
        <v/>
      </c>
      <c r="L137" s="155" t="str">
        <f aca="false">IF($J137="","",IFERROR(VLOOKUP(IF(ISNUMBER(FIND(",",$J137)),LEFT($J137,FIND(",",$J137)-1),$J137),'ATTACK and Kill Chain mapping'!$A:$D,4,FALSE()),""))</f>
        <v/>
      </c>
      <c r="M137" s="154"/>
      <c r="N137" s="156"/>
      <c r="O137" s="156"/>
      <c r="P137" s="156"/>
      <c r="Q137" s="157" t="str">
        <f aca="false">IF(COUNT($N137:$P137)=0,"",$N137*$O137*$P137)</f>
        <v/>
      </c>
      <c r="R137" s="157" t="str">
        <f aca="false">IF($Q137="","",1-$Q137)</f>
        <v/>
      </c>
      <c r="S137" s="158"/>
      <c r="T137" s="158"/>
      <c r="U137" s="158"/>
      <c r="V137" s="158"/>
    </row>
    <row r="138" customFormat="false" ht="43.5" hidden="false" customHeight="true" outlineLevel="0" collapsed="false">
      <c r="A138" s="150" t="str">
        <f aca="false">IF($E138="","",COUNTIF($E:$E,$E138))</f>
        <v/>
      </c>
      <c r="B138" s="151" t="str">
        <f aca="false">IF($C138="","",VLOOKUP($C138,'L1 UC'!$C:$D,2,FALSE()))</f>
        <v/>
      </c>
      <c r="C138" s="152" t="str">
        <f aca="false">IF($E138="","",LEFT($E138,FIND("-",$E138&amp;"-")-1))</f>
        <v/>
      </c>
      <c r="D138" s="153" t="str">
        <f aca="false">IF($E138="","",VLOOKUP($E138,'L2 UC'!$C:$D,2,FALSE()))</f>
        <v/>
      </c>
      <c r="E138" s="153" t="str">
        <f aca="false">IF($M138&lt;&gt;"",$M138,IF(COUNTIF('L2 UC'!$C:$C,$L138)&gt;0,$L138,""))</f>
        <v/>
      </c>
      <c r="F138" s="150" t="str">
        <f aca="false">IF($E138="","",$E138&amp;"-"&amp;COUNTIF($E$2:$E138,$E138))</f>
        <v/>
      </c>
      <c r="G138" s="154"/>
      <c r="H138" s="144"/>
      <c r="I138" s="154"/>
      <c r="J138" s="155" t="str">
        <f aca="false">IF(OR($I138="",LEFT($I138,1)="["),"",IFERROR(VLOOKUP(TRIM(IF(ISNUMBER(FIND(",",$I138)),LEFT($I138,FIND(",",$I138)-1),$I138)),'Mitre Techniques'!$A:$C,3,FALSE()),"Unknown technique"))</f>
        <v/>
      </c>
      <c r="K138" s="155" t="str">
        <f aca="false">IF($J138="","",IFERROR(VLOOKUP(IF(ISNUMBER(FIND(",",$J138)),LEFT($J138,FIND(",",$J138)-1),$J138),'ATTACK and Kill Chain mapping'!$A:$B,2,FALSE()),""))</f>
        <v/>
      </c>
      <c r="L138" s="155" t="str">
        <f aca="false">IF($J138="","",IFERROR(VLOOKUP(IF(ISNUMBER(FIND(",",$J138)),LEFT($J138,FIND(",",$J138)-1),$J138),'ATTACK and Kill Chain mapping'!$A:$D,4,FALSE()),""))</f>
        <v/>
      </c>
      <c r="M138" s="154"/>
      <c r="N138" s="156"/>
      <c r="O138" s="156"/>
      <c r="P138" s="156"/>
      <c r="Q138" s="157" t="str">
        <f aca="false">IF(COUNT($N138:$P138)=0,"",$N138*$O138*$P138)</f>
        <v/>
      </c>
      <c r="R138" s="157" t="str">
        <f aca="false">IF($Q138="","",1-$Q138)</f>
        <v/>
      </c>
      <c r="S138" s="158"/>
      <c r="T138" s="158"/>
      <c r="U138" s="158"/>
      <c r="V138" s="158"/>
    </row>
    <row r="139" customFormat="false" ht="43.5" hidden="false" customHeight="true" outlineLevel="0" collapsed="false">
      <c r="A139" s="150" t="str">
        <f aca="false">IF($E139="","",COUNTIF($E:$E,$E139))</f>
        <v/>
      </c>
      <c r="B139" s="151" t="str">
        <f aca="false">IF($C139="","",VLOOKUP($C139,'L1 UC'!$C:$D,2,FALSE()))</f>
        <v/>
      </c>
      <c r="C139" s="152" t="str">
        <f aca="false">IF($E139="","",LEFT($E139,FIND("-",$E139&amp;"-")-1))</f>
        <v/>
      </c>
      <c r="D139" s="153" t="str">
        <f aca="false">IF($E139="","",VLOOKUP($E139,'L2 UC'!$C:$D,2,FALSE()))</f>
        <v/>
      </c>
      <c r="E139" s="153" t="str">
        <f aca="false">IF($M139&lt;&gt;"",$M139,IF(COUNTIF('L2 UC'!$C:$C,$L139)&gt;0,$L139,""))</f>
        <v/>
      </c>
      <c r="F139" s="150" t="str">
        <f aca="false">IF($E139="","",$E139&amp;"-"&amp;COUNTIF($E$2:$E139,$E139))</f>
        <v/>
      </c>
      <c r="G139" s="154"/>
      <c r="H139" s="144"/>
      <c r="I139" s="154"/>
      <c r="J139" s="155" t="str">
        <f aca="false">IF(OR($I139="",LEFT($I139,1)="["),"",IFERROR(VLOOKUP(TRIM(IF(ISNUMBER(FIND(",",$I139)),LEFT($I139,FIND(",",$I139)-1),$I139)),'Mitre Techniques'!$A:$C,3,FALSE()),"Unknown technique"))</f>
        <v/>
      </c>
      <c r="K139" s="155" t="str">
        <f aca="false">IF($J139="","",IFERROR(VLOOKUP(IF(ISNUMBER(FIND(",",$J139)),LEFT($J139,FIND(",",$J139)-1),$J139),'ATTACK and Kill Chain mapping'!$A:$B,2,FALSE()),""))</f>
        <v/>
      </c>
      <c r="L139" s="155" t="str">
        <f aca="false">IF($J139="","",IFERROR(VLOOKUP(IF(ISNUMBER(FIND(",",$J139)),LEFT($J139,FIND(",",$J139)-1),$J139),'ATTACK and Kill Chain mapping'!$A:$D,4,FALSE()),""))</f>
        <v/>
      </c>
      <c r="M139" s="154"/>
      <c r="N139" s="156"/>
      <c r="O139" s="156"/>
      <c r="P139" s="156"/>
      <c r="Q139" s="157" t="str">
        <f aca="false">IF(COUNT($N139:$P139)=0,"",$N139*$O139*$P139)</f>
        <v/>
      </c>
      <c r="R139" s="157" t="str">
        <f aca="false">IF($Q139="","",1-$Q139)</f>
        <v/>
      </c>
      <c r="S139" s="158"/>
      <c r="T139" s="158"/>
      <c r="U139" s="158"/>
      <c r="V139" s="158"/>
    </row>
    <row r="140" customFormat="false" ht="43.5" hidden="false" customHeight="true" outlineLevel="0" collapsed="false">
      <c r="A140" s="150" t="str">
        <f aca="false">IF($E140="","",COUNTIF($E:$E,$E140))</f>
        <v/>
      </c>
      <c r="B140" s="151" t="str">
        <f aca="false">IF($C140="","",VLOOKUP($C140,'L1 UC'!$C:$D,2,FALSE()))</f>
        <v/>
      </c>
      <c r="C140" s="152" t="str">
        <f aca="false">IF($E140="","",LEFT($E140,FIND("-",$E140&amp;"-")-1))</f>
        <v/>
      </c>
      <c r="D140" s="153" t="str">
        <f aca="false">IF($E140="","",VLOOKUP($E140,'L2 UC'!$C:$D,2,FALSE()))</f>
        <v/>
      </c>
      <c r="E140" s="153" t="str">
        <f aca="false">IF($M140&lt;&gt;"",$M140,IF(COUNTIF('L2 UC'!$C:$C,$L140)&gt;0,$L140,""))</f>
        <v/>
      </c>
      <c r="F140" s="150" t="str">
        <f aca="false">IF($E140="","",$E140&amp;"-"&amp;COUNTIF($E$2:$E140,$E140))</f>
        <v/>
      </c>
      <c r="G140" s="154"/>
      <c r="H140" s="144"/>
      <c r="I140" s="154"/>
      <c r="J140" s="155" t="str">
        <f aca="false">IF(OR($I140="",LEFT($I140,1)="["),"",IFERROR(VLOOKUP(TRIM(IF(ISNUMBER(FIND(",",$I140)),LEFT($I140,FIND(",",$I140)-1),$I140)),'Mitre Techniques'!$A:$C,3,FALSE()),"Unknown technique"))</f>
        <v/>
      </c>
      <c r="K140" s="155" t="str">
        <f aca="false">IF($J140="","",IFERROR(VLOOKUP(IF(ISNUMBER(FIND(",",$J140)),LEFT($J140,FIND(",",$J140)-1),$J140),'ATTACK and Kill Chain mapping'!$A:$B,2,FALSE()),""))</f>
        <v/>
      </c>
      <c r="L140" s="155" t="str">
        <f aca="false">IF($J140="","",IFERROR(VLOOKUP(IF(ISNUMBER(FIND(",",$J140)),LEFT($J140,FIND(",",$J140)-1),$J140),'ATTACK and Kill Chain mapping'!$A:$D,4,FALSE()),""))</f>
        <v/>
      </c>
      <c r="M140" s="154"/>
      <c r="N140" s="156"/>
      <c r="O140" s="156"/>
      <c r="P140" s="156"/>
      <c r="Q140" s="157" t="str">
        <f aca="false">IF(COUNT($N140:$P140)=0,"",$N140*$O140*$P140)</f>
        <v/>
      </c>
      <c r="R140" s="157" t="str">
        <f aca="false">IF($Q140="","",1-$Q140)</f>
        <v/>
      </c>
      <c r="S140" s="158"/>
      <c r="T140" s="158"/>
      <c r="U140" s="158"/>
      <c r="V140" s="158"/>
    </row>
    <row r="141" customFormat="false" ht="43.5" hidden="false" customHeight="true" outlineLevel="0" collapsed="false">
      <c r="A141" s="150" t="str">
        <f aca="false">IF($E141="","",COUNTIF($E:$E,$E141))</f>
        <v/>
      </c>
      <c r="B141" s="151" t="str">
        <f aca="false">IF($C141="","",VLOOKUP($C141,'L1 UC'!$C:$D,2,FALSE()))</f>
        <v/>
      </c>
      <c r="C141" s="152" t="str">
        <f aca="false">IF($E141="","",LEFT($E141,FIND("-",$E141&amp;"-")-1))</f>
        <v/>
      </c>
      <c r="D141" s="153" t="str">
        <f aca="false">IF($E141="","",VLOOKUP($E141,'L2 UC'!$C:$D,2,FALSE()))</f>
        <v/>
      </c>
      <c r="E141" s="153" t="str">
        <f aca="false">IF($M141&lt;&gt;"",$M141,IF(COUNTIF('L2 UC'!$C:$C,$L141)&gt;0,$L141,""))</f>
        <v/>
      </c>
      <c r="F141" s="150" t="str">
        <f aca="false">IF($E141="","",$E141&amp;"-"&amp;COUNTIF($E$2:$E141,$E141))</f>
        <v/>
      </c>
      <c r="G141" s="154"/>
      <c r="H141" s="144"/>
      <c r="I141" s="154"/>
      <c r="J141" s="155" t="str">
        <f aca="false">IF(OR($I141="",LEFT($I141,1)="["),"",IFERROR(VLOOKUP(TRIM(IF(ISNUMBER(FIND(",",$I141)),LEFT($I141,FIND(",",$I141)-1),$I141)),'Mitre Techniques'!$A:$C,3,FALSE()),"Unknown technique"))</f>
        <v/>
      </c>
      <c r="K141" s="155" t="str">
        <f aca="false">IF($J141="","",IFERROR(VLOOKUP(IF(ISNUMBER(FIND(",",$J141)),LEFT($J141,FIND(",",$J141)-1),$J141),'ATTACK and Kill Chain mapping'!$A:$B,2,FALSE()),""))</f>
        <v/>
      </c>
      <c r="L141" s="155" t="str">
        <f aca="false">IF($J141="","",IFERROR(VLOOKUP(IF(ISNUMBER(FIND(",",$J141)),LEFT($J141,FIND(",",$J141)-1),$J141),'ATTACK and Kill Chain mapping'!$A:$D,4,FALSE()),""))</f>
        <v/>
      </c>
      <c r="M141" s="154"/>
      <c r="N141" s="156"/>
      <c r="O141" s="156"/>
      <c r="P141" s="156"/>
      <c r="Q141" s="157" t="str">
        <f aca="false">IF(COUNT($N141:$P141)=0,"",$N141*$O141*$P141)</f>
        <v/>
      </c>
      <c r="R141" s="157" t="str">
        <f aca="false">IF($Q141="","",1-$Q141)</f>
        <v/>
      </c>
      <c r="S141" s="158"/>
      <c r="T141" s="158"/>
      <c r="U141" s="158"/>
      <c r="V141" s="158"/>
    </row>
    <row r="142" customFormat="false" ht="43.5" hidden="false" customHeight="true" outlineLevel="0" collapsed="false">
      <c r="A142" s="150" t="str">
        <f aca="false">IF($E142="","",COUNTIF($E:$E,$E142))</f>
        <v/>
      </c>
      <c r="B142" s="151" t="str">
        <f aca="false">IF($C142="","",VLOOKUP($C142,'L1 UC'!$C:$D,2,FALSE()))</f>
        <v/>
      </c>
      <c r="C142" s="152" t="str">
        <f aca="false">IF($E142="","",LEFT($E142,FIND("-",$E142&amp;"-")-1))</f>
        <v/>
      </c>
      <c r="D142" s="153" t="str">
        <f aca="false">IF($E142="","",VLOOKUP($E142,'L2 UC'!$C:$D,2,FALSE()))</f>
        <v/>
      </c>
      <c r="E142" s="153" t="str">
        <f aca="false">IF($M142&lt;&gt;"",$M142,IF(COUNTIF('L2 UC'!$C:$C,$L142)&gt;0,$L142,""))</f>
        <v/>
      </c>
      <c r="F142" s="150" t="str">
        <f aca="false">IF($E142="","",$E142&amp;"-"&amp;COUNTIF($E$2:$E142,$E142))</f>
        <v/>
      </c>
      <c r="G142" s="154"/>
      <c r="H142" s="144"/>
      <c r="I142" s="154"/>
      <c r="J142" s="155" t="str">
        <f aca="false">IF(OR($I142="",LEFT($I142,1)="["),"",IFERROR(VLOOKUP(TRIM(IF(ISNUMBER(FIND(",",$I142)),LEFT($I142,FIND(",",$I142)-1),$I142)),'Mitre Techniques'!$A:$C,3,FALSE()),"Unknown technique"))</f>
        <v/>
      </c>
      <c r="K142" s="155" t="str">
        <f aca="false">IF($J142="","",IFERROR(VLOOKUP(IF(ISNUMBER(FIND(",",$J142)),LEFT($J142,FIND(",",$J142)-1),$J142),'ATTACK and Kill Chain mapping'!$A:$B,2,FALSE()),""))</f>
        <v/>
      </c>
      <c r="L142" s="155" t="str">
        <f aca="false">IF($J142="","",IFERROR(VLOOKUP(IF(ISNUMBER(FIND(",",$J142)),LEFT($J142,FIND(",",$J142)-1),$J142),'ATTACK and Kill Chain mapping'!$A:$D,4,FALSE()),""))</f>
        <v/>
      </c>
      <c r="M142" s="154"/>
      <c r="N142" s="156"/>
      <c r="O142" s="156"/>
      <c r="P142" s="156"/>
      <c r="Q142" s="157" t="str">
        <f aca="false">IF(COUNT($N142:$P142)=0,"",$N142*$O142*$P142)</f>
        <v/>
      </c>
      <c r="R142" s="157" t="str">
        <f aca="false">IF($Q142="","",1-$Q142)</f>
        <v/>
      </c>
      <c r="S142" s="158"/>
      <c r="T142" s="158"/>
      <c r="U142" s="158"/>
      <c r="V142" s="158"/>
    </row>
    <row r="143" customFormat="false" ht="43.5" hidden="false" customHeight="true" outlineLevel="0" collapsed="false">
      <c r="A143" s="150" t="str">
        <f aca="false">IF($E143="","",COUNTIF($E:$E,$E143))</f>
        <v/>
      </c>
      <c r="B143" s="151" t="str">
        <f aca="false">IF($C143="","",VLOOKUP($C143,'L1 UC'!$C:$D,2,FALSE()))</f>
        <v/>
      </c>
      <c r="C143" s="152" t="str">
        <f aca="false">IF($E143="","",LEFT($E143,FIND("-",$E143&amp;"-")-1))</f>
        <v/>
      </c>
      <c r="D143" s="153" t="str">
        <f aca="false">IF($E143="","",VLOOKUP($E143,'L2 UC'!$C:$D,2,FALSE()))</f>
        <v/>
      </c>
      <c r="E143" s="153" t="str">
        <f aca="false">IF($M143&lt;&gt;"",$M143,IF(COUNTIF('L2 UC'!$C:$C,$L143)&gt;0,$L143,""))</f>
        <v/>
      </c>
      <c r="F143" s="150" t="str">
        <f aca="false">IF($E143="","",$E143&amp;"-"&amp;COUNTIF($E$2:$E143,$E143))</f>
        <v/>
      </c>
      <c r="G143" s="154"/>
      <c r="H143" s="144"/>
      <c r="I143" s="154"/>
      <c r="J143" s="155" t="str">
        <f aca="false">IF(OR($I143="",LEFT($I143,1)="["),"",IFERROR(VLOOKUP(TRIM(IF(ISNUMBER(FIND(",",$I143)),LEFT($I143,FIND(",",$I143)-1),$I143)),'Mitre Techniques'!$A:$C,3,FALSE()),"Unknown technique"))</f>
        <v/>
      </c>
      <c r="K143" s="155" t="str">
        <f aca="false">IF($J143="","",IFERROR(VLOOKUP(IF(ISNUMBER(FIND(",",$J143)),LEFT($J143,FIND(",",$J143)-1),$J143),'ATTACK and Kill Chain mapping'!$A:$B,2,FALSE()),""))</f>
        <v/>
      </c>
      <c r="L143" s="155" t="str">
        <f aca="false">IF($J143="","",IFERROR(VLOOKUP(IF(ISNUMBER(FIND(",",$J143)),LEFT($J143,FIND(",",$J143)-1),$J143),'ATTACK and Kill Chain mapping'!$A:$D,4,FALSE()),""))</f>
        <v/>
      </c>
      <c r="M143" s="154"/>
      <c r="N143" s="156"/>
      <c r="O143" s="156"/>
      <c r="P143" s="156"/>
      <c r="Q143" s="157" t="str">
        <f aca="false">IF(COUNT($N143:$P143)=0,"",$N143*$O143*$P143)</f>
        <v/>
      </c>
      <c r="R143" s="157" t="str">
        <f aca="false">IF($Q143="","",1-$Q143)</f>
        <v/>
      </c>
      <c r="S143" s="158"/>
      <c r="T143" s="158"/>
      <c r="U143" s="158"/>
      <c r="V143" s="158"/>
    </row>
    <row r="144" customFormat="false" ht="43.5" hidden="false" customHeight="true" outlineLevel="0" collapsed="false">
      <c r="A144" s="150" t="str">
        <f aca="false">IF($E144="","",COUNTIF($E:$E,$E144))</f>
        <v/>
      </c>
      <c r="B144" s="151" t="str">
        <f aca="false">IF($C144="","",VLOOKUP($C144,'L1 UC'!$C:$D,2,FALSE()))</f>
        <v/>
      </c>
      <c r="C144" s="152" t="str">
        <f aca="false">IF($E144="","",LEFT($E144,FIND("-",$E144&amp;"-")-1))</f>
        <v/>
      </c>
      <c r="D144" s="153" t="str">
        <f aca="false">IF($E144="","",VLOOKUP($E144,'L2 UC'!$C:$D,2,FALSE()))</f>
        <v/>
      </c>
      <c r="E144" s="153" t="str">
        <f aca="false">IF($M144&lt;&gt;"",$M144,IF(COUNTIF('L2 UC'!$C:$C,$L144)&gt;0,$L144,""))</f>
        <v/>
      </c>
      <c r="F144" s="150" t="str">
        <f aca="false">IF($E144="","",$E144&amp;"-"&amp;COUNTIF($E$2:$E144,$E144))</f>
        <v/>
      </c>
      <c r="G144" s="154"/>
      <c r="H144" s="144"/>
      <c r="I144" s="154"/>
      <c r="J144" s="155" t="str">
        <f aca="false">IF(OR($I144="",LEFT($I144,1)="["),"",IFERROR(VLOOKUP(TRIM(IF(ISNUMBER(FIND(",",$I144)),LEFT($I144,FIND(",",$I144)-1),$I144)),'Mitre Techniques'!$A:$C,3,FALSE()),"Unknown technique"))</f>
        <v/>
      </c>
      <c r="K144" s="155" t="str">
        <f aca="false">IF($J144="","",IFERROR(VLOOKUP(IF(ISNUMBER(FIND(",",$J144)),LEFT($J144,FIND(",",$J144)-1),$J144),'ATTACK and Kill Chain mapping'!$A:$B,2,FALSE()),""))</f>
        <v/>
      </c>
      <c r="L144" s="155" t="str">
        <f aca="false">IF($J144="","",IFERROR(VLOOKUP(IF(ISNUMBER(FIND(",",$J144)),LEFT($J144,FIND(",",$J144)-1),$J144),'ATTACK and Kill Chain mapping'!$A:$D,4,FALSE()),""))</f>
        <v/>
      </c>
      <c r="M144" s="154"/>
      <c r="N144" s="156"/>
      <c r="O144" s="156"/>
      <c r="P144" s="156"/>
      <c r="Q144" s="157" t="str">
        <f aca="false">IF(COUNT($N144:$P144)=0,"",$N144*$O144*$P144)</f>
        <v/>
      </c>
      <c r="R144" s="157" t="str">
        <f aca="false">IF($Q144="","",1-$Q144)</f>
        <v/>
      </c>
      <c r="S144" s="158"/>
      <c r="T144" s="158"/>
      <c r="U144" s="158"/>
      <c r="V144" s="158"/>
    </row>
    <row r="145" customFormat="false" ht="43.5" hidden="false" customHeight="true" outlineLevel="0" collapsed="false">
      <c r="A145" s="150" t="str">
        <f aca="false">IF($E145="","",COUNTIF($E:$E,$E145))</f>
        <v/>
      </c>
      <c r="B145" s="151" t="str">
        <f aca="false">IF($C145="","",VLOOKUP($C145,'L1 UC'!$C:$D,2,FALSE()))</f>
        <v/>
      </c>
      <c r="C145" s="152" t="str">
        <f aca="false">IF($E145="","",LEFT($E145,FIND("-",$E145&amp;"-")-1))</f>
        <v/>
      </c>
      <c r="D145" s="153" t="str">
        <f aca="false">IF($E145="","",VLOOKUP($E145,'L2 UC'!$C:$D,2,FALSE()))</f>
        <v/>
      </c>
      <c r="E145" s="153" t="str">
        <f aca="false">IF($M145&lt;&gt;"",$M145,IF(COUNTIF('L2 UC'!$C:$C,$L145)&gt;0,$L145,""))</f>
        <v/>
      </c>
      <c r="F145" s="150" t="str">
        <f aca="false">IF($E145="","",$E145&amp;"-"&amp;COUNTIF($E$2:$E145,$E145))</f>
        <v/>
      </c>
      <c r="G145" s="154"/>
      <c r="H145" s="144"/>
      <c r="I145" s="154"/>
      <c r="J145" s="155" t="str">
        <f aca="false">IF(OR($I145="",LEFT($I145,1)="["),"",IFERROR(VLOOKUP(TRIM(IF(ISNUMBER(FIND(",",$I145)),LEFT($I145,FIND(",",$I145)-1),$I145)),'Mitre Techniques'!$A:$C,3,FALSE()),"Unknown technique"))</f>
        <v/>
      </c>
      <c r="K145" s="155" t="str">
        <f aca="false">IF($J145="","",IFERROR(VLOOKUP(IF(ISNUMBER(FIND(",",$J145)),LEFT($J145,FIND(",",$J145)-1),$J145),'ATTACK and Kill Chain mapping'!$A:$B,2,FALSE()),""))</f>
        <v/>
      </c>
      <c r="L145" s="155" t="str">
        <f aca="false">IF($J145="","",IFERROR(VLOOKUP(IF(ISNUMBER(FIND(",",$J145)),LEFT($J145,FIND(",",$J145)-1),$J145),'ATTACK and Kill Chain mapping'!$A:$D,4,FALSE()),""))</f>
        <v/>
      </c>
      <c r="M145" s="154"/>
      <c r="N145" s="156"/>
      <c r="O145" s="156"/>
      <c r="P145" s="156"/>
      <c r="Q145" s="157" t="str">
        <f aca="false">IF(COUNT($N145:$P145)=0,"",$N145*$O145*$P145)</f>
        <v/>
      </c>
      <c r="R145" s="157" t="str">
        <f aca="false">IF($Q145="","",1-$Q145)</f>
        <v/>
      </c>
      <c r="S145" s="158"/>
      <c r="T145" s="158"/>
      <c r="U145" s="158"/>
      <c r="V145" s="158"/>
    </row>
    <row r="146" customFormat="false" ht="43.5" hidden="false" customHeight="true" outlineLevel="0" collapsed="false">
      <c r="A146" s="150" t="str">
        <f aca="false">IF($E146="","",COUNTIF($E:$E,$E146))</f>
        <v/>
      </c>
      <c r="B146" s="151" t="str">
        <f aca="false">IF($C146="","",VLOOKUP($C146,'L1 UC'!$C:$D,2,FALSE()))</f>
        <v/>
      </c>
      <c r="C146" s="152" t="str">
        <f aca="false">IF($E146="","",LEFT($E146,FIND("-",$E146&amp;"-")-1))</f>
        <v/>
      </c>
      <c r="D146" s="153" t="str">
        <f aca="false">IF($E146="","",VLOOKUP($E146,'L2 UC'!$C:$D,2,FALSE()))</f>
        <v/>
      </c>
      <c r="E146" s="153" t="str">
        <f aca="false">IF($M146&lt;&gt;"",$M146,IF(COUNTIF('L2 UC'!$C:$C,$L146)&gt;0,$L146,""))</f>
        <v/>
      </c>
      <c r="F146" s="150" t="str">
        <f aca="false">IF($E146="","",$E146&amp;"-"&amp;COUNTIF($E$2:$E146,$E146))</f>
        <v/>
      </c>
      <c r="G146" s="154"/>
      <c r="H146" s="144"/>
      <c r="I146" s="154"/>
      <c r="J146" s="155" t="str">
        <f aca="false">IF(OR($I146="",LEFT($I146,1)="["),"",IFERROR(VLOOKUP(TRIM(IF(ISNUMBER(FIND(",",$I146)),LEFT($I146,FIND(",",$I146)-1),$I146)),'Mitre Techniques'!$A:$C,3,FALSE()),"Unknown technique"))</f>
        <v/>
      </c>
      <c r="K146" s="155" t="str">
        <f aca="false">IF($J146="","",IFERROR(VLOOKUP(IF(ISNUMBER(FIND(",",$J146)),LEFT($J146,FIND(",",$J146)-1),$J146),'ATTACK and Kill Chain mapping'!$A:$B,2,FALSE()),""))</f>
        <v/>
      </c>
      <c r="L146" s="155" t="str">
        <f aca="false">IF($J146="","",IFERROR(VLOOKUP(IF(ISNUMBER(FIND(",",$J146)),LEFT($J146,FIND(",",$J146)-1),$J146),'ATTACK and Kill Chain mapping'!$A:$D,4,FALSE()),""))</f>
        <v/>
      </c>
      <c r="M146" s="154"/>
      <c r="N146" s="156"/>
      <c r="O146" s="156"/>
      <c r="P146" s="156"/>
      <c r="Q146" s="157" t="str">
        <f aca="false">IF(COUNT($N146:$P146)=0,"",$N146*$O146*$P146)</f>
        <v/>
      </c>
      <c r="R146" s="157" t="str">
        <f aca="false">IF($Q146="","",1-$Q146)</f>
        <v/>
      </c>
      <c r="S146" s="158"/>
      <c r="T146" s="158"/>
      <c r="U146" s="158"/>
      <c r="V146" s="158"/>
    </row>
    <row r="147" customFormat="false" ht="43.5" hidden="false" customHeight="true" outlineLevel="0" collapsed="false">
      <c r="A147" s="150" t="str">
        <f aca="false">IF($E147="","",COUNTIF($E:$E,$E147))</f>
        <v/>
      </c>
      <c r="B147" s="151" t="str">
        <f aca="false">IF($C147="","",VLOOKUP($C147,'L1 UC'!$C:$D,2,FALSE()))</f>
        <v/>
      </c>
      <c r="C147" s="152" t="str">
        <f aca="false">IF($E147="","",LEFT($E147,FIND("-",$E147&amp;"-")-1))</f>
        <v/>
      </c>
      <c r="D147" s="153" t="str">
        <f aca="false">IF($E147="","",VLOOKUP($E147,'L2 UC'!$C:$D,2,FALSE()))</f>
        <v/>
      </c>
      <c r="E147" s="153" t="str">
        <f aca="false">IF($M147&lt;&gt;"",$M147,IF(COUNTIF('L2 UC'!$C:$C,$L147)&gt;0,$L147,""))</f>
        <v/>
      </c>
      <c r="F147" s="150" t="str">
        <f aca="false">IF($E147="","",$E147&amp;"-"&amp;COUNTIF($E$2:$E147,$E147))</f>
        <v/>
      </c>
      <c r="G147" s="154"/>
      <c r="H147" s="144"/>
      <c r="I147" s="154"/>
      <c r="J147" s="155" t="str">
        <f aca="false">IF(OR($I147="",LEFT($I147,1)="["),"",IFERROR(VLOOKUP(TRIM(IF(ISNUMBER(FIND(",",$I147)),LEFT($I147,FIND(",",$I147)-1),$I147)),'Mitre Techniques'!$A:$C,3,FALSE()),"Unknown technique"))</f>
        <v/>
      </c>
      <c r="K147" s="155" t="str">
        <f aca="false">IF($J147="","",IFERROR(VLOOKUP(IF(ISNUMBER(FIND(",",$J147)),LEFT($J147,FIND(",",$J147)-1),$J147),'ATTACK and Kill Chain mapping'!$A:$B,2,FALSE()),""))</f>
        <v/>
      </c>
      <c r="L147" s="155" t="str">
        <f aca="false">IF($J147="","",IFERROR(VLOOKUP(IF(ISNUMBER(FIND(",",$J147)),LEFT($J147,FIND(",",$J147)-1),$J147),'ATTACK and Kill Chain mapping'!$A:$D,4,FALSE()),""))</f>
        <v/>
      </c>
      <c r="M147" s="154"/>
      <c r="N147" s="156"/>
      <c r="O147" s="156"/>
      <c r="P147" s="156"/>
      <c r="Q147" s="157" t="str">
        <f aca="false">IF(COUNT($N147:$P147)=0,"",$N147*$O147*$P147)</f>
        <v/>
      </c>
      <c r="R147" s="157" t="str">
        <f aca="false">IF($Q147="","",1-$Q147)</f>
        <v/>
      </c>
      <c r="S147" s="158"/>
      <c r="T147" s="158"/>
      <c r="U147" s="158"/>
      <c r="V147" s="158"/>
    </row>
    <row r="148" customFormat="false" ht="43.5" hidden="false" customHeight="true" outlineLevel="0" collapsed="false">
      <c r="A148" s="150" t="str">
        <f aca="false">IF($E148="","",COUNTIF($E:$E,$E148))</f>
        <v/>
      </c>
      <c r="B148" s="151" t="str">
        <f aca="false">IF($C148="","",VLOOKUP($C148,'L1 UC'!$C:$D,2,FALSE()))</f>
        <v/>
      </c>
      <c r="C148" s="152" t="str">
        <f aca="false">IF($E148="","",LEFT($E148,FIND("-",$E148&amp;"-")-1))</f>
        <v/>
      </c>
      <c r="D148" s="153" t="str">
        <f aca="false">IF($E148="","",VLOOKUP($E148,'L2 UC'!$C:$D,2,FALSE()))</f>
        <v/>
      </c>
      <c r="E148" s="153" t="str">
        <f aca="false">IF($M148&lt;&gt;"",$M148,IF(COUNTIF('L2 UC'!$C:$C,$L148)&gt;0,$L148,""))</f>
        <v/>
      </c>
      <c r="F148" s="150" t="str">
        <f aca="false">IF($E148="","",$E148&amp;"-"&amp;COUNTIF($E$2:$E148,$E148))</f>
        <v/>
      </c>
      <c r="G148" s="154"/>
      <c r="H148" s="144"/>
      <c r="I148" s="154"/>
      <c r="J148" s="155" t="str">
        <f aca="false">IF(OR($I148="",LEFT($I148,1)="["),"",IFERROR(VLOOKUP(TRIM(IF(ISNUMBER(FIND(",",$I148)),LEFT($I148,FIND(",",$I148)-1),$I148)),'Mitre Techniques'!$A:$C,3,FALSE()),"Unknown technique"))</f>
        <v/>
      </c>
      <c r="K148" s="155" t="str">
        <f aca="false">IF($J148="","",IFERROR(VLOOKUP(IF(ISNUMBER(FIND(",",$J148)),LEFT($J148,FIND(",",$J148)-1),$J148),'ATTACK and Kill Chain mapping'!$A:$B,2,FALSE()),""))</f>
        <v/>
      </c>
      <c r="L148" s="155" t="str">
        <f aca="false">IF($J148="","",IFERROR(VLOOKUP(IF(ISNUMBER(FIND(",",$J148)),LEFT($J148,FIND(",",$J148)-1),$J148),'ATTACK and Kill Chain mapping'!$A:$D,4,FALSE()),""))</f>
        <v/>
      </c>
      <c r="M148" s="154"/>
      <c r="N148" s="156"/>
      <c r="O148" s="156"/>
      <c r="P148" s="156"/>
      <c r="Q148" s="157" t="str">
        <f aca="false">IF(COUNT($N148:$P148)=0,"",$N148*$O148*$P148)</f>
        <v/>
      </c>
      <c r="R148" s="157" t="str">
        <f aca="false">IF($Q148="","",1-$Q148)</f>
        <v/>
      </c>
      <c r="S148" s="158"/>
      <c r="T148" s="158"/>
      <c r="U148" s="158"/>
      <c r="V148" s="158"/>
    </row>
    <row r="149" customFormat="false" ht="43.5" hidden="false" customHeight="true" outlineLevel="0" collapsed="false">
      <c r="A149" s="150" t="str">
        <f aca="false">IF($E149="","",COUNTIF($E:$E,$E149))</f>
        <v/>
      </c>
      <c r="B149" s="151" t="str">
        <f aca="false">IF($C149="","",VLOOKUP($C149,'L1 UC'!$C:$D,2,FALSE()))</f>
        <v/>
      </c>
      <c r="C149" s="152" t="str">
        <f aca="false">IF($E149="","",LEFT($E149,FIND("-",$E149&amp;"-")-1))</f>
        <v/>
      </c>
      <c r="D149" s="153" t="str">
        <f aca="false">IF($E149="","",VLOOKUP($E149,'L2 UC'!$C:$D,2,FALSE()))</f>
        <v/>
      </c>
      <c r="E149" s="153" t="str">
        <f aca="false">IF($M149&lt;&gt;"",$M149,IF(COUNTIF('L2 UC'!$C:$C,$L149)&gt;0,$L149,""))</f>
        <v/>
      </c>
      <c r="F149" s="150" t="str">
        <f aca="false">IF($E149="","",$E149&amp;"-"&amp;COUNTIF($E$2:$E149,$E149))</f>
        <v/>
      </c>
      <c r="G149" s="154"/>
      <c r="H149" s="144"/>
      <c r="I149" s="154"/>
      <c r="J149" s="155" t="str">
        <f aca="false">IF(OR($I149="",LEFT($I149,1)="["),"",IFERROR(VLOOKUP(TRIM(IF(ISNUMBER(FIND(",",$I149)),LEFT($I149,FIND(",",$I149)-1),$I149)),'Mitre Techniques'!$A:$C,3,FALSE()),"Unknown technique"))</f>
        <v/>
      </c>
      <c r="K149" s="155" t="str">
        <f aca="false">IF($J149="","",IFERROR(VLOOKUP(IF(ISNUMBER(FIND(",",$J149)),LEFT($J149,FIND(",",$J149)-1),$J149),'ATTACK and Kill Chain mapping'!$A:$B,2,FALSE()),""))</f>
        <v/>
      </c>
      <c r="L149" s="155" t="str">
        <f aca="false">IF($J149="","",IFERROR(VLOOKUP(IF(ISNUMBER(FIND(",",$J149)),LEFT($J149,FIND(",",$J149)-1),$J149),'ATTACK and Kill Chain mapping'!$A:$D,4,FALSE()),""))</f>
        <v/>
      </c>
      <c r="M149" s="154"/>
      <c r="N149" s="156"/>
      <c r="O149" s="156"/>
      <c r="P149" s="156"/>
      <c r="Q149" s="157" t="str">
        <f aca="false">IF(COUNT($N149:$P149)=0,"",$N149*$O149*$P149)</f>
        <v/>
      </c>
      <c r="R149" s="157" t="str">
        <f aca="false">IF($Q149="","",1-$Q149)</f>
        <v/>
      </c>
      <c r="S149" s="158"/>
      <c r="T149" s="158"/>
      <c r="U149" s="158"/>
      <c r="V149" s="158"/>
    </row>
    <row r="150" customFormat="false" ht="43.5" hidden="false" customHeight="true" outlineLevel="0" collapsed="false">
      <c r="A150" s="150" t="str">
        <f aca="false">IF($E150="","",COUNTIF($E:$E,$E150))</f>
        <v/>
      </c>
      <c r="B150" s="151" t="str">
        <f aca="false">IF($C150="","",VLOOKUP($C150,'L1 UC'!$C:$D,2,FALSE()))</f>
        <v/>
      </c>
      <c r="C150" s="152" t="str">
        <f aca="false">IF($E150="","",LEFT($E150,FIND("-",$E150&amp;"-")-1))</f>
        <v/>
      </c>
      <c r="D150" s="153" t="str">
        <f aca="false">IF($E150="","",VLOOKUP($E150,'L2 UC'!$C:$D,2,FALSE()))</f>
        <v/>
      </c>
      <c r="E150" s="153" t="str">
        <f aca="false">IF($M150&lt;&gt;"",$M150,IF(COUNTIF('L2 UC'!$C:$C,$L150)&gt;0,$L150,""))</f>
        <v/>
      </c>
      <c r="F150" s="150" t="str">
        <f aca="false">IF($E150="","",$E150&amp;"-"&amp;COUNTIF($E$2:$E150,$E150))</f>
        <v/>
      </c>
      <c r="G150" s="154"/>
      <c r="H150" s="144"/>
      <c r="I150" s="154"/>
      <c r="J150" s="155" t="str">
        <f aca="false">IF(OR($I150="",LEFT($I150,1)="["),"",IFERROR(VLOOKUP(TRIM(IF(ISNUMBER(FIND(",",$I150)),LEFT($I150,FIND(",",$I150)-1),$I150)),'Mitre Techniques'!$A:$C,3,FALSE()),"Unknown technique"))</f>
        <v/>
      </c>
      <c r="K150" s="155" t="str">
        <f aca="false">IF($J150="","",IFERROR(VLOOKUP(IF(ISNUMBER(FIND(",",$J150)),LEFT($J150,FIND(",",$J150)-1),$J150),'ATTACK and Kill Chain mapping'!$A:$B,2,FALSE()),""))</f>
        <v/>
      </c>
      <c r="L150" s="155" t="str">
        <f aca="false">IF($J150="","",IFERROR(VLOOKUP(IF(ISNUMBER(FIND(",",$J150)),LEFT($J150,FIND(",",$J150)-1),$J150),'ATTACK and Kill Chain mapping'!$A:$D,4,FALSE()),""))</f>
        <v/>
      </c>
      <c r="M150" s="154"/>
      <c r="N150" s="156"/>
      <c r="O150" s="156"/>
      <c r="P150" s="156"/>
      <c r="Q150" s="157" t="str">
        <f aca="false">IF(COUNT($N150:$P150)=0,"",$N150*$O150*$P150)</f>
        <v/>
      </c>
      <c r="R150" s="157" t="str">
        <f aca="false">IF($Q150="","",1-$Q150)</f>
        <v/>
      </c>
      <c r="S150" s="158"/>
      <c r="T150" s="158"/>
      <c r="U150" s="158"/>
      <c r="V150" s="158"/>
    </row>
    <row r="151" customFormat="false" ht="43.5" hidden="false" customHeight="true" outlineLevel="0" collapsed="false">
      <c r="A151" s="150" t="str">
        <f aca="false">IF($E151="","",COUNTIF($E:$E,$E151))</f>
        <v/>
      </c>
      <c r="B151" s="151" t="str">
        <f aca="false">IF($C151="","",VLOOKUP($C151,'L1 UC'!$C:$D,2,FALSE()))</f>
        <v/>
      </c>
      <c r="C151" s="152" t="str">
        <f aca="false">IF($E151="","",LEFT($E151,FIND("-",$E151&amp;"-")-1))</f>
        <v/>
      </c>
      <c r="D151" s="153" t="str">
        <f aca="false">IF($E151="","",VLOOKUP($E151,'L2 UC'!$C:$D,2,FALSE()))</f>
        <v/>
      </c>
      <c r="E151" s="153" t="str">
        <f aca="false">IF($M151&lt;&gt;"",$M151,IF(COUNTIF('L2 UC'!$C:$C,$L151)&gt;0,$L151,""))</f>
        <v/>
      </c>
      <c r="F151" s="150" t="str">
        <f aca="false">IF($E151="","",$E151&amp;"-"&amp;COUNTIF($E$2:$E151,$E151))</f>
        <v/>
      </c>
      <c r="G151" s="154"/>
      <c r="H151" s="144"/>
      <c r="I151" s="154"/>
      <c r="J151" s="155" t="str">
        <f aca="false">IF(OR($I151="",LEFT($I151,1)="["),"",IFERROR(VLOOKUP(TRIM(IF(ISNUMBER(FIND(",",$I151)),LEFT($I151,FIND(",",$I151)-1),$I151)),'Mitre Techniques'!$A:$C,3,FALSE()),"Unknown technique"))</f>
        <v/>
      </c>
      <c r="K151" s="155" t="str">
        <f aca="false">IF($J151="","",IFERROR(VLOOKUP(IF(ISNUMBER(FIND(",",$J151)),LEFT($J151,FIND(",",$J151)-1),$J151),'ATTACK and Kill Chain mapping'!$A:$B,2,FALSE()),""))</f>
        <v/>
      </c>
      <c r="L151" s="155" t="str">
        <f aca="false">IF($J151="","",IFERROR(VLOOKUP(IF(ISNUMBER(FIND(",",$J151)),LEFT($J151,FIND(",",$J151)-1),$J151),'ATTACK and Kill Chain mapping'!$A:$D,4,FALSE()),""))</f>
        <v/>
      </c>
      <c r="M151" s="154"/>
      <c r="N151" s="156"/>
      <c r="O151" s="156"/>
      <c r="P151" s="156"/>
      <c r="Q151" s="157" t="str">
        <f aca="false">IF(COUNT($N151:$P151)=0,"",$N151*$O151*$P151)</f>
        <v/>
      </c>
      <c r="R151" s="157" t="str">
        <f aca="false">IF($Q151="","",1-$Q151)</f>
        <v/>
      </c>
      <c r="S151" s="158"/>
      <c r="T151" s="158"/>
      <c r="U151" s="158"/>
      <c r="V151" s="158"/>
    </row>
    <row r="152" customFormat="false" ht="43.5" hidden="false" customHeight="true" outlineLevel="0" collapsed="false">
      <c r="A152" s="150" t="str">
        <f aca="false">IF($E152="","",COUNTIF($E:$E,$E152))</f>
        <v/>
      </c>
      <c r="B152" s="151" t="str">
        <f aca="false">IF($C152="","",VLOOKUP($C152,'L1 UC'!$C:$D,2,FALSE()))</f>
        <v/>
      </c>
      <c r="C152" s="152" t="str">
        <f aca="false">IF($E152="","",LEFT($E152,FIND("-",$E152&amp;"-")-1))</f>
        <v/>
      </c>
      <c r="D152" s="153" t="str">
        <f aca="false">IF($E152="","",VLOOKUP($E152,'L2 UC'!$C:$D,2,FALSE()))</f>
        <v/>
      </c>
      <c r="E152" s="153" t="str">
        <f aca="false">IF($M152&lt;&gt;"",$M152,IF(COUNTIF('L2 UC'!$C:$C,$L152)&gt;0,$L152,""))</f>
        <v/>
      </c>
      <c r="F152" s="150" t="str">
        <f aca="false">IF($E152="","",$E152&amp;"-"&amp;COUNTIF($E$2:$E152,$E152))</f>
        <v/>
      </c>
      <c r="G152" s="154"/>
      <c r="H152" s="144"/>
      <c r="I152" s="154"/>
      <c r="J152" s="155" t="str">
        <f aca="false">IF(OR($I152="",LEFT($I152,1)="["),"",IFERROR(VLOOKUP(TRIM(IF(ISNUMBER(FIND(",",$I152)),LEFT($I152,FIND(",",$I152)-1),$I152)),'Mitre Techniques'!$A:$C,3,FALSE()),"Unknown technique"))</f>
        <v/>
      </c>
      <c r="K152" s="155" t="str">
        <f aca="false">IF($J152="","",IFERROR(VLOOKUP(IF(ISNUMBER(FIND(",",$J152)),LEFT($J152,FIND(",",$J152)-1),$J152),'ATTACK and Kill Chain mapping'!$A:$B,2,FALSE()),""))</f>
        <v/>
      </c>
      <c r="L152" s="155" t="str">
        <f aca="false">IF($J152="","",IFERROR(VLOOKUP(IF(ISNUMBER(FIND(",",$J152)),LEFT($J152,FIND(",",$J152)-1),$J152),'ATTACK and Kill Chain mapping'!$A:$D,4,FALSE()),""))</f>
        <v/>
      </c>
      <c r="M152" s="154"/>
      <c r="N152" s="156"/>
      <c r="O152" s="156"/>
      <c r="P152" s="156"/>
      <c r="Q152" s="157" t="str">
        <f aca="false">IF(COUNT($N152:$P152)=0,"",$N152*$O152*$P152)</f>
        <v/>
      </c>
      <c r="R152" s="157" t="str">
        <f aca="false">IF($Q152="","",1-$Q152)</f>
        <v/>
      </c>
      <c r="S152" s="158"/>
      <c r="T152" s="158"/>
      <c r="U152" s="158"/>
      <c r="V152" s="158"/>
    </row>
    <row r="153" customFormat="false" ht="43.5" hidden="false" customHeight="true" outlineLevel="0" collapsed="false">
      <c r="A153" s="150" t="str">
        <f aca="false">IF($E153="","",COUNTIF($E:$E,$E153))</f>
        <v/>
      </c>
      <c r="B153" s="151" t="str">
        <f aca="false">IF($C153="","",VLOOKUP($C153,'L1 UC'!$C:$D,2,FALSE()))</f>
        <v/>
      </c>
      <c r="C153" s="152" t="str">
        <f aca="false">IF($E153="","",LEFT($E153,FIND("-",$E153&amp;"-")-1))</f>
        <v/>
      </c>
      <c r="D153" s="153" t="str">
        <f aca="false">IF($E153="","",VLOOKUP($E153,'L2 UC'!$C:$D,2,FALSE()))</f>
        <v/>
      </c>
      <c r="E153" s="153" t="str">
        <f aca="false">IF($M153&lt;&gt;"",$M153,IF(COUNTIF('L2 UC'!$C:$C,$L153)&gt;0,$L153,""))</f>
        <v/>
      </c>
      <c r="F153" s="150" t="str">
        <f aca="false">IF($E153="","",$E153&amp;"-"&amp;COUNTIF($E$2:$E153,$E153))</f>
        <v/>
      </c>
      <c r="G153" s="154"/>
      <c r="H153" s="144"/>
      <c r="I153" s="154"/>
      <c r="J153" s="155" t="str">
        <f aca="false">IF(OR($I153="",LEFT($I153,1)="["),"",IFERROR(VLOOKUP(TRIM(IF(ISNUMBER(FIND(",",$I153)),LEFT($I153,FIND(",",$I153)-1),$I153)),'Mitre Techniques'!$A:$C,3,FALSE()),"Unknown technique"))</f>
        <v/>
      </c>
      <c r="K153" s="155" t="str">
        <f aca="false">IF($J153="","",IFERROR(VLOOKUP(IF(ISNUMBER(FIND(",",$J153)),LEFT($J153,FIND(",",$J153)-1),$J153),'ATTACK and Kill Chain mapping'!$A:$B,2,FALSE()),""))</f>
        <v/>
      </c>
      <c r="L153" s="155" t="str">
        <f aca="false">IF($J153="","",IFERROR(VLOOKUP(IF(ISNUMBER(FIND(",",$J153)),LEFT($J153,FIND(",",$J153)-1),$J153),'ATTACK and Kill Chain mapping'!$A:$D,4,FALSE()),""))</f>
        <v/>
      </c>
      <c r="M153" s="154"/>
      <c r="N153" s="156"/>
      <c r="O153" s="156"/>
      <c r="P153" s="156"/>
      <c r="Q153" s="157" t="str">
        <f aca="false">IF(COUNT($N153:$P153)=0,"",$N153*$O153*$P153)</f>
        <v/>
      </c>
      <c r="R153" s="157" t="str">
        <f aca="false">IF($Q153="","",1-$Q153)</f>
        <v/>
      </c>
      <c r="S153" s="158"/>
      <c r="T153" s="158"/>
      <c r="U153" s="158"/>
      <c r="V153" s="158"/>
    </row>
    <row r="154" customFormat="false" ht="43.5" hidden="false" customHeight="true" outlineLevel="0" collapsed="false">
      <c r="A154" s="150" t="str">
        <f aca="false">IF($E154="","",COUNTIF($E:$E,$E154))</f>
        <v/>
      </c>
      <c r="B154" s="151" t="str">
        <f aca="false">IF($C154="","",VLOOKUP($C154,'L1 UC'!$C:$D,2,FALSE()))</f>
        <v/>
      </c>
      <c r="C154" s="152" t="str">
        <f aca="false">IF($E154="","",LEFT($E154,FIND("-",$E154&amp;"-")-1))</f>
        <v/>
      </c>
      <c r="D154" s="153" t="str">
        <f aca="false">IF($E154="","",VLOOKUP($E154,'L2 UC'!$C:$D,2,FALSE()))</f>
        <v/>
      </c>
      <c r="E154" s="153" t="str">
        <f aca="false">IF($M154&lt;&gt;"",$M154,IF(COUNTIF('L2 UC'!$C:$C,$L154)&gt;0,$L154,""))</f>
        <v/>
      </c>
      <c r="F154" s="150" t="str">
        <f aca="false">IF($E154="","",$E154&amp;"-"&amp;COUNTIF($E$2:$E154,$E154))</f>
        <v/>
      </c>
      <c r="G154" s="154"/>
      <c r="H154" s="144"/>
      <c r="I154" s="154"/>
      <c r="J154" s="155" t="str">
        <f aca="false">IF(OR($I154="",LEFT($I154,1)="["),"",IFERROR(VLOOKUP(TRIM(IF(ISNUMBER(FIND(",",$I154)),LEFT($I154,FIND(",",$I154)-1),$I154)),'Mitre Techniques'!$A:$C,3,FALSE()),"Unknown technique"))</f>
        <v/>
      </c>
      <c r="K154" s="155" t="str">
        <f aca="false">IF($J154="","",IFERROR(VLOOKUP(IF(ISNUMBER(FIND(",",$J154)),LEFT($J154,FIND(",",$J154)-1),$J154),'ATTACK and Kill Chain mapping'!$A:$B,2,FALSE()),""))</f>
        <v/>
      </c>
      <c r="L154" s="155" t="str">
        <f aca="false">IF($J154="","",IFERROR(VLOOKUP(IF(ISNUMBER(FIND(",",$J154)),LEFT($J154,FIND(",",$J154)-1),$J154),'ATTACK and Kill Chain mapping'!$A:$D,4,FALSE()),""))</f>
        <v/>
      </c>
      <c r="M154" s="154"/>
      <c r="N154" s="156"/>
      <c r="O154" s="156"/>
      <c r="P154" s="156"/>
      <c r="Q154" s="157" t="str">
        <f aca="false">IF(COUNT($N154:$P154)=0,"",$N154*$O154*$P154)</f>
        <v/>
      </c>
      <c r="R154" s="157" t="str">
        <f aca="false">IF($Q154="","",1-$Q154)</f>
        <v/>
      </c>
      <c r="S154" s="158"/>
      <c r="T154" s="158"/>
      <c r="U154" s="158"/>
      <c r="V154" s="158"/>
    </row>
    <row r="155" customFormat="false" ht="43.5" hidden="false" customHeight="true" outlineLevel="0" collapsed="false">
      <c r="A155" s="150" t="str">
        <f aca="false">IF($E155="","",COUNTIF($E:$E,$E155))</f>
        <v/>
      </c>
      <c r="B155" s="151" t="str">
        <f aca="false">IF($C155="","",VLOOKUP($C155,'L1 UC'!$C:$D,2,FALSE()))</f>
        <v/>
      </c>
      <c r="C155" s="152" t="str">
        <f aca="false">IF($E155="","",LEFT($E155,FIND("-",$E155&amp;"-")-1))</f>
        <v/>
      </c>
      <c r="D155" s="153" t="str">
        <f aca="false">IF($E155="","",VLOOKUP($E155,'L2 UC'!$C:$D,2,FALSE()))</f>
        <v/>
      </c>
      <c r="E155" s="153" t="str">
        <f aca="false">IF($M155&lt;&gt;"",$M155,IF(COUNTIF('L2 UC'!$C:$C,$L155)&gt;0,$L155,""))</f>
        <v/>
      </c>
      <c r="F155" s="150" t="str">
        <f aca="false">IF($E155="","",$E155&amp;"-"&amp;COUNTIF($E$2:$E155,$E155))</f>
        <v/>
      </c>
      <c r="G155" s="154"/>
      <c r="H155" s="144"/>
      <c r="I155" s="154"/>
      <c r="J155" s="155" t="str">
        <f aca="false">IF(OR($I155="",LEFT($I155,1)="["),"",IFERROR(VLOOKUP(TRIM(IF(ISNUMBER(FIND(",",$I155)),LEFT($I155,FIND(",",$I155)-1),$I155)),'Mitre Techniques'!$A:$C,3,FALSE()),"Unknown technique"))</f>
        <v/>
      </c>
      <c r="K155" s="155" t="str">
        <f aca="false">IF($J155="","",IFERROR(VLOOKUP(IF(ISNUMBER(FIND(",",$J155)),LEFT($J155,FIND(",",$J155)-1),$J155),'ATTACK and Kill Chain mapping'!$A:$B,2,FALSE()),""))</f>
        <v/>
      </c>
      <c r="L155" s="155" t="str">
        <f aca="false">IF($J155="","",IFERROR(VLOOKUP(IF(ISNUMBER(FIND(",",$J155)),LEFT($J155,FIND(",",$J155)-1),$J155),'ATTACK and Kill Chain mapping'!$A:$D,4,FALSE()),""))</f>
        <v/>
      </c>
      <c r="M155" s="154"/>
      <c r="N155" s="156"/>
      <c r="O155" s="156"/>
      <c r="P155" s="156"/>
      <c r="Q155" s="157" t="str">
        <f aca="false">IF(COUNT($N155:$P155)=0,"",$N155*$O155*$P155)</f>
        <v/>
      </c>
      <c r="R155" s="157" t="str">
        <f aca="false">IF($Q155="","",1-$Q155)</f>
        <v/>
      </c>
      <c r="S155" s="158"/>
      <c r="T155" s="158"/>
      <c r="U155" s="158"/>
      <c r="V155" s="158"/>
    </row>
    <row r="156" customFormat="false" ht="43.5" hidden="false" customHeight="true" outlineLevel="0" collapsed="false">
      <c r="A156" s="150" t="str">
        <f aca="false">IF($E156="","",COUNTIF($E:$E,$E156))</f>
        <v/>
      </c>
      <c r="B156" s="151" t="str">
        <f aca="false">IF($C156="","",VLOOKUP($C156,'L1 UC'!$C:$D,2,FALSE()))</f>
        <v/>
      </c>
      <c r="C156" s="152" t="str">
        <f aca="false">IF($E156="","",LEFT($E156,FIND("-",$E156&amp;"-")-1))</f>
        <v/>
      </c>
      <c r="D156" s="153" t="str">
        <f aca="false">IF($E156="","",VLOOKUP($E156,'L2 UC'!$C:$D,2,FALSE()))</f>
        <v/>
      </c>
      <c r="E156" s="153" t="str">
        <f aca="false">IF($M156&lt;&gt;"",$M156,IF(COUNTIF('L2 UC'!$C:$C,$L156)&gt;0,$L156,""))</f>
        <v/>
      </c>
      <c r="F156" s="150" t="str">
        <f aca="false">IF($E156="","",$E156&amp;"-"&amp;COUNTIF($E$2:$E156,$E156))</f>
        <v/>
      </c>
      <c r="G156" s="154"/>
      <c r="H156" s="144"/>
      <c r="I156" s="154"/>
      <c r="J156" s="155" t="str">
        <f aca="false">IF(OR($I156="",LEFT($I156,1)="["),"",IFERROR(VLOOKUP(TRIM(IF(ISNUMBER(FIND(",",$I156)),LEFT($I156,FIND(",",$I156)-1),$I156)),'Mitre Techniques'!$A:$C,3,FALSE()),"Unknown technique"))</f>
        <v/>
      </c>
      <c r="K156" s="155" t="str">
        <f aca="false">IF($J156="","",IFERROR(VLOOKUP(IF(ISNUMBER(FIND(",",$J156)),LEFT($J156,FIND(",",$J156)-1),$J156),'ATTACK and Kill Chain mapping'!$A:$B,2,FALSE()),""))</f>
        <v/>
      </c>
      <c r="L156" s="155" t="str">
        <f aca="false">IF($J156="","",IFERROR(VLOOKUP(IF(ISNUMBER(FIND(",",$J156)),LEFT($J156,FIND(",",$J156)-1),$J156),'ATTACK and Kill Chain mapping'!$A:$D,4,FALSE()),""))</f>
        <v/>
      </c>
      <c r="M156" s="154"/>
      <c r="N156" s="156"/>
      <c r="O156" s="156"/>
      <c r="P156" s="156"/>
      <c r="Q156" s="157" t="str">
        <f aca="false">IF(COUNT($N156:$P156)=0,"",$N156*$O156*$P156)</f>
        <v/>
      </c>
      <c r="R156" s="157" t="str">
        <f aca="false">IF($Q156="","",1-$Q156)</f>
        <v/>
      </c>
      <c r="S156" s="158"/>
      <c r="T156" s="158"/>
      <c r="U156" s="158"/>
      <c r="V156" s="158"/>
    </row>
    <row r="157" customFormat="false" ht="43.5" hidden="false" customHeight="true" outlineLevel="0" collapsed="false">
      <c r="A157" s="150" t="str">
        <f aca="false">IF($E157="","",COUNTIF($E:$E,$E157))</f>
        <v/>
      </c>
      <c r="B157" s="151" t="str">
        <f aca="false">IF($C157="","",VLOOKUP($C157,'L1 UC'!$C:$D,2,FALSE()))</f>
        <v/>
      </c>
      <c r="C157" s="152" t="str">
        <f aca="false">IF($E157="","",LEFT($E157,FIND("-",$E157&amp;"-")-1))</f>
        <v/>
      </c>
      <c r="D157" s="153" t="str">
        <f aca="false">IF($E157="","",VLOOKUP($E157,'L2 UC'!$C:$D,2,FALSE()))</f>
        <v/>
      </c>
      <c r="E157" s="153" t="str">
        <f aca="false">IF($M157&lt;&gt;"",$M157,IF(COUNTIF('L2 UC'!$C:$C,$L157)&gt;0,$L157,""))</f>
        <v/>
      </c>
      <c r="F157" s="150" t="str">
        <f aca="false">IF($E157="","",$E157&amp;"-"&amp;COUNTIF($E$2:$E157,$E157))</f>
        <v/>
      </c>
      <c r="G157" s="154"/>
      <c r="H157" s="144"/>
      <c r="I157" s="154"/>
      <c r="J157" s="155" t="str">
        <f aca="false">IF(OR($I157="",LEFT($I157,1)="["),"",IFERROR(VLOOKUP(TRIM(IF(ISNUMBER(FIND(",",$I157)),LEFT($I157,FIND(",",$I157)-1),$I157)),'Mitre Techniques'!$A:$C,3,FALSE()),"Unknown technique"))</f>
        <v/>
      </c>
      <c r="K157" s="155" t="str">
        <f aca="false">IF($J157="","",IFERROR(VLOOKUP(IF(ISNUMBER(FIND(",",$J157)),LEFT($J157,FIND(",",$J157)-1),$J157),'ATTACK and Kill Chain mapping'!$A:$B,2,FALSE()),""))</f>
        <v/>
      </c>
      <c r="L157" s="155" t="str">
        <f aca="false">IF($J157="","",IFERROR(VLOOKUP(IF(ISNUMBER(FIND(",",$J157)),LEFT($J157,FIND(",",$J157)-1),$J157),'ATTACK and Kill Chain mapping'!$A:$D,4,FALSE()),""))</f>
        <v/>
      </c>
      <c r="M157" s="154"/>
      <c r="N157" s="156"/>
      <c r="O157" s="156"/>
      <c r="P157" s="156"/>
      <c r="Q157" s="157" t="str">
        <f aca="false">IF(COUNT($N157:$P157)=0,"",$N157*$O157*$P157)</f>
        <v/>
      </c>
      <c r="R157" s="157" t="str">
        <f aca="false">IF($Q157="","",1-$Q157)</f>
        <v/>
      </c>
      <c r="S157" s="158"/>
      <c r="T157" s="158"/>
      <c r="U157" s="158"/>
      <c r="V157" s="158"/>
    </row>
    <row r="158" customFormat="false" ht="43.5" hidden="false" customHeight="true" outlineLevel="0" collapsed="false">
      <c r="A158" s="150" t="str">
        <f aca="false">IF($E158="","",COUNTIF($E:$E,$E158))</f>
        <v/>
      </c>
      <c r="B158" s="151" t="str">
        <f aca="false">IF($C158="","",VLOOKUP($C158,'L1 UC'!$C:$D,2,FALSE()))</f>
        <v/>
      </c>
      <c r="C158" s="152" t="str">
        <f aca="false">IF($E158="","",LEFT($E158,FIND("-",$E158&amp;"-")-1))</f>
        <v/>
      </c>
      <c r="D158" s="153" t="str">
        <f aca="false">IF($E158="","",VLOOKUP($E158,'L2 UC'!$C:$D,2,FALSE()))</f>
        <v/>
      </c>
      <c r="E158" s="153" t="str">
        <f aca="false">IF($M158&lt;&gt;"",$M158,IF(COUNTIF('L2 UC'!$C:$C,$L158)&gt;0,$L158,""))</f>
        <v/>
      </c>
      <c r="F158" s="150" t="str">
        <f aca="false">IF($E158="","",$E158&amp;"-"&amp;COUNTIF($E$2:$E158,$E158))</f>
        <v/>
      </c>
      <c r="G158" s="154"/>
      <c r="H158" s="144"/>
      <c r="I158" s="154"/>
      <c r="J158" s="155" t="str">
        <f aca="false">IF(OR($I158="",LEFT($I158,1)="["),"",IFERROR(VLOOKUP(TRIM(IF(ISNUMBER(FIND(",",$I158)),LEFT($I158,FIND(",",$I158)-1),$I158)),'Mitre Techniques'!$A:$C,3,FALSE()),"Unknown technique"))</f>
        <v/>
      </c>
      <c r="K158" s="155" t="str">
        <f aca="false">IF($J158="","",IFERROR(VLOOKUP(IF(ISNUMBER(FIND(",",$J158)),LEFT($J158,FIND(",",$J158)-1),$J158),'ATTACK and Kill Chain mapping'!$A:$B,2,FALSE()),""))</f>
        <v/>
      </c>
      <c r="L158" s="155" t="str">
        <f aca="false">IF($J158="","",IFERROR(VLOOKUP(IF(ISNUMBER(FIND(",",$J158)),LEFT($J158,FIND(",",$J158)-1),$J158),'ATTACK and Kill Chain mapping'!$A:$D,4,FALSE()),""))</f>
        <v/>
      </c>
      <c r="M158" s="154"/>
      <c r="N158" s="156"/>
      <c r="O158" s="156"/>
      <c r="P158" s="156"/>
      <c r="Q158" s="157" t="str">
        <f aca="false">IF(COUNT($N158:$P158)=0,"",$N158*$O158*$P158)</f>
        <v/>
      </c>
      <c r="R158" s="157" t="str">
        <f aca="false">IF($Q158="","",1-$Q158)</f>
        <v/>
      </c>
      <c r="S158" s="158"/>
      <c r="T158" s="158"/>
      <c r="U158" s="158"/>
      <c r="V158" s="158"/>
    </row>
    <row r="159" customFormat="false" ht="43.5" hidden="false" customHeight="true" outlineLevel="0" collapsed="false">
      <c r="A159" s="150" t="str">
        <f aca="false">IF($E159="","",COUNTIF($E:$E,$E159))</f>
        <v/>
      </c>
      <c r="B159" s="151" t="str">
        <f aca="false">IF($C159="","",VLOOKUP($C159,'L1 UC'!$C:$D,2,FALSE()))</f>
        <v/>
      </c>
      <c r="C159" s="152" t="str">
        <f aca="false">IF($E159="","",LEFT($E159,FIND("-",$E159&amp;"-")-1))</f>
        <v/>
      </c>
      <c r="D159" s="153" t="str">
        <f aca="false">IF($E159="","",VLOOKUP($E159,'L2 UC'!$C:$D,2,FALSE()))</f>
        <v/>
      </c>
      <c r="E159" s="153" t="str">
        <f aca="false">IF($M159&lt;&gt;"",$M159,IF(COUNTIF('L2 UC'!$C:$C,$L159)&gt;0,$L159,""))</f>
        <v/>
      </c>
      <c r="F159" s="150" t="str">
        <f aca="false">IF($E159="","",$E159&amp;"-"&amp;COUNTIF($E$2:$E159,$E159))</f>
        <v/>
      </c>
      <c r="G159" s="154"/>
      <c r="H159" s="144"/>
      <c r="I159" s="154"/>
      <c r="J159" s="155" t="str">
        <f aca="false">IF(OR($I159="",LEFT($I159,1)="["),"",IFERROR(VLOOKUP(TRIM(IF(ISNUMBER(FIND(",",$I159)),LEFT($I159,FIND(",",$I159)-1),$I159)),'Mitre Techniques'!$A:$C,3,FALSE()),"Unknown technique"))</f>
        <v/>
      </c>
      <c r="K159" s="155" t="str">
        <f aca="false">IF($J159="","",IFERROR(VLOOKUP(IF(ISNUMBER(FIND(",",$J159)),LEFT($J159,FIND(",",$J159)-1),$J159),'ATTACK and Kill Chain mapping'!$A:$B,2,FALSE()),""))</f>
        <v/>
      </c>
      <c r="L159" s="155" t="str">
        <f aca="false">IF($J159="","",IFERROR(VLOOKUP(IF(ISNUMBER(FIND(",",$J159)),LEFT($J159,FIND(",",$J159)-1),$J159),'ATTACK and Kill Chain mapping'!$A:$D,4,FALSE()),""))</f>
        <v/>
      </c>
      <c r="M159" s="154"/>
      <c r="N159" s="156"/>
      <c r="O159" s="156"/>
      <c r="P159" s="156"/>
      <c r="Q159" s="157" t="str">
        <f aca="false">IF(COUNT($N159:$P159)=0,"",$N159*$O159*$P159)</f>
        <v/>
      </c>
      <c r="R159" s="157" t="str">
        <f aca="false">IF($Q159="","",1-$Q159)</f>
        <v/>
      </c>
      <c r="S159" s="158"/>
      <c r="T159" s="158"/>
      <c r="U159" s="158"/>
      <c r="V159" s="158"/>
    </row>
    <row r="160" customFormat="false" ht="43.5" hidden="false" customHeight="true" outlineLevel="0" collapsed="false">
      <c r="A160" s="150" t="str">
        <f aca="false">IF($E160="","",COUNTIF($E:$E,$E160))</f>
        <v/>
      </c>
      <c r="B160" s="151" t="str">
        <f aca="false">IF($C160="","",VLOOKUP($C160,'L1 UC'!$C:$D,2,FALSE()))</f>
        <v/>
      </c>
      <c r="C160" s="152" t="str">
        <f aca="false">IF($E160="","",LEFT($E160,FIND("-",$E160&amp;"-")-1))</f>
        <v/>
      </c>
      <c r="D160" s="153" t="str">
        <f aca="false">IF($E160="","",VLOOKUP($E160,'L2 UC'!$C:$D,2,FALSE()))</f>
        <v/>
      </c>
      <c r="E160" s="153" t="str">
        <f aca="false">IF($M160&lt;&gt;"",$M160,IF(COUNTIF('L2 UC'!$C:$C,$L160)&gt;0,$L160,""))</f>
        <v/>
      </c>
      <c r="F160" s="150" t="str">
        <f aca="false">IF($E160="","",$E160&amp;"-"&amp;COUNTIF($E$2:$E160,$E160))</f>
        <v/>
      </c>
      <c r="G160" s="154"/>
      <c r="H160" s="144"/>
      <c r="I160" s="154"/>
      <c r="J160" s="155" t="str">
        <f aca="false">IF(OR($I160="",LEFT($I160,1)="["),"",IFERROR(VLOOKUP(TRIM(IF(ISNUMBER(FIND(",",$I160)),LEFT($I160,FIND(",",$I160)-1),$I160)),'Mitre Techniques'!$A:$C,3,FALSE()),"Unknown technique"))</f>
        <v/>
      </c>
      <c r="K160" s="155" t="str">
        <f aca="false">IF($J160="","",IFERROR(VLOOKUP(IF(ISNUMBER(FIND(",",$J160)),LEFT($J160,FIND(",",$J160)-1),$J160),'ATTACK and Kill Chain mapping'!$A:$B,2,FALSE()),""))</f>
        <v/>
      </c>
      <c r="L160" s="155" t="str">
        <f aca="false">IF($J160="","",IFERROR(VLOOKUP(IF(ISNUMBER(FIND(",",$J160)),LEFT($J160,FIND(",",$J160)-1),$J160),'ATTACK and Kill Chain mapping'!$A:$D,4,FALSE()),""))</f>
        <v/>
      </c>
      <c r="M160" s="154"/>
      <c r="N160" s="156"/>
      <c r="O160" s="156"/>
      <c r="P160" s="156"/>
      <c r="Q160" s="157" t="str">
        <f aca="false">IF(COUNT($N160:$P160)=0,"",$N160*$O160*$P160)</f>
        <v/>
      </c>
      <c r="R160" s="157" t="str">
        <f aca="false">IF($Q160="","",1-$Q160)</f>
        <v/>
      </c>
      <c r="S160" s="158"/>
      <c r="T160" s="158"/>
      <c r="U160" s="158"/>
      <c r="V160" s="158"/>
    </row>
    <row r="161" customFormat="false" ht="43.5" hidden="false" customHeight="true" outlineLevel="0" collapsed="false">
      <c r="A161" s="150" t="str">
        <f aca="false">IF($E161="","",COUNTIF($E:$E,$E161))</f>
        <v/>
      </c>
      <c r="B161" s="151" t="str">
        <f aca="false">IF($C161="","",VLOOKUP($C161,'L1 UC'!$C:$D,2,FALSE()))</f>
        <v/>
      </c>
      <c r="C161" s="152" t="str">
        <f aca="false">IF($E161="","",LEFT($E161,FIND("-",$E161&amp;"-")-1))</f>
        <v/>
      </c>
      <c r="D161" s="153" t="str">
        <f aca="false">IF($E161="","",VLOOKUP($E161,'L2 UC'!$C:$D,2,FALSE()))</f>
        <v/>
      </c>
      <c r="E161" s="153" t="str">
        <f aca="false">IF($M161&lt;&gt;"",$M161,IF(COUNTIF('L2 UC'!$C:$C,$L161)&gt;0,$L161,""))</f>
        <v/>
      </c>
      <c r="F161" s="150" t="str">
        <f aca="false">IF($E161="","",$E161&amp;"-"&amp;COUNTIF($E$2:$E161,$E161))</f>
        <v/>
      </c>
      <c r="G161" s="154"/>
      <c r="H161" s="144"/>
      <c r="I161" s="154"/>
      <c r="J161" s="155" t="str">
        <f aca="false">IF(OR($I161="",LEFT($I161,1)="["),"",IFERROR(VLOOKUP(TRIM(IF(ISNUMBER(FIND(",",$I161)),LEFT($I161,FIND(",",$I161)-1),$I161)),'Mitre Techniques'!$A:$C,3,FALSE()),"Unknown technique"))</f>
        <v/>
      </c>
      <c r="K161" s="155" t="str">
        <f aca="false">IF($J161="","",IFERROR(VLOOKUP(IF(ISNUMBER(FIND(",",$J161)),LEFT($J161,FIND(",",$J161)-1),$J161),'ATTACK and Kill Chain mapping'!$A:$B,2,FALSE()),""))</f>
        <v/>
      </c>
      <c r="L161" s="155" t="str">
        <f aca="false">IF($J161="","",IFERROR(VLOOKUP(IF(ISNUMBER(FIND(",",$J161)),LEFT($J161,FIND(",",$J161)-1),$J161),'ATTACK and Kill Chain mapping'!$A:$D,4,FALSE()),""))</f>
        <v/>
      </c>
      <c r="M161" s="154"/>
      <c r="N161" s="156"/>
      <c r="O161" s="156"/>
      <c r="P161" s="156"/>
      <c r="Q161" s="157" t="str">
        <f aca="false">IF(COUNT($N161:$P161)=0,"",$N161*$O161*$P161)</f>
        <v/>
      </c>
      <c r="R161" s="157" t="str">
        <f aca="false">IF($Q161="","",1-$Q161)</f>
        <v/>
      </c>
      <c r="S161" s="158"/>
      <c r="T161" s="158"/>
      <c r="U161" s="158"/>
      <c r="V161" s="158"/>
    </row>
    <row r="162" customFormat="false" ht="43.5" hidden="false" customHeight="true" outlineLevel="0" collapsed="false">
      <c r="A162" s="150" t="str">
        <f aca="false">IF($E162="","",COUNTIF($E:$E,$E162))</f>
        <v/>
      </c>
      <c r="B162" s="151" t="str">
        <f aca="false">IF($C162="","",VLOOKUP($C162,'L1 UC'!$C:$D,2,FALSE()))</f>
        <v/>
      </c>
      <c r="C162" s="152" t="str">
        <f aca="false">IF($E162="","",LEFT($E162,FIND("-",$E162&amp;"-")-1))</f>
        <v/>
      </c>
      <c r="D162" s="153" t="str">
        <f aca="false">IF($E162="","",VLOOKUP($E162,'L2 UC'!$C:$D,2,FALSE()))</f>
        <v/>
      </c>
      <c r="E162" s="153" t="str">
        <f aca="false">IF($M162&lt;&gt;"",$M162,IF(COUNTIF('L2 UC'!$C:$C,$L162)&gt;0,$L162,""))</f>
        <v/>
      </c>
      <c r="F162" s="150" t="str">
        <f aca="false">IF($E162="","",$E162&amp;"-"&amp;COUNTIF($E$2:$E162,$E162))</f>
        <v/>
      </c>
      <c r="G162" s="154"/>
      <c r="H162" s="144"/>
      <c r="I162" s="154"/>
      <c r="J162" s="155" t="str">
        <f aca="false">IF(OR($I162="",LEFT($I162,1)="["),"",IFERROR(VLOOKUP(TRIM(IF(ISNUMBER(FIND(",",$I162)),LEFT($I162,FIND(",",$I162)-1),$I162)),'Mitre Techniques'!$A:$C,3,FALSE()),"Unknown technique"))</f>
        <v/>
      </c>
      <c r="K162" s="155" t="str">
        <f aca="false">IF($J162="","",IFERROR(VLOOKUP(IF(ISNUMBER(FIND(",",$J162)),LEFT($J162,FIND(",",$J162)-1),$J162),'ATTACK and Kill Chain mapping'!$A:$B,2,FALSE()),""))</f>
        <v/>
      </c>
      <c r="L162" s="155" t="str">
        <f aca="false">IF($J162="","",IFERROR(VLOOKUP(IF(ISNUMBER(FIND(",",$J162)),LEFT($J162,FIND(",",$J162)-1),$J162),'ATTACK and Kill Chain mapping'!$A:$D,4,FALSE()),""))</f>
        <v/>
      </c>
      <c r="M162" s="154"/>
      <c r="N162" s="156"/>
      <c r="O162" s="156"/>
      <c r="P162" s="156"/>
      <c r="Q162" s="157" t="str">
        <f aca="false">IF(COUNT($N162:$P162)=0,"",$N162*$O162*$P162)</f>
        <v/>
      </c>
      <c r="R162" s="157" t="str">
        <f aca="false">IF($Q162="","",1-$Q162)</f>
        <v/>
      </c>
      <c r="S162" s="158"/>
      <c r="T162" s="158"/>
      <c r="U162" s="158"/>
      <c r="V162" s="158"/>
    </row>
    <row r="163" customFormat="false" ht="43.5" hidden="false" customHeight="true" outlineLevel="0" collapsed="false">
      <c r="A163" s="150" t="str">
        <f aca="false">IF($E163="","",COUNTIF($E:$E,$E163))</f>
        <v/>
      </c>
      <c r="B163" s="151" t="str">
        <f aca="false">IF($C163="","",VLOOKUP($C163,'L1 UC'!$C:$D,2,FALSE()))</f>
        <v/>
      </c>
      <c r="C163" s="152" t="str">
        <f aca="false">IF($E163="","",LEFT($E163,FIND("-",$E163&amp;"-")-1))</f>
        <v/>
      </c>
      <c r="D163" s="153" t="str">
        <f aca="false">IF($E163="","",VLOOKUP($E163,'L2 UC'!$C:$D,2,FALSE()))</f>
        <v/>
      </c>
      <c r="E163" s="153" t="str">
        <f aca="false">IF($M163&lt;&gt;"",$M163,IF(COUNTIF('L2 UC'!$C:$C,$L163)&gt;0,$L163,""))</f>
        <v/>
      </c>
      <c r="F163" s="150" t="str">
        <f aca="false">IF($E163="","",$E163&amp;"-"&amp;COUNTIF($E$2:$E163,$E163))</f>
        <v/>
      </c>
      <c r="G163" s="154"/>
      <c r="H163" s="144"/>
      <c r="I163" s="154"/>
      <c r="J163" s="155" t="str">
        <f aca="false">IF(OR($I163="",LEFT($I163,1)="["),"",IFERROR(VLOOKUP(TRIM(IF(ISNUMBER(FIND(",",$I163)),LEFT($I163,FIND(",",$I163)-1),$I163)),'Mitre Techniques'!$A:$C,3,FALSE()),"Unknown technique"))</f>
        <v/>
      </c>
      <c r="K163" s="155" t="str">
        <f aca="false">IF($J163="","",IFERROR(VLOOKUP(IF(ISNUMBER(FIND(",",$J163)),LEFT($J163,FIND(",",$J163)-1),$J163),'ATTACK and Kill Chain mapping'!$A:$B,2,FALSE()),""))</f>
        <v/>
      </c>
      <c r="L163" s="155" t="str">
        <f aca="false">IF($J163="","",IFERROR(VLOOKUP(IF(ISNUMBER(FIND(",",$J163)),LEFT($J163,FIND(",",$J163)-1),$J163),'ATTACK and Kill Chain mapping'!$A:$D,4,FALSE()),""))</f>
        <v/>
      </c>
      <c r="M163" s="154"/>
      <c r="N163" s="156"/>
      <c r="O163" s="156"/>
      <c r="P163" s="156"/>
      <c r="Q163" s="157" t="str">
        <f aca="false">IF(COUNT($N163:$P163)=0,"",$N163*$O163*$P163)</f>
        <v/>
      </c>
      <c r="R163" s="157" t="str">
        <f aca="false">IF($Q163="","",1-$Q163)</f>
        <v/>
      </c>
      <c r="S163" s="158"/>
      <c r="T163" s="158"/>
      <c r="U163" s="158"/>
      <c r="V163" s="158"/>
    </row>
    <row r="164" customFormat="false" ht="43.5" hidden="false" customHeight="true" outlineLevel="0" collapsed="false">
      <c r="A164" s="150" t="str">
        <f aca="false">IF($E164="","",COUNTIF($E:$E,$E164))</f>
        <v/>
      </c>
      <c r="B164" s="151" t="str">
        <f aca="false">IF($C164="","",VLOOKUP($C164,'L1 UC'!$C:$D,2,FALSE()))</f>
        <v/>
      </c>
      <c r="C164" s="152" t="str">
        <f aca="false">IF($E164="","",LEFT($E164,FIND("-",$E164&amp;"-")-1))</f>
        <v/>
      </c>
      <c r="D164" s="153" t="str">
        <f aca="false">IF($E164="","",VLOOKUP($E164,'L2 UC'!$C:$D,2,FALSE()))</f>
        <v/>
      </c>
      <c r="E164" s="153" t="str">
        <f aca="false">IF($M164&lt;&gt;"",$M164,IF(COUNTIF('L2 UC'!$C:$C,$L164)&gt;0,$L164,""))</f>
        <v/>
      </c>
      <c r="F164" s="150" t="str">
        <f aca="false">IF($E164="","",$E164&amp;"-"&amp;COUNTIF($E$2:$E164,$E164))</f>
        <v/>
      </c>
      <c r="G164" s="154"/>
      <c r="H164" s="144"/>
      <c r="I164" s="154"/>
      <c r="J164" s="155" t="str">
        <f aca="false">IF(OR($I164="",LEFT($I164,1)="["),"",IFERROR(VLOOKUP(TRIM(IF(ISNUMBER(FIND(",",$I164)),LEFT($I164,FIND(",",$I164)-1),$I164)),'Mitre Techniques'!$A:$C,3,FALSE()),"Unknown technique"))</f>
        <v/>
      </c>
      <c r="K164" s="155" t="str">
        <f aca="false">IF($J164="","",IFERROR(VLOOKUP(IF(ISNUMBER(FIND(",",$J164)),LEFT($J164,FIND(",",$J164)-1),$J164),'ATTACK and Kill Chain mapping'!$A:$B,2,FALSE()),""))</f>
        <v/>
      </c>
      <c r="L164" s="155" t="str">
        <f aca="false">IF($J164="","",IFERROR(VLOOKUP(IF(ISNUMBER(FIND(",",$J164)),LEFT($J164,FIND(",",$J164)-1),$J164),'ATTACK and Kill Chain mapping'!$A:$D,4,FALSE()),""))</f>
        <v/>
      </c>
      <c r="M164" s="154"/>
      <c r="N164" s="156"/>
      <c r="O164" s="156"/>
      <c r="P164" s="156"/>
      <c r="Q164" s="157" t="str">
        <f aca="false">IF(COUNT($N164:$P164)=0,"",$N164*$O164*$P164)</f>
        <v/>
      </c>
      <c r="R164" s="157" t="str">
        <f aca="false">IF($Q164="","",1-$Q164)</f>
        <v/>
      </c>
      <c r="S164" s="158"/>
      <c r="T164" s="158"/>
      <c r="U164" s="158"/>
      <c r="V164" s="158"/>
    </row>
    <row r="165" customFormat="false" ht="43.5" hidden="false" customHeight="true" outlineLevel="0" collapsed="false">
      <c r="A165" s="150" t="str">
        <f aca="false">IF($E165="","",COUNTIF($E:$E,$E165))</f>
        <v/>
      </c>
      <c r="B165" s="151" t="str">
        <f aca="false">IF($C165="","",VLOOKUP($C165,'L1 UC'!$C:$D,2,FALSE()))</f>
        <v/>
      </c>
      <c r="C165" s="152" t="str">
        <f aca="false">IF($E165="","",LEFT($E165,FIND("-",$E165&amp;"-")-1))</f>
        <v/>
      </c>
      <c r="D165" s="153" t="str">
        <f aca="false">IF($E165="","",VLOOKUP($E165,'L2 UC'!$C:$D,2,FALSE()))</f>
        <v/>
      </c>
      <c r="E165" s="153" t="str">
        <f aca="false">IF($M165&lt;&gt;"",$M165,IF(COUNTIF('L2 UC'!$C:$C,$L165)&gt;0,$L165,""))</f>
        <v/>
      </c>
      <c r="F165" s="150" t="str">
        <f aca="false">IF($E165="","",$E165&amp;"-"&amp;COUNTIF($E$2:$E165,$E165))</f>
        <v/>
      </c>
      <c r="G165" s="154"/>
      <c r="H165" s="144"/>
      <c r="I165" s="154"/>
      <c r="J165" s="155" t="str">
        <f aca="false">IF(OR($I165="",LEFT($I165,1)="["),"",IFERROR(VLOOKUP(TRIM(IF(ISNUMBER(FIND(",",$I165)),LEFT($I165,FIND(",",$I165)-1),$I165)),'Mitre Techniques'!$A:$C,3,FALSE()),"Unknown technique"))</f>
        <v/>
      </c>
      <c r="K165" s="155" t="str">
        <f aca="false">IF($J165="","",IFERROR(VLOOKUP(IF(ISNUMBER(FIND(",",$J165)),LEFT($J165,FIND(",",$J165)-1),$J165),'ATTACK and Kill Chain mapping'!$A:$B,2,FALSE()),""))</f>
        <v/>
      </c>
      <c r="L165" s="155" t="str">
        <f aca="false">IF($J165="","",IFERROR(VLOOKUP(IF(ISNUMBER(FIND(",",$J165)),LEFT($J165,FIND(",",$J165)-1),$J165),'ATTACK and Kill Chain mapping'!$A:$D,4,FALSE()),""))</f>
        <v/>
      </c>
      <c r="M165" s="154"/>
      <c r="N165" s="156"/>
      <c r="O165" s="156"/>
      <c r="P165" s="156"/>
      <c r="Q165" s="157" t="str">
        <f aca="false">IF(COUNT($N165:$P165)=0,"",$N165*$O165*$P165)</f>
        <v/>
      </c>
      <c r="R165" s="157" t="str">
        <f aca="false">IF($Q165="","",1-$Q165)</f>
        <v/>
      </c>
      <c r="S165" s="158"/>
      <c r="T165" s="158"/>
      <c r="U165" s="158"/>
      <c r="V165" s="158"/>
    </row>
    <row r="166" customFormat="false" ht="43.5" hidden="false" customHeight="true" outlineLevel="0" collapsed="false">
      <c r="A166" s="150" t="str">
        <f aca="false">IF($E166="","",COUNTIF($E:$E,$E166))</f>
        <v/>
      </c>
      <c r="B166" s="151" t="str">
        <f aca="false">IF($C166="","",VLOOKUP($C166,'L1 UC'!$C:$D,2,FALSE()))</f>
        <v/>
      </c>
      <c r="C166" s="152" t="str">
        <f aca="false">IF($E166="","",LEFT($E166,FIND("-",$E166&amp;"-")-1))</f>
        <v/>
      </c>
      <c r="D166" s="153" t="str">
        <f aca="false">IF($E166="","",VLOOKUP($E166,'L2 UC'!$C:$D,2,FALSE()))</f>
        <v/>
      </c>
      <c r="E166" s="153" t="str">
        <f aca="false">IF($M166&lt;&gt;"",$M166,IF(COUNTIF('L2 UC'!$C:$C,$L166)&gt;0,$L166,""))</f>
        <v/>
      </c>
      <c r="F166" s="150" t="str">
        <f aca="false">IF($E166="","",$E166&amp;"-"&amp;COUNTIF($E$2:$E166,$E166))</f>
        <v/>
      </c>
      <c r="G166" s="154"/>
      <c r="H166" s="144"/>
      <c r="I166" s="154"/>
      <c r="J166" s="155" t="str">
        <f aca="false">IF(OR($I166="",LEFT($I166,1)="["),"",IFERROR(VLOOKUP(TRIM(IF(ISNUMBER(FIND(",",$I166)),LEFT($I166,FIND(",",$I166)-1),$I166)),'Mitre Techniques'!$A:$C,3,FALSE()),"Unknown technique"))</f>
        <v/>
      </c>
      <c r="K166" s="155" t="str">
        <f aca="false">IF($J166="","",IFERROR(VLOOKUP(IF(ISNUMBER(FIND(",",$J166)),LEFT($J166,FIND(",",$J166)-1),$J166),'ATTACK and Kill Chain mapping'!$A:$B,2,FALSE()),""))</f>
        <v/>
      </c>
      <c r="L166" s="155" t="str">
        <f aca="false">IF($J166="","",IFERROR(VLOOKUP(IF(ISNUMBER(FIND(",",$J166)),LEFT($J166,FIND(",",$J166)-1),$J166),'ATTACK and Kill Chain mapping'!$A:$D,4,FALSE()),""))</f>
        <v/>
      </c>
      <c r="M166" s="154"/>
      <c r="N166" s="156"/>
      <c r="O166" s="156"/>
      <c r="P166" s="156"/>
      <c r="Q166" s="157" t="str">
        <f aca="false">IF(COUNT($N166:$P166)=0,"",$N166*$O166*$P166)</f>
        <v/>
      </c>
      <c r="R166" s="157" t="str">
        <f aca="false">IF($Q166="","",1-$Q166)</f>
        <v/>
      </c>
      <c r="S166" s="158"/>
      <c r="T166" s="158"/>
      <c r="U166" s="158"/>
      <c r="V166" s="158"/>
    </row>
    <row r="167" customFormat="false" ht="43.5" hidden="false" customHeight="true" outlineLevel="0" collapsed="false">
      <c r="A167" s="150" t="str">
        <f aca="false">IF($E167="","",COUNTIF($E:$E,$E167))</f>
        <v/>
      </c>
      <c r="B167" s="151" t="str">
        <f aca="false">IF($C167="","",VLOOKUP($C167,'L1 UC'!$C:$D,2,FALSE()))</f>
        <v/>
      </c>
      <c r="C167" s="152" t="str">
        <f aca="false">IF($E167="","",LEFT($E167,FIND("-",$E167&amp;"-")-1))</f>
        <v/>
      </c>
      <c r="D167" s="153" t="str">
        <f aca="false">IF($E167="","",VLOOKUP($E167,'L2 UC'!$C:$D,2,FALSE()))</f>
        <v/>
      </c>
      <c r="E167" s="153" t="str">
        <f aca="false">IF($M167&lt;&gt;"",$M167,IF(COUNTIF('L2 UC'!$C:$C,$L167)&gt;0,$L167,""))</f>
        <v/>
      </c>
      <c r="F167" s="150" t="str">
        <f aca="false">IF($E167="","",$E167&amp;"-"&amp;COUNTIF($E$2:$E167,$E167))</f>
        <v/>
      </c>
      <c r="G167" s="154"/>
      <c r="H167" s="144"/>
      <c r="I167" s="154"/>
      <c r="J167" s="155" t="str">
        <f aca="false">IF(OR($I167="",LEFT($I167,1)="["),"",IFERROR(VLOOKUP(TRIM(IF(ISNUMBER(FIND(",",$I167)),LEFT($I167,FIND(",",$I167)-1),$I167)),'Mitre Techniques'!$A:$C,3,FALSE()),"Unknown technique"))</f>
        <v/>
      </c>
      <c r="K167" s="155" t="str">
        <f aca="false">IF($J167="","",IFERROR(VLOOKUP(IF(ISNUMBER(FIND(",",$J167)),LEFT($J167,FIND(",",$J167)-1),$J167),'ATTACK and Kill Chain mapping'!$A:$B,2,FALSE()),""))</f>
        <v/>
      </c>
      <c r="L167" s="155" t="str">
        <f aca="false">IF($J167="","",IFERROR(VLOOKUP(IF(ISNUMBER(FIND(",",$J167)),LEFT($J167,FIND(",",$J167)-1),$J167),'ATTACK and Kill Chain mapping'!$A:$D,4,FALSE()),""))</f>
        <v/>
      </c>
      <c r="M167" s="154"/>
      <c r="N167" s="156"/>
      <c r="O167" s="156"/>
      <c r="P167" s="156"/>
      <c r="Q167" s="157" t="str">
        <f aca="false">IF(COUNT($N167:$P167)=0,"",$N167*$O167*$P167)</f>
        <v/>
      </c>
      <c r="R167" s="157" t="str">
        <f aca="false">IF($Q167="","",1-$Q167)</f>
        <v/>
      </c>
      <c r="S167" s="158"/>
      <c r="T167" s="158"/>
      <c r="U167" s="158"/>
      <c r="V167" s="158"/>
    </row>
    <row r="168" customFormat="false" ht="43.5" hidden="false" customHeight="true" outlineLevel="0" collapsed="false">
      <c r="A168" s="150" t="str">
        <f aca="false">IF($E168="","",COUNTIF($E:$E,$E168))</f>
        <v/>
      </c>
      <c r="B168" s="151" t="str">
        <f aca="false">IF($C168="","",VLOOKUP($C168,'L1 UC'!$C:$D,2,FALSE()))</f>
        <v/>
      </c>
      <c r="C168" s="152" t="str">
        <f aca="false">IF($E168="","",LEFT($E168,FIND("-",$E168&amp;"-")-1))</f>
        <v/>
      </c>
      <c r="D168" s="153" t="str">
        <f aca="false">IF($E168="","",VLOOKUP($E168,'L2 UC'!$C:$D,2,FALSE()))</f>
        <v/>
      </c>
      <c r="E168" s="153" t="str">
        <f aca="false">IF($M168&lt;&gt;"",$M168,IF(COUNTIF('L2 UC'!$C:$C,$L168)&gt;0,$L168,""))</f>
        <v/>
      </c>
      <c r="F168" s="150" t="str">
        <f aca="false">IF($E168="","",$E168&amp;"-"&amp;COUNTIF($E$2:$E168,$E168))</f>
        <v/>
      </c>
      <c r="G168" s="154"/>
      <c r="H168" s="144"/>
      <c r="I168" s="154"/>
      <c r="J168" s="155" t="str">
        <f aca="false">IF(OR($I168="",LEFT($I168,1)="["),"",IFERROR(VLOOKUP(TRIM(IF(ISNUMBER(FIND(",",$I168)),LEFT($I168,FIND(",",$I168)-1),$I168)),'Mitre Techniques'!$A:$C,3,FALSE()),"Unknown technique"))</f>
        <v/>
      </c>
      <c r="K168" s="155" t="str">
        <f aca="false">IF($J168="","",IFERROR(VLOOKUP(IF(ISNUMBER(FIND(",",$J168)),LEFT($J168,FIND(",",$J168)-1),$J168),'ATTACK and Kill Chain mapping'!$A:$B,2,FALSE()),""))</f>
        <v/>
      </c>
      <c r="L168" s="155" t="str">
        <f aca="false">IF($J168="","",IFERROR(VLOOKUP(IF(ISNUMBER(FIND(",",$J168)),LEFT($J168,FIND(",",$J168)-1),$J168),'ATTACK and Kill Chain mapping'!$A:$D,4,FALSE()),""))</f>
        <v/>
      </c>
      <c r="M168" s="154"/>
      <c r="N168" s="156"/>
      <c r="O168" s="156"/>
      <c r="P168" s="156"/>
      <c r="Q168" s="157" t="str">
        <f aca="false">IF(COUNT($N168:$P168)=0,"",$N168*$O168*$P168)</f>
        <v/>
      </c>
      <c r="R168" s="157" t="str">
        <f aca="false">IF($Q168="","",1-$Q168)</f>
        <v/>
      </c>
      <c r="S168" s="158"/>
      <c r="T168" s="158"/>
      <c r="U168" s="158"/>
      <c r="V168" s="158"/>
    </row>
    <row r="169" customFormat="false" ht="43.5" hidden="false" customHeight="true" outlineLevel="0" collapsed="false">
      <c r="A169" s="150" t="str">
        <f aca="false">IF($E169="","",COUNTIF($E:$E,$E169))</f>
        <v/>
      </c>
      <c r="B169" s="151" t="str">
        <f aca="false">IF($C169="","",VLOOKUP($C169,'L1 UC'!$C:$D,2,FALSE()))</f>
        <v/>
      </c>
      <c r="C169" s="152" t="str">
        <f aca="false">IF($E169="","",LEFT($E169,FIND("-",$E169&amp;"-")-1))</f>
        <v/>
      </c>
      <c r="D169" s="153" t="str">
        <f aca="false">IF($E169="","",VLOOKUP($E169,'L2 UC'!$C:$D,2,FALSE()))</f>
        <v/>
      </c>
      <c r="E169" s="153" t="str">
        <f aca="false">IF($M169&lt;&gt;"",$M169,IF(COUNTIF('L2 UC'!$C:$C,$L169)&gt;0,$L169,""))</f>
        <v/>
      </c>
      <c r="F169" s="150" t="str">
        <f aca="false">IF($E169="","",$E169&amp;"-"&amp;COUNTIF($E$2:$E169,$E169))</f>
        <v/>
      </c>
      <c r="G169" s="154"/>
      <c r="H169" s="144"/>
      <c r="I169" s="154"/>
      <c r="J169" s="155" t="str">
        <f aca="false">IF(OR($I169="",LEFT($I169,1)="["),"",IFERROR(VLOOKUP(TRIM(IF(ISNUMBER(FIND(",",$I169)),LEFT($I169,FIND(",",$I169)-1),$I169)),'Mitre Techniques'!$A:$C,3,FALSE()),"Unknown technique"))</f>
        <v/>
      </c>
      <c r="K169" s="155" t="str">
        <f aca="false">IF($J169="","",IFERROR(VLOOKUP(IF(ISNUMBER(FIND(",",$J169)),LEFT($J169,FIND(",",$J169)-1),$J169),'ATTACK and Kill Chain mapping'!$A:$B,2,FALSE()),""))</f>
        <v/>
      </c>
      <c r="L169" s="155" t="str">
        <f aca="false">IF($J169="","",IFERROR(VLOOKUP(IF(ISNUMBER(FIND(",",$J169)),LEFT($J169,FIND(",",$J169)-1),$J169),'ATTACK and Kill Chain mapping'!$A:$D,4,FALSE()),""))</f>
        <v/>
      </c>
      <c r="M169" s="154"/>
      <c r="N169" s="156"/>
      <c r="O169" s="156"/>
      <c r="P169" s="156"/>
      <c r="Q169" s="157" t="str">
        <f aca="false">IF(COUNT($N169:$P169)=0,"",$N169*$O169*$P169)</f>
        <v/>
      </c>
      <c r="R169" s="157" t="str">
        <f aca="false">IF($Q169="","",1-$Q169)</f>
        <v/>
      </c>
      <c r="S169" s="158"/>
      <c r="T169" s="158"/>
      <c r="U169" s="158"/>
      <c r="V169" s="158"/>
    </row>
    <row r="170" customFormat="false" ht="43.5" hidden="false" customHeight="true" outlineLevel="0" collapsed="false">
      <c r="A170" s="150" t="str">
        <f aca="false">IF($E170="","",COUNTIF($E:$E,$E170))</f>
        <v/>
      </c>
      <c r="B170" s="151" t="str">
        <f aca="false">IF($C170="","",VLOOKUP($C170,'L1 UC'!$C:$D,2,FALSE()))</f>
        <v/>
      </c>
      <c r="C170" s="152" t="str">
        <f aca="false">IF($E170="","",LEFT($E170,FIND("-",$E170&amp;"-")-1))</f>
        <v/>
      </c>
      <c r="D170" s="153" t="str">
        <f aca="false">IF($E170="","",VLOOKUP($E170,'L2 UC'!$C:$D,2,FALSE()))</f>
        <v/>
      </c>
      <c r="E170" s="153" t="str">
        <f aca="false">IF($M170&lt;&gt;"",$M170,IF(COUNTIF('L2 UC'!$C:$C,$L170)&gt;0,$L170,""))</f>
        <v/>
      </c>
      <c r="F170" s="150" t="str">
        <f aca="false">IF($E170="","",$E170&amp;"-"&amp;COUNTIF($E$2:$E170,$E170))</f>
        <v/>
      </c>
      <c r="G170" s="154"/>
      <c r="H170" s="144"/>
      <c r="I170" s="154"/>
      <c r="J170" s="155" t="str">
        <f aca="false">IF(OR($I170="",LEFT($I170,1)="["),"",IFERROR(VLOOKUP(TRIM(IF(ISNUMBER(FIND(",",$I170)),LEFT($I170,FIND(",",$I170)-1),$I170)),'Mitre Techniques'!$A:$C,3,FALSE()),"Unknown technique"))</f>
        <v/>
      </c>
      <c r="K170" s="155" t="str">
        <f aca="false">IF($J170="","",IFERROR(VLOOKUP(IF(ISNUMBER(FIND(",",$J170)),LEFT($J170,FIND(",",$J170)-1),$J170),'ATTACK and Kill Chain mapping'!$A:$B,2,FALSE()),""))</f>
        <v/>
      </c>
      <c r="L170" s="155" t="str">
        <f aca="false">IF($J170="","",IFERROR(VLOOKUP(IF(ISNUMBER(FIND(",",$J170)),LEFT($J170,FIND(",",$J170)-1),$J170),'ATTACK and Kill Chain mapping'!$A:$D,4,FALSE()),""))</f>
        <v/>
      </c>
      <c r="M170" s="154"/>
      <c r="N170" s="156"/>
      <c r="O170" s="156"/>
      <c r="P170" s="156"/>
      <c r="Q170" s="157" t="str">
        <f aca="false">IF(COUNT($N170:$P170)=0,"",$N170*$O170*$P170)</f>
        <v/>
      </c>
      <c r="R170" s="157" t="str">
        <f aca="false">IF($Q170="","",1-$Q170)</f>
        <v/>
      </c>
      <c r="S170" s="158"/>
      <c r="T170" s="158"/>
      <c r="U170" s="158"/>
      <c r="V170" s="158"/>
    </row>
    <row r="171" customFormat="false" ht="43.5" hidden="false" customHeight="true" outlineLevel="0" collapsed="false">
      <c r="A171" s="150" t="str">
        <f aca="false">IF($E171="","",COUNTIF($E:$E,$E171))</f>
        <v/>
      </c>
      <c r="B171" s="151" t="str">
        <f aca="false">IF($C171="","",VLOOKUP($C171,'L1 UC'!$C:$D,2,FALSE()))</f>
        <v/>
      </c>
      <c r="C171" s="152" t="str">
        <f aca="false">IF($E171="","",LEFT($E171,FIND("-",$E171&amp;"-")-1))</f>
        <v/>
      </c>
      <c r="D171" s="153" t="str">
        <f aca="false">IF($E171="","",VLOOKUP($E171,'L2 UC'!$C:$D,2,FALSE()))</f>
        <v/>
      </c>
      <c r="E171" s="153" t="str">
        <f aca="false">IF($M171&lt;&gt;"",$M171,IF(COUNTIF('L2 UC'!$C:$C,$L171)&gt;0,$L171,""))</f>
        <v/>
      </c>
      <c r="F171" s="150" t="str">
        <f aca="false">IF($E171="","",$E171&amp;"-"&amp;COUNTIF($E$2:$E171,$E171))</f>
        <v/>
      </c>
      <c r="G171" s="154"/>
      <c r="H171" s="144"/>
      <c r="I171" s="154"/>
      <c r="J171" s="155" t="str">
        <f aca="false">IF(OR($I171="",LEFT($I171,1)="["),"",IFERROR(VLOOKUP(TRIM(IF(ISNUMBER(FIND(",",$I171)),LEFT($I171,FIND(",",$I171)-1),$I171)),'Mitre Techniques'!$A:$C,3,FALSE()),"Unknown technique"))</f>
        <v/>
      </c>
      <c r="K171" s="155" t="str">
        <f aca="false">IF($J171="","",IFERROR(VLOOKUP(IF(ISNUMBER(FIND(",",$J171)),LEFT($J171,FIND(",",$J171)-1),$J171),'ATTACK and Kill Chain mapping'!$A:$B,2,FALSE()),""))</f>
        <v/>
      </c>
      <c r="L171" s="155" t="str">
        <f aca="false">IF($J171="","",IFERROR(VLOOKUP(IF(ISNUMBER(FIND(",",$J171)),LEFT($J171,FIND(",",$J171)-1),$J171),'ATTACK and Kill Chain mapping'!$A:$D,4,FALSE()),""))</f>
        <v/>
      </c>
      <c r="M171" s="154"/>
      <c r="N171" s="156"/>
      <c r="O171" s="156"/>
      <c r="P171" s="156"/>
      <c r="Q171" s="157" t="str">
        <f aca="false">IF(COUNT($N171:$P171)=0,"",$N171*$O171*$P171)</f>
        <v/>
      </c>
      <c r="R171" s="157" t="str">
        <f aca="false">IF($Q171="","",1-$Q171)</f>
        <v/>
      </c>
      <c r="S171" s="158"/>
      <c r="T171" s="158"/>
      <c r="U171" s="158"/>
      <c r="V171" s="158"/>
    </row>
    <row r="172" customFormat="false" ht="43.5" hidden="false" customHeight="true" outlineLevel="0" collapsed="false">
      <c r="A172" s="150" t="str">
        <f aca="false">IF($E172="","",COUNTIF($E:$E,$E172))</f>
        <v/>
      </c>
      <c r="B172" s="151" t="str">
        <f aca="false">IF($C172="","",VLOOKUP($C172,'L1 UC'!$C:$D,2,FALSE()))</f>
        <v/>
      </c>
      <c r="C172" s="152" t="str">
        <f aca="false">IF($E172="","",LEFT($E172,FIND("-",$E172&amp;"-")-1))</f>
        <v/>
      </c>
      <c r="D172" s="153" t="str">
        <f aca="false">IF($E172="","",VLOOKUP($E172,'L2 UC'!$C:$D,2,FALSE()))</f>
        <v/>
      </c>
      <c r="E172" s="153" t="str">
        <f aca="false">IF($M172&lt;&gt;"",$M172,IF(COUNTIF('L2 UC'!$C:$C,$L172)&gt;0,$L172,""))</f>
        <v/>
      </c>
      <c r="F172" s="150" t="str">
        <f aca="false">IF($E172="","",$E172&amp;"-"&amp;COUNTIF($E$2:$E172,$E172))</f>
        <v/>
      </c>
      <c r="G172" s="154"/>
      <c r="H172" s="144"/>
      <c r="I172" s="154"/>
      <c r="J172" s="155" t="str">
        <f aca="false">IF(OR($I172="",LEFT($I172,1)="["),"",IFERROR(VLOOKUP(TRIM(IF(ISNUMBER(FIND(",",$I172)),LEFT($I172,FIND(",",$I172)-1),$I172)),'Mitre Techniques'!$A:$C,3,FALSE()),"Unknown technique"))</f>
        <v/>
      </c>
      <c r="K172" s="155" t="str">
        <f aca="false">IF($J172="","",IFERROR(VLOOKUP(IF(ISNUMBER(FIND(",",$J172)),LEFT($J172,FIND(",",$J172)-1),$J172),'ATTACK and Kill Chain mapping'!$A:$B,2,FALSE()),""))</f>
        <v/>
      </c>
      <c r="L172" s="155" t="str">
        <f aca="false">IF($J172="","",IFERROR(VLOOKUP(IF(ISNUMBER(FIND(",",$J172)),LEFT($J172,FIND(",",$J172)-1),$J172),'ATTACK and Kill Chain mapping'!$A:$D,4,FALSE()),""))</f>
        <v/>
      </c>
      <c r="M172" s="154"/>
      <c r="N172" s="156"/>
      <c r="O172" s="156"/>
      <c r="P172" s="156"/>
      <c r="Q172" s="157" t="str">
        <f aca="false">IF(COUNT($N172:$P172)=0,"",$N172*$O172*$P172)</f>
        <v/>
      </c>
      <c r="R172" s="157" t="str">
        <f aca="false">IF($Q172="","",1-$Q172)</f>
        <v/>
      </c>
      <c r="S172" s="158"/>
      <c r="T172" s="158"/>
      <c r="U172" s="158"/>
      <c r="V172" s="158"/>
    </row>
    <row r="173" customFormat="false" ht="43.5" hidden="false" customHeight="true" outlineLevel="0" collapsed="false">
      <c r="A173" s="150" t="str">
        <f aca="false">IF($E173="","",COUNTIF($E:$E,$E173))</f>
        <v/>
      </c>
      <c r="B173" s="151" t="str">
        <f aca="false">IF($C173="","",VLOOKUP($C173,'L1 UC'!$C:$D,2,FALSE()))</f>
        <v/>
      </c>
      <c r="C173" s="152" t="str">
        <f aca="false">IF($E173="","",LEFT($E173,FIND("-",$E173&amp;"-")-1))</f>
        <v/>
      </c>
      <c r="D173" s="153" t="str">
        <f aca="false">IF($E173="","",VLOOKUP($E173,'L2 UC'!$C:$D,2,FALSE()))</f>
        <v/>
      </c>
      <c r="E173" s="153" t="str">
        <f aca="false">IF($M173&lt;&gt;"",$M173,IF(COUNTIF('L2 UC'!$C:$C,$L173)&gt;0,$L173,""))</f>
        <v/>
      </c>
      <c r="F173" s="150" t="str">
        <f aca="false">IF($E173="","",$E173&amp;"-"&amp;COUNTIF($E$2:$E173,$E173))</f>
        <v/>
      </c>
      <c r="G173" s="154"/>
      <c r="H173" s="144"/>
      <c r="I173" s="154"/>
      <c r="J173" s="155" t="str">
        <f aca="false">IF(OR($I173="",LEFT($I173,1)="["),"",IFERROR(VLOOKUP(TRIM(IF(ISNUMBER(FIND(",",$I173)),LEFT($I173,FIND(",",$I173)-1),$I173)),'Mitre Techniques'!$A:$C,3,FALSE()),"Unknown technique"))</f>
        <v/>
      </c>
      <c r="K173" s="155" t="str">
        <f aca="false">IF($J173="","",IFERROR(VLOOKUP(IF(ISNUMBER(FIND(",",$J173)),LEFT($J173,FIND(",",$J173)-1),$J173),'ATTACK and Kill Chain mapping'!$A:$B,2,FALSE()),""))</f>
        <v/>
      </c>
      <c r="L173" s="155" t="str">
        <f aca="false">IF($J173="","",IFERROR(VLOOKUP(IF(ISNUMBER(FIND(",",$J173)),LEFT($J173,FIND(",",$J173)-1),$J173),'ATTACK and Kill Chain mapping'!$A:$D,4,FALSE()),""))</f>
        <v/>
      </c>
      <c r="M173" s="154"/>
      <c r="N173" s="156"/>
      <c r="O173" s="156"/>
      <c r="P173" s="156"/>
      <c r="Q173" s="157" t="str">
        <f aca="false">IF(COUNT($N173:$P173)=0,"",$N173*$O173*$P173)</f>
        <v/>
      </c>
      <c r="R173" s="157" t="str">
        <f aca="false">IF($Q173="","",1-$Q173)</f>
        <v/>
      </c>
      <c r="S173" s="158"/>
      <c r="T173" s="158"/>
      <c r="U173" s="158"/>
      <c r="V173" s="158"/>
    </row>
    <row r="174" customFormat="false" ht="43.5" hidden="false" customHeight="true" outlineLevel="0" collapsed="false">
      <c r="A174" s="150" t="str">
        <f aca="false">IF($E174="","",COUNTIF($E:$E,$E174))</f>
        <v/>
      </c>
      <c r="B174" s="151" t="str">
        <f aca="false">IF($C174="","",VLOOKUP($C174,'L1 UC'!$C:$D,2,FALSE()))</f>
        <v/>
      </c>
      <c r="C174" s="152" t="str">
        <f aca="false">IF($E174="","",LEFT($E174,FIND("-",$E174&amp;"-")-1))</f>
        <v/>
      </c>
      <c r="D174" s="153" t="str">
        <f aca="false">IF($E174="","",VLOOKUP($E174,'L2 UC'!$C:$D,2,FALSE()))</f>
        <v/>
      </c>
      <c r="E174" s="153" t="str">
        <f aca="false">IF($M174&lt;&gt;"",$M174,IF(COUNTIF('L2 UC'!$C:$C,$L174)&gt;0,$L174,""))</f>
        <v/>
      </c>
      <c r="F174" s="150" t="str">
        <f aca="false">IF($E174="","",$E174&amp;"-"&amp;COUNTIF($E$2:$E174,$E174))</f>
        <v/>
      </c>
      <c r="G174" s="154"/>
      <c r="H174" s="144"/>
      <c r="I174" s="154"/>
      <c r="J174" s="155" t="str">
        <f aca="false">IF(OR($I174="",LEFT($I174,1)="["),"",IFERROR(VLOOKUP(TRIM(IF(ISNUMBER(FIND(",",$I174)),LEFT($I174,FIND(",",$I174)-1),$I174)),'Mitre Techniques'!$A:$C,3,FALSE()),"Unknown technique"))</f>
        <v/>
      </c>
      <c r="K174" s="155" t="str">
        <f aca="false">IF($J174="","",IFERROR(VLOOKUP(IF(ISNUMBER(FIND(",",$J174)),LEFT($J174,FIND(",",$J174)-1),$J174),'ATTACK and Kill Chain mapping'!$A:$B,2,FALSE()),""))</f>
        <v/>
      </c>
      <c r="L174" s="155" t="str">
        <f aca="false">IF($J174="","",IFERROR(VLOOKUP(IF(ISNUMBER(FIND(",",$J174)),LEFT($J174,FIND(",",$J174)-1),$J174),'ATTACK and Kill Chain mapping'!$A:$D,4,FALSE()),""))</f>
        <v/>
      </c>
      <c r="M174" s="154"/>
      <c r="N174" s="156"/>
      <c r="O174" s="156"/>
      <c r="P174" s="156"/>
      <c r="Q174" s="157" t="str">
        <f aca="false">IF(COUNT($N174:$P174)=0,"",$N174*$O174*$P174)</f>
        <v/>
      </c>
      <c r="R174" s="157" t="str">
        <f aca="false">IF($Q174="","",1-$Q174)</f>
        <v/>
      </c>
      <c r="S174" s="158"/>
      <c r="T174" s="158"/>
      <c r="U174" s="158"/>
      <c r="V174" s="158"/>
    </row>
    <row r="175" customFormat="false" ht="43.5" hidden="false" customHeight="true" outlineLevel="0" collapsed="false">
      <c r="A175" s="150" t="str">
        <f aca="false">IF($E175="","",COUNTIF($E:$E,$E175))</f>
        <v/>
      </c>
      <c r="B175" s="151" t="str">
        <f aca="false">IF($C175="","",VLOOKUP($C175,'L1 UC'!$C:$D,2,FALSE()))</f>
        <v/>
      </c>
      <c r="C175" s="152" t="str">
        <f aca="false">IF($E175="","",LEFT($E175,FIND("-",$E175&amp;"-")-1))</f>
        <v/>
      </c>
      <c r="D175" s="153" t="str">
        <f aca="false">IF($E175="","",VLOOKUP($E175,'L2 UC'!$C:$D,2,FALSE()))</f>
        <v/>
      </c>
      <c r="E175" s="153" t="str">
        <f aca="false">IF($M175&lt;&gt;"",$M175,IF(COUNTIF('L2 UC'!$C:$C,$L175)&gt;0,$L175,""))</f>
        <v/>
      </c>
      <c r="F175" s="150" t="str">
        <f aca="false">IF($E175="","",$E175&amp;"-"&amp;COUNTIF($E$2:$E175,$E175))</f>
        <v/>
      </c>
      <c r="G175" s="154"/>
      <c r="H175" s="144"/>
      <c r="I175" s="154"/>
      <c r="J175" s="155" t="str">
        <f aca="false">IF(OR($I175="",LEFT($I175,1)="["),"",IFERROR(VLOOKUP(TRIM(IF(ISNUMBER(FIND(",",$I175)),LEFT($I175,FIND(",",$I175)-1),$I175)),'Mitre Techniques'!$A:$C,3,FALSE()),"Unknown technique"))</f>
        <v/>
      </c>
      <c r="K175" s="155" t="str">
        <f aca="false">IF($J175="","",IFERROR(VLOOKUP(IF(ISNUMBER(FIND(",",$J175)),LEFT($J175,FIND(",",$J175)-1),$J175),'ATTACK and Kill Chain mapping'!$A:$B,2,FALSE()),""))</f>
        <v/>
      </c>
      <c r="L175" s="155" t="str">
        <f aca="false">IF($J175="","",IFERROR(VLOOKUP(IF(ISNUMBER(FIND(",",$J175)),LEFT($J175,FIND(",",$J175)-1),$J175),'ATTACK and Kill Chain mapping'!$A:$D,4,FALSE()),""))</f>
        <v/>
      </c>
      <c r="M175" s="154"/>
      <c r="N175" s="156"/>
      <c r="O175" s="156"/>
      <c r="P175" s="156"/>
      <c r="Q175" s="157" t="str">
        <f aca="false">IF(COUNT($N175:$P175)=0,"",$N175*$O175*$P175)</f>
        <v/>
      </c>
      <c r="R175" s="157" t="str">
        <f aca="false">IF($Q175="","",1-$Q175)</f>
        <v/>
      </c>
      <c r="S175" s="158"/>
      <c r="T175" s="158"/>
      <c r="U175" s="158"/>
      <c r="V175" s="158"/>
    </row>
    <row r="176" customFormat="false" ht="43.5" hidden="false" customHeight="true" outlineLevel="0" collapsed="false">
      <c r="A176" s="150" t="str">
        <f aca="false">IF($E176="","",COUNTIF($E:$E,$E176))</f>
        <v/>
      </c>
      <c r="B176" s="151" t="str">
        <f aca="false">IF($C176="","",VLOOKUP($C176,'L1 UC'!$C:$D,2,FALSE()))</f>
        <v/>
      </c>
      <c r="C176" s="152" t="str">
        <f aca="false">IF($E176="","",LEFT($E176,FIND("-",$E176&amp;"-")-1))</f>
        <v/>
      </c>
      <c r="D176" s="153" t="str">
        <f aca="false">IF($E176="","",VLOOKUP($E176,'L2 UC'!$C:$D,2,FALSE()))</f>
        <v/>
      </c>
      <c r="E176" s="153" t="str">
        <f aca="false">IF($M176&lt;&gt;"",$M176,IF(COUNTIF('L2 UC'!$C:$C,$L176)&gt;0,$L176,""))</f>
        <v/>
      </c>
      <c r="F176" s="150" t="str">
        <f aca="false">IF($E176="","",$E176&amp;"-"&amp;COUNTIF($E$2:$E176,$E176))</f>
        <v/>
      </c>
      <c r="G176" s="154"/>
      <c r="H176" s="144"/>
      <c r="I176" s="154"/>
      <c r="J176" s="155" t="str">
        <f aca="false">IF(OR($I176="",LEFT($I176,1)="["),"",IFERROR(VLOOKUP(TRIM(IF(ISNUMBER(FIND(",",$I176)),LEFT($I176,FIND(",",$I176)-1),$I176)),'Mitre Techniques'!$A:$C,3,FALSE()),"Unknown technique"))</f>
        <v/>
      </c>
      <c r="K176" s="155" t="str">
        <f aca="false">IF($J176="","",IFERROR(VLOOKUP(IF(ISNUMBER(FIND(",",$J176)),LEFT($J176,FIND(",",$J176)-1),$J176),'ATTACK and Kill Chain mapping'!$A:$B,2,FALSE()),""))</f>
        <v/>
      </c>
      <c r="L176" s="155" t="str">
        <f aca="false">IF($J176="","",IFERROR(VLOOKUP(IF(ISNUMBER(FIND(",",$J176)),LEFT($J176,FIND(",",$J176)-1),$J176),'ATTACK and Kill Chain mapping'!$A:$D,4,FALSE()),""))</f>
        <v/>
      </c>
      <c r="M176" s="154"/>
      <c r="N176" s="156"/>
      <c r="O176" s="156"/>
      <c r="P176" s="156"/>
      <c r="Q176" s="157" t="str">
        <f aca="false">IF(COUNT($N176:$P176)=0,"",$N176*$O176*$P176)</f>
        <v/>
      </c>
      <c r="R176" s="157" t="str">
        <f aca="false">IF($Q176="","",1-$Q176)</f>
        <v/>
      </c>
      <c r="S176" s="158"/>
      <c r="T176" s="158"/>
      <c r="U176" s="158"/>
      <c r="V176" s="158"/>
    </row>
    <row r="177" customFormat="false" ht="43.5" hidden="false" customHeight="true" outlineLevel="0" collapsed="false">
      <c r="A177" s="150" t="str">
        <f aca="false">IF($E177="","",COUNTIF($E:$E,$E177))</f>
        <v/>
      </c>
      <c r="B177" s="151" t="str">
        <f aca="false">IF($C177="","",VLOOKUP($C177,'L1 UC'!$C:$D,2,FALSE()))</f>
        <v/>
      </c>
      <c r="C177" s="152" t="str">
        <f aca="false">IF($E177="","",LEFT($E177,FIND("-",$E177&amp;"-")-1))</f>
        <v/>
      </c>
      <c r="D177" s="153" t="str">
        <f aca="false">IF($E177="","",VLOOKUP($E177,'L2 UC'!$C:$D,2,FALSE()))</f>
        <v/>
      </c>
      <c r="E177" s="153" t="str">
        <f aca="false">IF($M177&lt;&gt;"",$M177,IF(COUNTIF('L2 UC'!$C:$C,$L177)&gt;0,$L177,""))</f>
        <v/>
      </c>
      <c r="F177" s="150" t="str">
        <f aca="false">IF($E177="","",$E177&amp;"-"&amp;COUNTIF($E$2:$E177,$E177))</f>
        <v/>
      </c>
      <c r="G177" s="154"/>
      <c r="H177" s="144"/>
      <c r="I177" s="154"/>
      <c r="J177" s="155" t="str">
        <f aca="false">IF(OR($I177="",LEFT($I177,1)="["),"",IFERROR(VLOOKUP(TRIM(IF(ISNUMBER(FIND(",",$I177)),LEFT($I177,FIND(",",$I177)-1),$I177)),'Mitre Techniques'!$A:$C,3,FALSE()),"Unknown technique"))</f>
        <v/>
      </c>
      <c r="K177" s="155" t="str">
        <f aca="false">IF($J177="","",IFERROR(VLOOKUP(IF(ISNUMBER(FIND(",",$J177)),LEFT($J177,FIND(",",$J177)-1),$J177),'ATTACK and Kill Chain mapping'!$A:$B,2,FALSE()),""))</f>
        <v/>
      </c>
      <c r="L177" s="155" t="str">
        <f aca="false">IF($J177="","",IFERROR(VLOOKUP(IF(ISNUMBER(FIND(",",$J177)),LEFT($J177,FIND(",",$J177)-1),$J177),'ATTACK and Kill Chain mapping'!$A:$D,4,FALSE()),""))</f>
        <v/>
      </c>
      <c r="M177" s="154"/>
      <c r="N177" s="156"/>
      <c r="O177" s="156"/>
      <c r="P177" s="156"/>
      <c r="Q177" s="157" t="str">
        <f aca="false">IF(COUNT($N177:$P177)=0,"",$N177*$O177*$P177)</f>
        <v/>
      </c>
      <c r="R177" s="157" t="str">
        <f aca="false">IF($Q177="","",1-$Q177)</f>
        <v/>
      </c>
      <c r="S177" s="158"/>
      <c r="T177" s="158"/>
      <c r="U177" s="158"/>
      <c r="V177" s="158"/>
    </row>
    <row r="178" customFormat="false" ht="43.5" hidden="false" customHeight="true" outlineLevel="0" collapsed="false">
      <c r="A178" s="150" t="str">
        <f aca="false">IF($E178="","",COUNTIF($E:$E,$E178))</f>
        <v/>
      </c>
      <c r="B178" s="151" t="str">
        <f aca="false">IF($C178="","",VLOOKUP($C178,'L1 UC'!$C:$D,2,FALSE()))</f>
        <v/>
      </c>
      <c r="C178" s="152" t="str">
        <f aca="false">IF($E178="","",LEFT($E178,FIND("-",$E178&amp;"-")-1))</f>
        <v/>
      </c>
      <c r="D178" s="153" t="str">
        <f aca="false">IF($E178="","",VLOOKUP($E178,'L2 UC'!$C:$D,2,FALSE()))</f>
        <v/>
      </c>
      <c r="E178" s="153" t="str">
        <f aca="false">IF($M178&lt;&gt;"",$M178,IF(COUNTIF('L2 UC'!$C:$C,$L178)&gt;0,$L178,""))</f>
        <v/>
      </c>
      <c r="F178" s="150" t="str">
        <f aca="false">IF($E178="","",$E178&amp;"-"&amp;COUNTIF($E$2:$E178,$E178))</f>
        <v/>
      </c>
      <c r="G178" s="154"/>
      <c r="H178" s="144"/>
      <c r="I178" s="154"/>
      <c r="J178" s="155" t="str">
        <f aca="false">IF(OR($I178="",LEFT($I178,1)="["),"",IFERROR(VLOOKUP(TRIM(IF(ISNUMBER(FIND(",",$I178)),LEFT($I178,FIND(",",$I178)-1),$I178)),'Mitre Techniques'!$A:$C,3,FALSE()),"Unknown technique"))</f>
        <v/>
      </c>
      <c r="K178" s="155" t="str">
        <f aca="false">IF($J178="","",IFERROR(VLOOKUP(IF(ISNUMBER(FIND(",",$J178)),LEFT($J178,FIND(",",$J178)-1),$J178),'ATTACK and Kill Chain mapping'!$A:$B,2,FALSE()),""))</f>
        <v/>
      </c>
      <c r="L178" s="155" t="str">
        <f aca="false">IF($J178="","",IFERROR(VLOOKUP(IF(ISNUMBER(FIND(",",$J178)),LEFT($J178,FIND(",",$J178)-1),$J178),'ATTACK and Kill Chain mapping'!$A:$D,4,FALSE()),""))</f>
        <v/>
      </c>
      <c r="M178" s="154"/>
      <c r="N178" s="156"/>
      <c r="O178" s="156"/>
      <c r="P178" s="156"/>
      <c r="Q178" s="157" t="str">
        <f aca="false">IF(COUNT($N178:$P178)=0,"",$N178*$O178*$P178)</f>
        <v/>
      </c>
      <c r="R178" s="157" t="str">
        <f aca="false">IF($Q178="","",1-$Q178)</f>
        <v/>
      </c>
      <c r="S178" s="158"/>
      <c r="T178" s="158"/>
      <c r="U178" s="158"/>
      <c r="V178" s="158"/>
    </row>
    <row r="179" customFormat="false" ht="43.5" hidden="false" customHeight="true" outlineLevel="0" collapsed="false">
      <c r="A179" s="150" t="str">
        <f aca="false">IF($E179="","",COUNTIF($E:$E,$E179))</f>
        <v/>
      </c>
      <c r="B179" s="151" t="str">
        <f aca="false">IF($C179="","",VLOOKUP($C179,'L1 UC'!$C:$D,2,FALSE()))</f>
        <v/>
      </c>
      <c r="C179" s="152" t="str">
        <f aca="false">IF($E179="","",LEFT($E179,FIND("-",$E179&amp;"-")-1))</f>
        <v/>
      </c>
      <c r="D179" s="153" t="str">
        <f aca="false">IF($E179="","",VLOOKUP($E179,'L2 UC'!$C:$D,2,FALSE()))</f>
        <v/>
      </c>
      <c r="E179" s="153" t="str">
        <f aca="false">IF($M179&lt;&gt;"",$M179,IF(COUNTIF('L2 UC'!$C:$C,$L179)&gt;0,$L179,""))</f>
        <v/>
      </c>
      <c r="F179" s="150" t="str">
        <f aca="false">IF($E179="","",$E179&amp;"-"&amp;COUNTIF($E$2:$E179,$E179))</f>
        <v/>
      </c>
      <c r="G179" s="154"/>
      <c r="H179" s="144"/>
      <c r="I179" s="154"/>
      <c r="J179" s="155" t="str">
        <f aca="false">IF(OR($I179="",LEFT($I179,1)="["),"",IFERROR(VLOOKUP(TRIM(IF(ISNUMBER(FIND(",",$I179)),LEFT($I179,FIND(",",$I179)-1),$I179)),'Mitre Techniques'!$A:$C,3,FALSE()),"Unknown technique"))</f>
        <v/>
      </c>
      <c r="K179" s="155" t="str">
        <f aca="false">IF($J179="","",IFERROR(VLOOKUP(IF(ISNUMBER(FIND(",",$J179)),LEFT($J179,FIND(",",$J179)-1),$J179),'ATTACK and Kill Chain mapping'!$A:$B,2,FALSE()),""))</f>
        <v/>
      </c>
      <c r="L179" s="155" t="str">
        <f aca="false">IF($J179="","",IFERROR(VLOOKUP(IF(ISNUMBER(FIND(",",$J179)),LEFT($J179,FIND(",",$J179)-1),$J179),'ATTACK and Kill Chain mapping'!$A:$D,4,FALSE()),""))</f>
        <v/>
      </c>
      <c r="M179" s="154"/>
      <c r="N179" s="156"/>
      <c r="O179" s="156"/>
      <c r="P179" s="156"/>
      <c r="Q179" s="157" t="str">
        <f aca="false">IF(COUNT($N179:$P179)=0,"",$N179*$O179*$P179)</f>
        <v/>
      </c>
      <c r="R179" s="157" t="str">
        <f aca="false">IF($Q179="","",1-$Q179)</f>
        <v/>
      </c>
      <c r="S179" s="158"/>
      <c r="T179" s="158"/>
      <c r="U179" s="158"/>
      <c r="V179" s="158"/>
    </row>
    <row r="180" customFormat="false" ht="43.5" hidden="false" customHeight="true" outlineLevel="0" collapsed="false">
      <c r="A180" s="150" t="str">
        <f aca="false">IF($E180="","",COUNTIF($E:$E,$E180))</f>
        <v/>
      </c>
      <c r="B180" s="151" t="str">
        <f aca="false">IF($C180="","",VLOOKUP($C180,'L1 UC'!$C:$D,2,FALSE()))</f>
        <v/>
      </c>
      <c r="C180" s="152" t="str">
        <f aca="false">IF($E180="","",LEFT($E180,FIND("-",$E180&amp;"-")-1))</f>
        <v/>
      </c>
      <c r="D180" s="153" t="str">
        <f aca="false">IF($E180="","",VLOOKUP($E180,'L2 UC'!$C:$D,2,FALSE()))</f>
        <v/>
      </c>
      <c r="E180" s="153" t="str">
        <f aca="false">IF($M180&lt;&gt;"",$M180,IF(COUNTIF('L2 UC'!$C:$C,$L180)&gt;0,$L180,""))</f>
        <v/>
      </c>
      <c r="F180" s="150" t="str">
        <f aca="false">IF($E180="","",$E180&amp;"-"&amp;COUNTIF($E$2:$E180,$E180))</f>
        <v/>
      </c>
      <c r="G180" s="154"/>
      <c r="H180" s="144"/>
      <c r="I180" s="154"/>
      <c r="J180" s="155" t="str">
        <f aca="false">IF(OR($I180="",LEFT($I180,1)="["),"",IFERROR(VLOOKUP(TRIM(IF(ISNUMBER(FIND(",",$I180)),LEFT($I180,FIND(",",$I180)-1),$I180)),'Mitre Techniques'!$A:$C,3,FALSE()),"Unknown technique"))</f>
        <v/>
      </c>
      <c r="K180" s="155" t="str">
        <f aca="false">IF($J180="","",IFERROR(VLOOKUP(IF(ISNUMBER(FIND(",",$J180)),LEFT($J180,FIND(",",$J180)-1),$J180),'ATTACK and Kill Chain mapping'!$A:$B,2,FALSE()),""))</f>
        <v/>
      </c>
      <c r="L180" s="155" t="str">
        <f aca="false">IF($J180="","",IFERROR(VLOOKUP(IF(ISNUMBER(FIND(",",$J180)),LEFT($J180,FIND(",",$J180)-1),$J180),'ATTACK and Kill Chain mapping'!$A:$D,4,FALSE()),""))</f>
        <v/>
      </c>
      <c r="M180" s="154"/>
      <c r="N180" s="156"/>
      <c r="O180" s="156"/>
      <c r="P180" s="156"/>
      <c r="Q180" s="157" t="str">
        <f aca="false">IF(COUNT($N180:$P180)=0,"",$N180*$O180*$P180)</f>
        <v/>
      </c>
      <c r="R180" s="157" t="str">
        <f aca="false">IF($Q180="","",1-$Q180)</f>
        <v/>
      </c>
      <c r="S180" s="158"/>
      <c r="T180" s="158"/>
      <c r="U180" s="158"/>
      <c r="V180" s="158"/>
    </row>
    <row r="181" customFormat="false" ht="43.5" hidden="false" customHeight="true" outlineLevel="0" collapsed="false">
      <c r="A181" s="150" t="str">
        <f aca="false">IF($E181="","",COUNTIF($E:$E,$E181))</f>
        <v/>
      </c>
      <c r="B181" s="151" t="str">
        <f aca="false">IF($C181="","",VLOOKUP($C181,'L1 UC'!$C:$D,2,FALSE()))</f>
        <v/>
      </c>
      <c r="C181" s="152" t="str">
        <f aca="false">IF($E181="","",LEFT($E181,FIND("-",$E181&amp;"-")-1))</f>
        <v/>
      </c>
      <c r="D181" s="153" t="str">
        <f aca="false">IF($E181="","",VLOOKUP($E181,'L2 UC'!$C:$D,2,FALSE()))</f>
        <v/>
      </c>
      <c r="E181" s="153" t="str">
        <f aca="false">IF($M181&lt;&gt;"",$M181,IF(COUNTIF('L2 UC'!$C:$C,$L181)&gt;0,$L181,""))</f>
        <v/>
      </c>
      <c r="F181" s="150" t="str">
        <f aca="false">IF($E181="","",$E181&amp;"-"&amp;COUNTIF($E$2:$E181,$E181))</f>
        <v/>
      </c>
      <c r="G181" s="154"/>
      <c r="H181" s="144"/>
      <c r="I181" s="154"/>
      <c r="J181" s="155" t="str">
        <f aca="false">IF(OR($I181="",LEFT($I181,1)="["),"",IFERROR(VLOOKUP(TRIM(IF(ISNUMBER(FIND(",",$I181)),LEFT($I181,FIND(",",$I181)-1),$I181)),'Mitre Techniques'!$A:$C,3,FALSE()),"Unknown technique"))</f>
        <v/>
      </c>
      <c r="K181" s="155" t="str">
        <f aca="false">IF($J181="","",IFERROR(VLOOKUP(IF(ISNUMBER(FIND(",",$J181)),LEFT($J181,FIND(",",$J181)-1),$J181),'ATTACK and Kill Chain mapping'!$A:$B,2,FALSE()),""))</f>
        <v/>
      </c>
      <c r="L181" s="155" t="str">
        <f aca="false">IF($J181="","",IFERROR(VLOOKUP(IF(ISNUMBER(FIND(",",$J181)),LEFT($J181,FIND(",",$J181)-1),$J181),'ATTACK and Kill Chain mapping'!$A:$D,4,FALSE()),""))</f>
        <v/>
      </c>
      <c r="M181" s="154"/>
      <c r="N181" s="156"/>
      <c r="O181" s="156"/>
      <c r="P181" s="156"/>
      <c r="Q181" s="157" t="str">
        <f aca="false">IF(COUNT($N181:$P181)=0,"",$N181*$O181*$P181)</f>
        <v/>
      </c>
      <c r="R181" s="157" t="str">
        <f aca="false">IF($Q181="","",1-$Q181)</f>
        <v/>
      </c>
      <c r="S181" s="158"/>
      <c r="T181" s="158"/>
      <c r="U181" s="158"/>
      <c r="V181" s="158"/>
    </row>
    <row r="182" customFormat="false" ht="43.5" hidden="false" customHeight="true" outlineLevel="0" collapsed="false">
      <c r="A182" s="150" t="str">
        <f aca="false">IF($E182="","",COUNTIF($E:$E,$E182))</f>
        <v/>
      </c>
      <c r="B182" s="151" t="str">
        <f aca="false">IF($C182="","",VLOOKUP($C182,'L1 UC'!$C:$D,2,FALSE()))</f>
        <v/>
      </c>
      <c r="C182" s="152" t="str">
        <f aca="false">IF($E182="","",LEFT($E182,FIND("-",$E182&amp;"-")-1))</f>
        <v/>
      </c>
      <c r="D182" s="153" t="str">
        <f aca="false">IF($E182="","",VLOOKUP($E182,'L2 UC'!$C:$D,2,FALSE()))</f>
        <v/>
      </c>
      <c r="E182" s="153" t="str">
        <f aca="false">IF($M182&lt;&gt;"",$M182,IF(COUNTIF('L2 UC'!$C:$C,$L182)&gt;0,$L182,""))</f>
        <v/>
      </c>
      <c r="F182" s="150" t="str">
        <f aca="false">IF($E182="","",$E182&amp;"-"&amp;COUNTIF($E$2:$E182,$E182))</f>
        <v/>
      </c>
      <c r="G182" s="154"/>
      <c r="H182" s="144"/>
      <c r="I182" s="154"/>
      <c r="J182" s="155" t="str">
        <f aca="false">IF(OR($I182="",LEFT($I182,1)="["),"",IFERROR(VLOOKUP(TRIM(IF(ISNUMBER(FIND(",",$I182)),LEFT($I182,FIND(",",$I182)-1),$I182)),'Mitre Techniques'!$A:$C,3,FALSE()),"Unknown technique"))</f>
        <v/>
      </c>
      <c r="K182" s="155" t="str">
        <f aca="false">IF($J182="","",IFERROR(VLOOKUP(IF(ISNUMBER(FIND(",",$J182)),LEFT($J182,FIND(",",$J182)-1),$J182),'ATTACK and Kill Chain mapping'!$A:$B,2,FALSE()),""))</f>
        <v/>
      </c>
      <c r="L182" s="155" t="str">
        <f aca="false">IF($J182="","",IFERROR(VLOOKUP(IF(ISNUMBER(FIND(",",$J182)),LEFT($J182,FIND(",",$J182)-1),$J182),'ATTACK and Kill Chain mapping'!$A:$D,4,FALSE()),""))</f>
        <v/>
      </c>
      <c r="M182" s="154"/>
      <c r="N182" s="156"/>
      <c r="O182" s="156"/>
      <c r="P182" s="156"/>
      <c r="Q182" s="157" t="str">
        <f aca="false">IF(COUNT($N182:$P182)=0,"",$N182*$O182*$P182)</f>
        <v/>
      </c>
      <c r="R182" s="157" t="str">
        <f aca="false">IF($Q182="","",1-$Q182)</f>
        <v/>
      </c>
      <c r="S182" s="158"/>
      <c r="T182" s="158"/>
      <c r="U182" s="158"/>
      <c r="V182" s="158"/>
    </row>
    <row r="183" customFormat="false" ht="43.5" hidden="false" customHeight="true" outlineLevel="0" collapsed="false">
      <c r="A183" s="150" t="str">
        <f aca="false">IF($E183="","",COUNTIF($E:$E,$E183))</f>
        <v/>
      </c>
      <c r="B183" s="151" t="str">
        <f aca="false">IF($C183="","",VLOOKUP($C183,'L1 UC'!$C:$D,2,FALSE()))</f>
        <v/>
      </c>
      <c r="C183" s="152" t="str">
        <f aca="false">IF($E183="","",LEFT($E183,FIND("-",$E183&amp;"-")-1))</f>
        <v/>
      </c>
      <c r="D183" s="153" t="str">
        <f aca="false">IF($E183="","",VLOOKUP($E183,'L2 UC'!$C:$D,2,FALSE()))</f>
        <v/>
      </c>
      <c r="E183" s="153" t="str">
        <f aca="false">IF($M183&lt;&gt;"",$M183,IF(COUNTIF('L2 UC'!$C:$C,$L183)&gt;0,$L183,""))</f>
        <v/>
      </c>
      <c r="F183" s="150" t="str">
        <f aca="false">IF($E183="","",$E183&amp;"-"&amp;COUNTIF($E$2:$E183,$E183))</f>
        <v/>
      </c>
      <c r="G183" s="154"/>
      <c r="H183" s="144"/>
      <c r="I183" s="154"/>
      <c r="J183" s="155" t="str">
        <f aca="false">IF(OR($I183="",LEFT($I183,1)="["),"",IFERROR(VLOOKUP(TRIM(IF(ISNUMBER(FIND(",",$I183)),LEFT($I183,FIND(",",$I183)-1),$I183)),'Mitre Techniques'!$A:$C,3,FALSE()),"Unknown technique"))</f>
        <v/>
      </c>
      <c r="K183" s="155" t="str">
        <f aca="false">IF($J183="","",IFERROR(VLOOKUP(IF(ISNUMBER(FIND(",",$J183)),LEFT($J183,FIND(",",$J183)-1),$J183),'ATTACK and Kill Chain mapping'!$A:$B,2,FALSE()),""))</f>
        <v/>
      </c>
      <c r="L183" s="155" t="str">
        <f aca="false">IF($J183="","",IFERROR(VLOOKUP(IF(ISNUMBER(FIND(",",$J183)),LEFT($J183,FIND(",",$J183)-1),$J183),'ATTACK and Kill Chain mapping'!$A:$D,4,FALSE()),""))</f>
        <v/>
      </c>
      <c r="M183" s="154"/>
      <c r="N183" s="156"/>
      <c r="O183" s="156"/>
      <c r="P183" s="156"/>
      <c r="Q183" s="157" t="str">
        <f aca="false">IF(COUNT($N183:$P183)=0,"",$N183*$O183*$P183)</f>
        <v/>
      </c>
      <c r="R183" s="157" t="str">
        <f aca="false">IF($Q183="","",1-$Q183)</f>
        <v/>
      </c>
      <c r="S183" s="158"/>
      <c r="T183" s="158"/>
      <c r="U183" s="158"/>
      <c r="V183" s="158"/>
    </row>
    <row r="184" customFormat="false" ht="43.5" hidden="false" customHeight="true" outlineLevel="0" collapsed="false">
      <c r="A184" s="150" t="str">
        <f aca="false">IF($E184="","",COUNTIF($E:$E,$E184))</f>
        <v/>
      </c>
      <c r="B184" s="151" t="str">
        <f aca="false">IF($C184="","",VLOOKUP($C184,'L1 UC'!$C:$D,2,FALSE()))</f>
        <v/>
      </c>
      <c r="C184" s="152" t="str">
        <f aca="false">IF($E184="","",LEFT($E184,FIND("-",$E184&amp;"-")-1))</f>
        <v/>
      </c>
      <c r="D184" s="153" t="str">
        <f aca="false">IF($E184="","",VLOOKUP($E184,'L2 UC'!$C:$D,2,FALSE()))</f>
        <v/>
      </c>
      <c r="E184" s="153" t="str">
        <f aca="false">IF($M184&lt;&gt;"",$M184,IF(COUNTIF('L2 UC'!$C:$C,$L184)&gt;0,$L184,""))</f>
        <v/>
      </c>
      <c r="F184" s="150" t="str">
        <f aca="false">IF($E184="","",$E184&amp;"-"&amp;COUNTIF($E$2:$E184,$E184))</f>
        <v/>
      </c>
      <c r="G184" s="154"/>
      <c r="H184" s="144"/>
      <c r="I184" s="154"/>
      <c r="J184" s="155" t="str">
        <f aca="false">IF(OR($I184="",LEFT($I184,1)="["),"",IFERROR(VLOOKUP(TRIM(IF(ISNUMBER(FIND(",",$I184)),LEFT($I184,FIND(",",$I184)-1),$I184)),'Mitre Techniques'!$A:$C,3,FALSE()),"Unknown technique"))</f>
        <v/>
      </c>
      <c r="K184" s="155" t="str">
        <f aca="false">IF($J184="","",IFERROR(VLOOKUP(IF(ISNUMBER(FIND(",",$J184)),LEFT($J184,FIND(",",$J184)-1),$J184),'ATTACK and Kill Chain mapping'!$A:$B,2,FALSE()),""))</f>
        <v/>
      </c>
      <c r="L184" s="155" t="str">
        <f aca="false">IF($J184="","",IFERROR(VLOOKUP(IF(ISNUMBER(FIND(",",$J184)),LEFT($J184,FIND(",",$J184)-1),$J184),'ATTACK and Kill Chain mapping'!$A:$D,4,FALSE()),""))</f>
        <v/>
      </c>
      <c r="M184" s="154"/>
      <c r="N184" s="156"/>
      <c r="O184" s="156"/>
      <c r="P184" s="156"/>
      <c r="Q184" s="157" t="str">
        <f aca="false">IF(COUNT($N184:$P184)=0,"",$N184*$O184*$P184)</f>
        <v/>
      </c>
      <c r="R184" s="157" t="str">
        <f aca="false">IF($Q184="","",1-$Q184)</f>
        <v/>
      </c>
      <c r="S184" s="158"/>
      <c r="T184" s="158"/>
      <c r="U184" s="158"/>
      <c r="V184" s="158"/>
    </row>
    <row r="185" customFormat="false" ht="43.5" hidden="false" customHeight="true" outlineLevel="0" collapsed="false">
      <c r="A185" s="150" t="str">
        <f aca="false">IF($E185="","",COUNTIF($E:$E,$E185))</f>
        <v/>
      </c>
      <c r="B185" s="151" t="str">
        <f aca="false">IF($C185="","",VLOOKUP($C185,'L1 UC'!$C:$D,2,FALSE()))</f>
        <v/>
      </c>
      <c r="C185" s="152" t="str">
        <f aca="false">IF($E185="","",LEFT($E185,FIND("-",$E185&amp;"-")-1))</f>
        <v/>
      </c>
      <c r="D185" s="153" t="str">
        <f aca="false">IF($E185="","",VLOOKUP($E185,'L2 UC'!$C:$D,2,FALSE()))</f>
        <v/>
      </c>
      <c r="E185" s="153" t="str">
        <f aca="false">IF($M185&lt;&gt;"",$M185,IF(COUNTIF('L2 UC'!$C:$C,$L185)&gt;0,$L185,""))</f>
        <v/>
      </c>
      <c r="F185" s="150" t="str">
        <f aca="false">IF($E185="","",$E185&amp;"-"&amp;COUNTIF($E$2:$E185,$E185))</f>
        <v/>
      </c>
      <c r="G185" s="154"/>
      <c r="H185" s="144"/>
      <c r="I185" s="154"/>
      <c r="J185" s="155" t="str">
        <f aca="false">IF(OR($I185="",LEFT($I185,1)="["),"",IFERROR(VLOOKUP(TRIM(IF(ISNUMBER(FIND(",",$I185)),LEFT($I185,FIND(",",$I185)-1),$I185)),'Mitre Techniques'!$A:$C,3,FALSE()),"Unknown technique"))</f>
        <v/>
      </c>
      <c r="K185" s="155" t="str">
        <f aca="false">IF($J185="","",IFERROR(VLOOKUP(IF(ISNUMBER(FIND(",",$J185)),LEFT($J185,FIND(",",$J185)-1),$J185),'ATTACK and Kill Chain mapping'!$A:$B,2,FALSE()),""))</f>
        <v/>
      </c>
      <c r="L185" s="155" t="str">
        <f aca="false">IF($J185="","",IFERROR(VLOOKUP(IF(ISNUMBER(FIND(",",$J185)),LEFT($J185,FIND(",",$J185)-1),$J185),'ATTACK and Kill Chain mapping'!$A:$D,4,FALSE()),""))</f>
        <v/>
      </c>
      <c r="M185" s="154"/>
      <c r="N185" s="156"/>
      <c r="O185" s="156"/>
      <c r="P185" s="156"/>
      <c r="Q185" s="157" t="str">
        <f aca="false">IF(COUNT($N185:$P185)=0,"",$N185*$O185*$P185)</f>
        <v/>
      </c>
      <c r="R185" s="157" t="str">
        <f aca="false">IF($Q185="","",1-$Q185)</f>
        <v/>
      </c>
      <c r="S185" s="158"/>
      <c r="T185" s="158"/>
      <c r="U185" s="158"/>
      <c r="V185" s="158"/>
    </row>
    <row r="186" customFormat="false" ht="43.5" hidden="false" customHeight="true" outlineLevel="0" collapsed="false">
      <c r="A186" s="150" t="str">
        <f aca="false">IF($E186="","",COUNTIF($E:$E,$E186))</f>
        <v/>
      </c>
      <c r="B186" s="151" t="str">
        <f aca="false">IF($C186="","",VLOOKUP($C186,'L1 UC'!$C:$D,2,FALSE()))</f>
        <v/>
      </c>
      <c r="C186" s="152" t="str">
        <f aca="false">IF($E186="","",LEFT($E186,FIND("-",$E186&amp;"-")-1))</f>
        <v/>
      </c>
      <c r="D186" s="153" t="str">
        <f aca="false">IF($E186="","",VLOOKUP($E186,'L2 UC'!$C:$D,2,FALSE()))</f>
        <v/>
      </c>
      <c r="E186" s="153" t="str">
        <f aca="false">IF($M186&lt;&gt;"",$M186,IF(COUNTIF('L2 UC'!$C:$C,$L186)&gt;0,$L186,""))</f>
        <v/>
      </c>
      <c r="F186" s="150" t="str">
        <f aca="false">IF($E186="","",$E186&amp;"-"&amp;COUNTIF($E$2:$E186,$E186))</f>
        <v/>
      </c>
      <c r="G186" s="154"/>
      <c r="H186" s="144"/>
      <c r="I186" s="154"/>
      <c r="J186" s="155" t="str">
        <f aca="false">IF(OR($I186="",LEFT($I186,1)="["),"",IFERROR(VLOOKUP(TRIM(IF(ISNUMBER(FIND(",",$I186)),LEFT($I186,FIND(",",$I186)-1),$I186)),'Mitre Techniques'!$A:$C,3,FALSE()),"Unknown technique"))</f>
        <v/>
      </c>
      <c r="K186" s="155" t="str">
        <f aca="false">IF($J186="","",IFERROR(VLOOKUP(IF(ISNUMBER(FIND(",",$J186)),LEFT($J186,FIND(",",$J186)-1),$J186),'ATTACK and Kill Chain mapping'!$A:$B,2,FALSE()),""))</f>
        <v/>
      </c>
      <c r="L186" s="155" t="str">
        <f aca="false">IF($J186="","",IFERROR(VLOOKUP(IF(ISNUMBER(FIND(",",$J186)),LEFT($J186,FIND(",",$J186)-1),$J186),'ATTACK and Kill Chain mapping'!$A:$D,4,FALSE()),""))</f>
        <v/>
      </c>
      <c r="M186" s="154"/>
      <c r="N186" s="156"/>
      <c r="O186" s="156"/>
      <c r="P186" s="156"/>
      <c r="Q186" s="157" t="str">
        <f aca="false">IF(COUNT($N186:$P186)=0,"",$N186*$O186*$P186)</f>
        <v/>
      </c>
      <c r="R186" s="157" t="str">
        <f aca="false">IF($Q186="","",1-$Q186)</f>
        <v/>
      </c>
      <c r="S186" s="158"/>
      <c r="T186" s="158"/>
      <c r="U186" s="158"/>
      <c r="V186" s="158"/>
    </row>
    <row r="187" customFormat="false" ht="43.5" hidden="false" customHeight="true" outlineLevel="0" collapsed="false">
      <c r="A187" s="150" t="str">
        <f aca="false">IF($E187="","",COUNTIF($E:$E,$E187))</f>
        <v/>
      </c>
      <c r="B187" s="151" t="str">
        <f aca="false">IF($C187="","",VLOOKUP($C187,'L1 UC'!$C:$D,2,FALSE()))</f>
        <v/>
      </c>
      <c r="C187" s="152" t="str">
        <f aca="false">IF($E187="","",LEFT($E187,FIND("-",$E187&amp;"-")-1))</f>
        <v/>
      </c>
      <c r="D187" s="153" t="str">
        <f aca="false">IF($E187="","",VLOOKUP($E187,'L2 UC'!$C:$D,2,FALSE()))</f>
        <v/>
      </c>
      <c r="E187" s="153" t="str">
        <f aca="false">IF($M187&lt;&gt;"",$M187,IF(COUNTIF('L2 UC'!$C:$C,$L187)&gt;0,$L187,""))</f>
        <v/>
      </c>
      <c r="F187" s="150" t="str">
        <f aca="false">IF($E187="","",$E187&amp;"-"&amp;COUNTIF($E$2:$E187,$E187))</f>
        <v/>
      </c>
      <c r="G187" s="154"/>
      <c r="H187" s="144"/>
      <c r="I187" s="154"/>
      <c r="J187" s="155" t="str">
        <f aca="false">IF(OR($I187="",LEFT($I187,1)="["),"",IFERROR(VLOOKUP(TRIM(IF(ISNUMBER(FIND(",",$I187)),LEFT($I187,FIND(",",$I187)-1),$I187)),'Mitre Techniques'!$A:$C,3,FALSE()),"Unknown technique"))</f>
        <v/>
      </c>
      <c r="K187" s="155" t="str">
        <f aca="false">IF($J187="","",IFERROR(VLOOKUP(IF(ISNUMBER(FIND(",",$J187)),LEFT($J187,FIND(",",$J187)-1),$J187),'ATTACK and Kill Chain mapping'!$A:$B,2,FALSE()),""))</f>
        <v/>
      </c>
      <c r="L187" s="155" t="str">
        <f aca="false">IF($J187="","",IFERROR(VLOOKUP(IF(ISNUMBER(FIND(",",$J187)),LEFT($J187,FIND(",",$J187)-1),$J187),'ATTACK and Kill Chain mapping'!$A:$D,4,FALSE()),""))</f>
        <v/>
      </c>
      <c r="M187" s="154"/>
      <c r="N187" s="156"/>
      <c r="O187" s="156"/>
      <c r="P187" s="156"/>
      <c r="Q187" s="157" t="str">
        <f aca="false">IF(COUNT($N187:$P187)=0,"",$N187*$O187*$P187)</f>
        <v/>
      </c>
      <c r="R187" s="157" t="str">
        <f aca="false">IF($Q187="","",1-$Q187)</f>
        <v/>
      </c>
      <c r="S187" s="158"/>
      <c r="T187" s="158"/>
      <c r="U187" s="158"/>
      <c r="V187" s="158"/>
    </row>
    <row r="188" customFormat="false" ht="43.5" hidden="false" customHeight="true" outlineLevel="0" collapsed="false">
      <c r="A188" s="150" t="str">
        <f aca="false">IF($E188="","",COUNTIF($E:$E,$E188))</f>
        <v/>
      </c>
      <c r="B188" s="151" t="str">
        <f aca="false">IF($C188="","",VLOOKUP($C188,'L1 UC'!$C:$D,2,FALSE()))</f>
        <v/>
      </c>
      <c r="C188" s="152" t="str">
        <f aca="false">IF($E188="","",LEFT($E188,FIND("-",$E188&amp;"-")-1))</f>
        <v/>
      </c>
      <c r="D188" s="153" t="str">
        <f aca="false">IF($E188="","",VLOOKUP($E188,'L2 UC'!$C:$D,2,FALSE()))</f>
        <v/>
      </c>
      <c r="E188" s="153" t="str">
        <f aca="false">IF($M188&lt;&gt;"",$M188,IF(COUNTIF('L2 UC'!$C:$C,$L188)&gt;0,$L188,""))</f>
        <v/>
      </c>
      <c r="F188" s="150" t="str">
        <f aca="false">IF($E188="","",$E188&amp;"-"&amp;COUNTIF($E$2:$E188,$E188))</f>
        <v/>
      </c>
      <c r="G188" s="154"/>
      <c r="H188" s="144"/>
      <c r="I188" s="154"/>
      <c r="J188" s="155" t="str">
        <f aca="false">IF(OR($I188="",LEFT($I188,1)="["),"",IFERROR(VLOOKUP(TRIM(IF(ISNUMBER(FIND(",",$I188)),LEFT($I188,FIND(",",$I188)-1),$I188)),'Mitre Techniques'!$A:$C,3,FALSE()),"Unknown technique"))</f>
        <v/>
      </c>
      <c r="K188" s="155" t="str">
        <f aca="false">IF($J188="","",IFERROR(VLOOKUP(IF(ISNUMBER(FIND(",",$J188)),LEFT($J188,FIND(",",$J188)-1),$J188),'ATTACK and Kill Chain mapping'!$A:$B,2,FALSE()),""))</f>
        <v/>
      </c>
      <c r="L188" s="155" t="str">
        <f aca="false">IF($J188="","",IFERROR(VLOOKUP(IF(ISNUMBER(FIND(",",$J188)),LEFT($J188,FIND(",",$J188)-1),$J188),'ATTACK and Kill Chain mapping'!$A:$D,4,FALSE()),""))</f>
        <v/>
      </c>
      <c r="M188" s="154"/>
      <c r="N188" s="156"/>
      <c r="O188" s="156"/>
      <c r="P188" s="156"/>
      <c r="Q188" s="157" t="str">
        <f aca="false">IF(COUNT($N188:$P188)=0,"",$N188*$O188*$P188)</f>
        <v/>
      </c>
      <c r="R188" s="157" t="str">
        <f aca="false">IF($Q188="","",1-$Q188)</f>
        <v/>
      </c>
      <c r="S188" s="158"/>
      <c r="T188" s="158"/>
      <c r="U188" s="158"/>
      <c r="V188" s="158"/>
    </row>
    <row r="189" customFormat="false" ht="43.5" hidden="false" customHeight="true" outlineLevel="0" collapsed="false">
      <c r="A189" s="150" t="str">
        <f aca="false">IF($E189="","",COUNTIF($E:$E,$E189))</f>
        <v/>
      </c>
      <c r="B189" s="151" t="str">
        <f aca="false">IF($C189="","",VLOOKUP($C189,'L1 UC'!$C:$D,2,FALSE()))</f>
        <v/>
      </c>
      <c r="C189" s="152" t="str">
        <f aca="false">IF($E189="","",LEFT($E189,FIND("-",$E189&amp;"-")-1))</f>
        <v/>
      </c>
      <c r="D189" s="153" t="str">
        <f aca="false">IF($E189="","",VLOOKUP($E189,'L2 UC'!$C:$D,2,FALSE()))</f>
        <v/>
      </c>
      <c r="E189" s="153" t="str">
        <f aca="false">IF($M189&lt;&gt;"",$M189,IF(COUNTIF('L2 UC'!$C:$C,$L189)&gt;0,$L189,""))</f>
        <v/>
      </c>
      <c r="F189" s="150" t="str">
        <f aca="false">IF($E189="","",$E189&amp;"-"&amp;COUNTIF($E$2:$E189,$E189))</f>
        <v/>
      </c>
      <c r="G189" s="154"/>
      <c r="H189" s="144"/>
      <c r="I189" s="154"/>
      <c r="J189" s="155" t="str">
        <f aca="false">IF(OR($I189="",LEFT($I189,1)="["),"",IFERROR(VLOOKUP(TRIM(IF(ISNUMBER(FIND(",",$I189)),LEFT($I189,FIND(",",$I189)-1),$I189)),'Mitre Techniques'!$A:$C,3,FALSE()),"Unknown technique"))</f>
        <v/>
      </c>
      <c r="K189" s="155" t="str">
        <f aca="false">IF($J189="","",IFERROR(VLOOKUP(IF(ISNUMBER(FIND(",",$J189)),LEFT($J189,FIND(",",$J189)-1),$J189),'ATTACK and Kill Chain mapping'!$A:$B,2,FALSE()),""))</f>
        <v/>
      </c>
      <c r="L189" s="155" t="str">
        <f aca="false">IF($J189="","",IFERROR(VLOOKUP(IF(ISNUMBER(FIND(",",$J189)),LEFT($J189,FIND(",",$J189)-1),$J189),'ATTACK and Kill Chain mapping'!$A:$D,4,FALSE()),""))</f>
        <v/>
      </c>
      <c r="M189" s="154"/>
      <c r="N189" s="156"/>
      <c r="O189" s="156"/>
      <c r="P189" s="156"/>
      <c r="Q189" s="157" t="str">
        <f aca="false">IF(COUNT($N189:$P189)=0,"",$N189*$O189*$P189)</f>
        <v/>
      </c>
      <c r="R189" s="157" t="str">
        <f aca="false">IF($Q189="","",1-$Q189)</f>
        <v/>
      </c>
      <c r="S189" s="158"/>
      <c r="T189" s="158"/>
      <c r="U189" s="158"/>
      <c r="V189" s="158"/>
    </row>
    <row r="190" customFormat="false" ht="43.5" hidden="false" customHeight="true" outlineLevel="0" collapsed="false">
      <c r="A190" s="150" t="str">
        <f aca="false">IF($E190="","",COUNTIF($E:$E,$E190))</f>
        <v/>
      </c>
      <c r="B190" s="151" t="str">
        <f aca="false">IF($C190="","",VLOOKUP($C190,'L1 UC'!$C:$D,2,FALSE()))</f>
        <v/>
      </c>
      <c r="C190" s="152" t="str">
        <f aca="false">IF($E190="","",LEFT($E190,FIND("-",$E190&amp;"-")-1))</f>
        <v/>
      </c>
      <c r="D190" s="153" t="str">
        <f aca="false">IF($E190="","",VLOOKUP($E190,'L2 UC'!$C:$D,2,FALSE()))</f>
        <v/>
      </c>
      <c r="E190" s="153" t="str">
        <f aca="false">IF($M190&lt;&gt;"",$M190,IF(COUNTIF('L2 UC'!$C:$C,$L190)&gt;0,$L190,""))</f>
        <v/>
      </c>
      <c r="F190" s="150" t="str">
        <f aca="false">IF($E190="","",$E190&amp;"-"&amp;COUNTIF($E$2:$E190,$E190))</f>
        <v/>
      </c>
      <c r="G190" s="154"/>
      <c r="H190" s="144"/>
      <c r="I190" s="154"/>
      <c r="J190" s="155" t="str">
        <f aca="false">IF(OR($I190="",LEFT($I190,1)="["),"",IFERROR(VLOOKUP(TRIM(IF(ISNUMBER(FIND(",",$I190)),LEFT($I190,FIND(",",$I190)-1),$I190)),'Mitre Techniques'!$A:$C,3,FALSE()),"Unknown technique"))</f>
        <v/>
      </c>
      <c r="K190" s="155" t="str">
        <f aca="false">IF($J190="","",IFERROR(VLOOKUP(IF(ISNUMBER(FIND(",",$J190)),LEFT($J190,FIND(",",$J190)-1),$J190),'ATTACK and Kill Chain mapping'!$A:$B,2,FALSE()),""))</f>
        <v/>
      </c>
      <c r="L190" s="155" t="str">
        <f aca="false">IF($J190="","",IFERROR(VLOOKUP(IF(ISNUMBER(FIND(",",$J190)),LEFT($J190,FIND(",",$J190)-1),$J190),'ATTACK and Kill Chain mapping'!$A:$D,4,FALSE()),""))</f>
        <v/>
      </c>
      <c r="M190" s="154"/>
      <c r="N190" s="156"/>
      <c r="O190" s="156"/>
      <c r="P190" s="156"/>
      <c r="Q190" s="157" t="str">
        <f aca="false">IF(COUNT($N190:$P190)=0,"",$N190*$O190*$P190)</f>
        <v/>
      </c>
      <c r="R190" s="157" t="str">
        <f aca="false">IF($Q190="","",1-$Q190)</f>
        <v/>
      </c>
      <c r="S190" s="158"/>
      <c r="T190" s="158"/>
      <c r="U190" s="158"/>
      <c r="V190" s="158"/>
    </row>
    <row r="191" customFormat="false" ht="43.5" hidden="false" customHeight="true" outlineLevel="0" collapsed="false">
      <c r="A191" s="150" t="str">
        <f aca="false">IF($E191="","",COUNTIF($E:$E,$E191))</f>
        <v/>
      </c>
      <c r="B191" s="151" t="str">
        <f aca="false">IF($C191="","",VLOOKUP($C191,'L1 UC'!$C:$D,2,FALSE()))</f>
        <v/>
      </c>
      <c r="C191" s="152" t="str">
        <f aca="false">IF($E191="","",LEFT($E191,FIND("-",$E191&amp;"-")-1))</f>
        <v/>
      </c>
      <c r="D191" s="153" t="str">
        <f aca="false">IF($E191="","",VLOOKUP($E191,'L2 UC'!$C:$D,2,FALSE()))</f>
        <v/>
      </c>
      <c r="E191" s="153" t="str">
        <f aca="false">IF($M191&lt;&gt;"",$M191,IF(COUNTIF('L2 UC'!$C:$C,$L191)&gt;0,$L191,""))</f>
        <v/>
      </c>
      <c r="F191" s="150" t="str">
        <f aca="false">IF($E191="","",$E191&amp;"-"&amp;COUNTIF($E$2:$E191,$E191))</f>
        <v/>
      </c>
      <c r="G191" s="154"/>
      <c r="H191" s="144"/>
      <c r="I191" s="154"/>
      <c r="J191" s="155" t="str">
        <f aca="false">IF(OR($I191="",LEFT($I191,1)="["),"",IFERROR(VLOOKUP(TRIM(IF(ISNUMBER(FIND(",",$I191)),LEFT($I191,FIND(",",$I191)-1),$I191)),'Mitre Techniques'!$A:$C,3,FALSE()),"Unknown technique"))</f>
        <v/>
      </c>
      <c r="K191" s="155" t="str">
        <f aca="false">IF($J191="","",IFERROR(VLOOKUP(IF(ISNUMBER(FIND(",",$J191)),LEFT($J191,FIND(",",$J191)-1),$J191),'ATTACK and Kill Chain mapping'!$A:$B,2,FALSE()),""))</f>
        <v/>
      </c>
      <c r="L191" s="155" t="str">
        <f aca="false">IF($J191="","",IFERROR(VLOOKUP(IF(ISNUMBER(FIND(",",$J191)),LEFT($J191,FIND(",",$J191)-1),$J191),'ATTACK and Kill Chain mapping'!$A:$D,4,FALSE()),""))</f>
        <v/>
      </c>
      <c r="M191" s="154"/>
      <c r="N191" s="156"/>
      <c r="O191" s="156"/>
      <c r="P191" s="156"/>
      <c r="Q191" s="157" t="str">
        <f aca="false">IF(COUNT($N191:$P191)=0,"",$N191*$O191*$P191)</f>
        <v/>
      </c>
      <c r="R191" s="157" t="str">
        <f aca="false">IF($Q191="","",1-$Q191)</f>
        <v/>
      </c>
      <c r="S191" s="158"/>
      <c r="T191" s="158"/>
      <c r="U191" s="158"/>
      <c r="V191" s="158"/>
    </row>
    <row r="192" customFormat="false" ht="43.5" hidden="false" customHeight="true" outlineLevel="0" collapsed="false">
      <c r="A192" s="150" t="str">
        <f aca="false">IF($E192="","",COUNTIF($E:$E,$E192))</f>
        <v/>
      </c>
      <c r="B192" s="151" t="str">
        <f aca="false">IF($C192="","",VLOOKUP($C192,'L1 UC'!$C:$D,2,FALSE()))</f>
        <v/>
      </c>
      <c r="C192" s="152" t="str">
        <f aca="false">IF($E192="","",LEFT($E192,FIND("-",$E192&amp;"-")-1))</f>
        <v/>
      </c>
      <c r="D192" s="153" t="str">
        <f aca="false">IF($E192="","",VLOOKUP($E192,'L2 UC'!$C:$D,2,FALSE()))</f>
        <v/>
      </c>
      <c r="E192" s="153" t="str">
        <f aca="false">IF($M192&lt;&gt;"",$M192,IF(COUNTIF('L2 UC'!$C:$C,$L192)&gt;0,$L192,""))</f>
        <v/>
      </c>
      <c r="F192" s="150" t="str">
        <f aca="false">IF($E192="","",$E192&amp;"-"&amp;COUNTIF($E$2:$E192,$E192))</f>
        <v/>
      </c>
      <c r="G192" s="154"/>
      <c r="H192" s="144"/>
      <c r="I192" s="154"/>
      <c r="J192" s="155" t="str">
        <f aca="false">IF(OR($I192="",LEFT($I192,1)="["),"",IFERROR(VLOOKUP(TRIM(IF(ISNUMBER(FIND(",",$I192)),LEFT($I192,FIND(",",$I192)-1),$I192)),'Mitre Techniques'!$A:$C,3,FALSE()),"Unknown technique"))</f>
        <v/>
      </c>
      <c r="K192" s="155" t="str">
        <f aca="false">IF($J192="","",IFERROR(VLOOKUP(IF(ISNUMBER(FIND(",",$J192)),LEFT($J192,FIND(",",$J192)-1),$J192),'ATTACK and Kill Chain mapping'!$A:$B,2,FALSE()),""))</f>
        <v/>
      </c>
      <c r="L192" s="155" t="str">
        <f aca="false">IF($J192="","",IFERROR(VLOOKUP(IF(ISNUMBER(FIND(",",$J192)),LEFT($J192,FIND(",",$J192)-1),$J192),'ATTACK and Kill Chain mapping'!$A:$D,4,FALSE()),""))</f>
        <v/>
      </c>
      <c r="M192" s="154"/>
      <c r="N192" s="156"/>
      <c r="O192" s="156"/>
      <c r="P192" s="156"/>
      <c r="Q192" s="157" t="str">
        <f aca="false">IF(COUNT($N192:$P192)=0,"",$N192*$O192*$P192)</f>
        <v/>
      </c>
      <c r="R192" s="157" t="str">
        <f aca="false">IF($Q192="","",1-$Q192)</f>
        <v/>
      </c>
      <c r="S192" s="158"/>
      <c r="T192" s="158"/>
      <c r="U192" s="158"/>
      <c r="V192" s="158"/>
    </row>
    <row r="193" customFormat="false" ht="43.5" hidden="false" customHeight="true" outlineLevel="0" collapsed="false">
      <c r="A193" s="150" t="str">
        <f aca="false">IF($E193="","",COUNTIF($E:$E,$E193))</f>
        <v/>
      </c>
      <c r="B193" s="151" t="str">
        <f aca="false">IF($C193="","",VLOOKUP($C193,'L1 UC'!$C:$D,2,FALSE()))</f>
        <v/>
      </c>
      <c r="C193" s="152" t="str">
        <f aca="false">IF($E193="","",LEFT($E193,FIND("-",$E193&amp;"-")-1))</f>
        <v/>
      </c>
      <c r="D193" s="153" t="str">
        <f aca="false">IF($E193="","",VLOOKUP($E193,'L2 UC'!$C:$D,2,FALSE()))</f>
        <v/>
      </c>
      <c r="E193" s="153" t="str">
        <f aca="false">IF($M193&lt;&gt;"",$M193,IF(COUNTIF('L2 UC'!$C:$C,$L193)&gt;0,$L193,""))</f>
        <v/>
      </c>
      <c r="F193" s="150" t="str">
        <f aca="false">IF($E193="","",$E193&amp;"-"&amp;COUNTIF($E$2:$E193,$E193))</f>
        <v/>
      </c>
      <c r="G193" s="154"/>
      <c r="H193" s="144"/>
      <c r="I193" s="154"/>
      <c r="J193" s="155" t="str">
        <f aca="false">IF(OR($I193="",LEFT($I193,1)="["),"",IFERROR(VLOOKUP(TRIM(IF(ISNUMBER(FIND(",",$I193)),LEFT($I193,FIND(",",$I193)-1),$I193)),'Mitre Techniques'!$A:$C,3,FALSE()),"Unknown technique"))</f>
        <v/>
      </c>
      <c r="K193" s="155" t="str">
        <f aca="false">IF($J193="","",IFERROR(VLOOKUP(IF(ISNUMBER(FIND(",",$J193)),LEFT($J193,FIND(",",$J193)-1),$J193),'ATTACK and Kill Chain mapping'!$A:$B,2,FALSE()),""))</f>
        <v/>
      </c>
      <c r="L193" s="155" t="str">
        <f aca="false">IF($J193="","",IFERROR(VLOOKUP(IF(ISNUMBER(FIND(",",$J193)),LEFT($J193,FIND(",",$J193)-1),$J193),'ATTACK and Kill Chain mapping'!$A:$D,4,FALSE()),""))</f>
        <v/>
      </c>
      <c r="M193" s="154"/>
      <c r="N193" s="156"/>
      <c r="O193" s="156"/>
      <c r="P193" s="156"/>
      <c r="Q193" s="157" t="str">
        <f aca="false">IF(COUNT($N193:$P193)=0,"",$N193*$O193*$P193)</f>
        <v/>
      </c>
      <c r="R193" s="157" t="str">
        <f aca="false">IF($Q193="","",1-$Q193)</f>
        <v/>
      </c>
      <c r="S193" s="158"/>
      <c r="T193" s="158"/>
      <c r="U193" s="158"/>
      <c r="V193" s="158"/>
    </row>
    <row r="194" customFormat="false" ht="43.5" hidden="false" customHeight="true" outlineLevel="0" collapsed="false">
      <c r="A194" s="150" t="str">
        <f aca="false">IF($E194="","",COUNTIF($E:$E,$E194))</f>
        <v/>
      </c>
      <c r="B194" s="151" t="str">
        <f aca="false">IF($C194="","",VLOOKUP($C194,'L1 UC'!$C:$D,2,FALSE()))</f>
        <v/>
      </c>
      <c r="C194" s="152" t="str">
        <f aca="false">IF($E194="","",LEFT($E194,FIND("-",$E194&amp;"-")-1))</f>
        <v/>
      </c>
      <c r="D194" s="153" t="str">
        <f aca="false">IF($E194="","",VLOOKUP($E194,'L2 UC'!$C:$D,2,FALSE()))</f>
        <v/>
      </c>
      <c r="E194" s="153" t="str">
        <f aca="false">IF($M194&lt;&gt;"",$M194,IF(COUNTIF('L2 UC'!$C:$C,$L194)&gt;0,$L194,""))</f>
        <v/>
      </c>
      <c r="F194" s="150" t="str">
        <f aca="false">IF($E194="","",$E194&amp;"-"&amp;COUNTIF($E$2:$E194,$E194))</f>
        <v/>
      </c>
      <c r="G194" s="154"/>
      <c r="H194" s="144"/>
      <c r="I194" s="154"/>
      <c r="J194" s="155" t="str">
        <f aca="false">IF(OR($I194="",LEFT($I194,1)="["),"",IFERROR(VLOOKUP(TRIM(IF(ISNUMBER(FIND(",",$I194)),LEFT($I194,FIND(",",$I194)-1),$I194)),'Mitre Techniques'!$A:$C,3,FALSE()),"Unknown technique"))</f>
        <v/>
      </c>
      <c r="K194" s="155" t="str">
        <f aca="false">IF($J194="","",IFERROR(VLOOKUP(IF(ISNUMBER(FIND(",",$J194)),LEFT($J194,FIND(",",$J194)-1),$J194),'ATTACK and Kill Chain mapping'!$A:$B,2,FALSE()),""))</f>
        <v/>
      </c>
      <c r="L194" s="155" t="str">
        <f aca="false">IF($J194="","",IFERROR(VLOOKUP(IF(ISNUMBER(FIND(",",$J194)),LEFT($J194,FIND(",",$J194)-1),$J194),'ATTACK and Kill Chain mapping'!$A:$D,4,FALSE()),""))</f>
        <v/>
      </c>
      <c r="M194" s="154"/>
      <c r="N194" s="156"/>
      <c r="O194" s="156"/>
      <c r="P194" s="156"/>
      <c r="Q194" s="157" t="str">
        <f aca="false">IF(COUNT($N194:$P194)=0,"",$N194*$O194*$P194)</f>
        <v/>
      </c>
      <c r="R194" s="157" t="str">
        <f aca="false">IF($Q194="","",1-$Q194)</f>
        <v/>
      </c>
      <c r="S194" s="158"/>
      <c r="T194" s="158"/>
      <c r="U194" s="158"/>
      <c r="V194" s="158"/>
    </row>
    <row r="195" customFormat="false" ht="43.5" hidden="false" customHeight="true" outlineLevel="0" collapsed="false">
      <c r="A195" s="150" t="str">
        <f aca="false">IF($E195="","",COUNTIF($E:$E,$E195))</f>
        <v/>
      </c>
      <c r="B195" s="151" t="str">
        <f aca="false">IF($C195="","",VLOOKUP($C195,'L1 UC'!$C:$D,2,FALSE()))</f>
        <v/>
      </c>
      <c r="C195" s="152" t="str">
        <f aca="false">IF($E195="","",LEFT($E195,FIND("-",$E195&amp;"-")-1))</f>
        <v/>
      </c>
      <c r="D195" s="153" t="str">
        <f aca="false">IF($E195="","",VLOOKUP($E195,'L2 UC'!$C:$D,2,FALSE()))</f>
        <v/>
      </c>
      <c r="E195" s="153" t="str">
        <f aca="false">IF($M195&lt;&gt;"",$M195,IF(COUNTIF('L2 UC'!$C:$C,$L195)&gt;0,$L195,""))</f>
        <v/>
      </c>
      <c r="F195" s="150" t="str">
        <f aca="false">IF($E195="","",$E195&amp;"-"&amp;COUNTIF($E$2:$E195,$E195))</f>
        <v/>
      </c>
      <c r="G195" s="154"/>
      <c r="H195" s="144"/>
      <c r="I195" s="154"/>
      <c r="J195" s="155" t="str">
        <f aca="false">IF(OR($I195="",LEFT($I195,1)="["),"",IFERROR(VLOOKUP(TRIM(IF(ISNUMBER(FIND(",",$I195)),LEFT($I195,FIND(",",$I195)-1),$I195)),'Mitre Techniques'!$A:$C,3,FALSE()),"Unknown technique"))</f>
        <v/>
      </c>
      <c r="K195" s="155" t="str">
        <f aca="false">IF($J195="","",IFERROR(VLOOKUP(IF(ISNUMBER(FIND(",",$J195)),LEFT($J195,FIND(",",$J195)-1),$J195),'ATTACK and Kill Chain mapping'!$A:$B,2,FALSE()),""))</f>
        <v/>
      </c>
      <c r="L195" s="155" t="str">
        <f aca="false">IF($J195="","",IFERROR(VLOOKUP(IF(ISNUMBER(FIND(",",$J195)),LEFT($J195,FIND(",",$J195)-1),$J195),'ATTACK and Kill Chain mapping'!$A:$D,4,FALSE()),""))</f>
        <v/>
      </c>
      <c r="M195" s="154"/>
      <c r="N195" s="156"/>
      <c r="O195" s="156"/>
      <c r="P195" s="156"/>
      <c r="Q195" s="157" t="str">
        <f aca="false">IF(COUNT($N195:$P195)=0,"",$N195*$O195*$P195)</f>
        <v/>
      </c>
      <c r="R195" s="157" t="str">
        <f aca="false">IF($Q195="","",1-$Q195)</f>
        <v/>
      </c>
      <c r="S195" s="158"/>
      <c r="T195" s="158"/>
      <c r="U195" s="158"/>
      <c r="V195" s="158"/>
    </row>
    <row r="196" customFormat="false" ht="43.5" hidden="false" customHeight="true" outlineLevel="0" collapsed="false">
      <c r="A196" s="150" t="str">
        <f aca="false">IF($E196="","",COUNTIF($E:$E,$E196))</f>
        <v/>
      </c>
      <c r="B196" s="151" t="str">
        <f aca="false">IF($C196="","",VLOOKUP($C196,'L1 UC'!$C:$D,2,FALSE()))</f>
        <v/>
      </c>
      <c r="C196" s="152" t="str">
        <f aca="false">IF($E196="","",LEFT($E196,FIND("-",$E196&amp;"-")-1))</f>
        <v/>
      </c>
      <c r="D196" s="153" t="str">
        <f aca="false">IF($E196="","",VLOOKUP($E196,'L2 UC'!$C:$D,2,FALSE()))</f>
        <v/>
      </c>
      <c r="E196" s="153" t="str">
        <f aca="false">IF($M196&lt;&gt;"",$M196,IF(COUNTIF('L2 UC'!$C:$C,$L196)&gt;0,$L196,""))</f>
        <v/>
      </c>
      <c r="F196" s="150" t="str">
        <f aca="false">IF($E196="","",$E196&amp;"-"&amp;COUNTIF($E$2:$E196,$E196))</f>
        <v/>
      </c>
      <c r="G196" s="154"/>
      <c r="H196" s="144"/>
      <c r="I196" s="154"/>
      <c r="J196" s="155" t="str">
        <f aca="false">IF(OR($I196="",LEFT($I196,1)="["),"",IFERROR(VLOOKUP(TRIM(IF(ISNUMBER(FIND(",",$I196)),LEFT($I196,FIND(",",$I196)-1),$I196)),'Mitre Techniques'!$A:$C,3,FALSE()),"Unknown technique"))</f>
        <v/>
      </c>
      <c r="K196" s="155" t="str">
        <f aca="false">IF($J196="","",IFERROR(VLOOKUP(IF(ISNUMBER(FIND(",",$J196)),LEFT($J196,FIND(",",$J196)-1),$J196),'ATTACK and Kill Chain mapping'!$A:$B,2,FALSE()),""))</f>
        <v/>
      </c>
      <c r="L196" s="155" t="str">
        <f aca="false">IF($J196="","",IFERROR(VLOOKUP(IF(ISNUMBER(FIND(",",$J196)),LEFT($J196,FIND(",",$J196)-1),$J196),'ATTACK and Kill Chain mapping'!$A:$D,4,FALSE()),""))</f>
        <v/>
      </c>
      <c r="M196" s="154"/>
      <c r="N196" s="156"/>
      <c r="O196" s="156"/>
      <c r="P196" s="156"/>
      <c r="Q196" s="157" t="str">
        <f aca="false">IF(COUNT($N196:$P196)=0,"",$N196*$O196*$P196)</f>
        <v/>
      </c>
      <c r="R196" s="157" t="str">
        <f aca="false">IF($Q196="","",1-$Q196)</f>
        <v/>
      </c>
      <c r="S196" s="158"/>
      <c r="T196" s="158"/>
      <c r="U196" s="158"/>
      <c r="V196" s="158"/>
    </row>
    <row r="197" customFormat="false" ht="43.5" hidden="false" customHeight="true" outlineLevel="0" collapsed="false">
      <c r="A197" s="150" t="str">
        <f aca="false">IF($E197="","",COUNTIF($E:$E,$E197))</f>
        <v/>
      </c>
      <c r="B197" s="151" t="str">
        <f aca="false">IF($C197="","",VLOOKUP($C197,'L1 UC'!$C:$D,2,FALSE()))</f>
        <v/>
      </c>
      <c r="C197" s="152" t="str">
        <f aca="false">IF($E197="","",LEFT($E197,FIND("-",$E197&amp;"-")-1))</f>
        <v/>
      </c>
      <c r="D197" s="153" t="str">
        <f aca="false">IF($E197="","",VLOOKUP($E197,'L2 UC'!$C:$D,2,FALSE()))</f>
        <v/>
      </c>
      <c r="E197" s="153" t="str">
        <f aca="false">IF($M197&lt;&gt;"",$M197,IF(COUNTIF('L2 UC'!$C:$C,$L197)&gt;0,$L197,""))</f>
        <v/>
      </c>
      <c r="F197" s="150" t="str">
        <f aca="false">IF($E197="","",$E197&amp;"-"&amp;COUNTIF($E$2:$E197,$E197))</f>
        <v/>
      </c>
      <c r="G197" s="154"/>
      <c r="H197" s="144"/>
      <c r="I197" s="154"/>
      <c r="J197" s="155" t="str">
        <f aca="false">IF(OR($I197="",LEFT($I197,1)="["),"",IFERROR(VLOOKUP(TRIM(IF(ISNUMBER(FIND(",",$I197)),LEFT($I197,FIND(",",$I197)-1),$I197)),'Mitre Techniques'!$A:$C,3,FALSE()),"Unknown technique"))</f>
        <v/>
      </c>
      <c r="K197" s="155" t="str">
        <f aca="false">IF($J197="","",IFERROR(VLOOKUP(IF(ISNUMBER(FIND(",",$J197)),LEFT($J197,FIND(",",$J197)-1),$J197),'ATTACK and Kill Chain mapping'!$A:$B,2,FALSE()),""))</f>
        <v/>
      </c>
      <c r="L197" s="155" t="str">
        <f aca="false">IF($J197="","",IFERROR(VLOOKUP(IF(ISNUMBER(FIND(",",$J197)),LEFT($J197,FIND(",",$J197)-1),$J197),'ATTACK and Kill Chain mapping'!$A:$D,4,FALSE()),""))</f>
        <v/>
      </c>
      <c r="M197" s="154"/>
      <c r="N197" s="156"/>
      <c r="O197" s="156"/>
      <c r="P197" s="156"/>
      <c r="Q197" s="157" t="str">
        <f aca="false">IF(COUNT($N197:$P197)=0,"",$N197*$O197*$P197)</f>
        <v/>
      </c>
      <c r="R197" s="157" t="str">
        <f aca="false">IF($Q197="","",1-$Q197)</f>
        <v/>
      </c>
      <c r="S197" s="158"/>
      <c r="T197" s="158"/>
      <c r="U197" s="158"/>
      <c r="V197" s="158"/>
    </row>
    <row r="198" customFormat="false" ht="43.5" hidden="false" customHeight="true" outlineLevel="0" collapsed="false">
      <c r="A198" s="150" t="str">
        <f aca="false">IF($E198="","",COUNTIF($E:$E,$E198))</f>
        <v/>
      </c>
      <c r="B198" s="151" t="str">
        <f aca="false">IF($C198="","",VLOOKUP($C198,'L1 UC'!$C:$D,2,FALSE()))</f>
        <v/>
      </c>
      <c r="C198" s="152" t="str">
        <f aca="false">IF($E198="","",LEFT($E198,FIND("-",$E198&amp;"-")-1))</f>
        <v/>
      </c>
      <c r="D198" s="153" t="str">
        <f aca="false">IF($E198="","",VLOOKUP($E198,'L2 UC'!$C:$D,2,FALSE()))</f>
        <v/>
      </c>
      <c r="E198" s="153" t="str">
        <f aca="false">IF($M198&lt;&gt;"",$M198,IF(COUNTIF('L2 UC'!$C:$C,$L198)&gt;0,$L198,""))</f>
        <v/>
      </c>
      <c r="F198" s="150" t="str">
        <f aca="false">IF($E198="","",$E198&amp;"-"&amp;COUNTIF($E$2:$E198,$E198))</f>
        <v/>
      </c>
      <c r="G198" s="154"/>
      <c r="H198" s="144"/>
      <c r="I198" s="154"/>
      <c r="J198" s="155" t="str">
        <f aca="false">IF(OR($I198="",LEFT($I198,1)="["),"",IFERROR(VLOOKUP(TRIM(IF(ISNUMBER(FIND(",",$I198)),LEFT($I198,FIND(",",$I198)-1),$I198)),'Mitre Techniques'!$A:$C,3,FALSE()),"Unknown technique"))</f>
        <v/>
      </c>
      <c r="K198" s="155" t="str">
        <f aca="false">IF($J198="","",IFERROR(VLOOKUP(IF(ISNUMBER(FIND(",",$J198)),LEFT($J198,FIND(",",$J198)-1),$J198),'ATTACK and Kill Chain mapping'!$A:$B,2,FALSE()),""))</f>
        <v/>
      </c>
      <c r="L198" s="155" t="str">
        <f aca="false">IF($J198="","",IFERROR(VLOOKUP(IF(ISNUMBER(FIND(",",$J198)),LEFT($J198,FIND(",",$J198)-1),$J198),'ATTACK and Kill Chain mapping'!$A:$D,4,FALSE()),""))</f>
        <v/>
      </c>
      <c r="M198" s="154"/>
      <c r="N198" s="156"/>
      <c r="O198" s="156"/>
      <c r="P198" s="156"/>
      <c r="Q198" s="157" t="str">
        <f aca="false">IF(COUNT($N198:$P198)=0,"",$N198*$O198*$P198)</f>
        <v/>
      </c>
      <c r="R198" s="157" t="str">
        <f aca="false">IF($Q198="","",1-$Q198)</f>
        <v/>
      </c>
      <c r="S198" s="158"/>
      <c r="T198" s="158"/>
      <c r="U198" s="158"/>
      <c r="V198" s="158"/>
    </row>
    <row r="199" customFormat="false" ht="43.5" hidden="false" customHeight="true" outlineLevel="0" collapsed="false">
      <c r="A199" s="150" t="str">
        <f aca="false">IF($E199="","",COUNTIF($E:$E,$E199))</f>
        <v/>
      </c>
      <c r="B199" s="151" t="str">
        <f aca="false">IF($C199="","",VLOOKUP($C199,'L1 UC'!$C:$D,2,FALSE()))</f>
        <v/>
      </c>
      <c r="C199" s="152" t="str">
        <f aca="false">IF($E199="","",LEFT($E199,FIND("-",$E199&amp;"-")-1))</f>
        <v/>
      </c>
      <c r="D199" s="153" t="str">
        <f aca="false">IF($E199="","",VLOOKUP($E199,'L2 UC'!$C:$D,2,FALSE()))</f>
        <v/>
      </c>
      <c r="E199" s="153" t="str">
        <f aca="false">IF($M199&lt;&gt;"",$M199,IF(COUNTIF('L2 UC'!$C:$C,$L199)&gt;0,$L199,""))</f>
        <v/>
      </c>
      <c r="F199" s="150" t="str">
        <f aca="false">IF($E199="","",$E199&amp;"-"&amp;COUNTIF($E$2:$E199,$E199))</f>
        <v/>
      </c>
      <c r="G199" s="154"/>
      <c r="H199" s="144"/>
      <c r="I199" s="154"/>
      <c r="J199" s="155" t="str">
        <f aca="false">IF(OR($I199="",LEFT($I199,1)="["),"",IFERROR(VLOOKUP(TRIM(IF(ISNUMBER(FIND(",",$I199)),LEFT($I199,FIND(",",$I199)-1),$I199)),'Mitre Techniques'!$A:$C,3,FALSE()),"Unknown technique"))</f>
        <v/>
      </c>
      <c r="K199" s="155" t="str">
        <f aca="false">IF($J199="","",IFERROR(VLOOKUP(IF(ISNUMBER(FIND(",",$J199)),LEFT($J199,FIND(",",$J199)-1),$J199),'ATTACK and Kill Chain mapping'!$A:$B,2,FALSE()),""))</f>
        <v/>
      </c>
      <c r="L199" s="155" t="str">
        <f aca="false">IF($J199="","",IFERROR(VLOOKUP(IF(ISNUMBER(FIND(",",$J199)),LEFT($J199,FIND(",",$J199)-1),$J199),'ATTACK and Kill Chain mapping'!$A:$D,4,FALSE()),""))</f>
        <v/>
      </c>
      <c r="M199" s="154"/>
      <c r="N199" s="156"/>
      <c r="O199" s="156"/>
      <c r="P199" s="156"/>
      <c r="Q199" s="157" t="str">
        <f aca="false">IF(COUNT($N199:$P199)=0,"",$N199*$O199*$P199)</f>
        <v/>
      </c>
      <c r="R199" s="157" t="str">
        <f aca="false">IF($Q199="","",1-$Q199)</f>
        <v/>
      </c>
      <c r="S199" s="158"/>
      <c r="T199" s="158"/>
      <c r="U199" s="158"/>
      <c r="V199" s="158"/>
    </row>
    <row r="200" customFormat="false" ht="43.5" hidden="false" customHeight="true" outlineLevel="0" collapsed="false">
      <c r="A200" s="150" t="str">
        <f aca="false">IF($E200="","",COUNTIF($E:$E,$E200))</f>
        <v/>
      </c>
      <c r="B200" s="151" t="str">
        <f aca="false">IF($C200="","",VLOOKUP($C200,'L1 UC'!$C:$D,2,FALSE()))</f>
        <v/>
      </c>
      <c r="C200" s="152" t="str">
        <f aca="false">IF($E200="","",LEFT($E200,FIND("-",$E200&amp;"-")-1))</f>
        <v/>
      </c>
      <c r="D200" s="153" t="str">
        <f aca="false">IF($E200="","",VLOOKUP($E200,'L2 UC'!$C:$D,2,FALSE()))</f>
        <v/>
      </c>
      <c r="E200" s="153" t="str">
        <f aca="false">IF($M200&lt;&gt;"",$M200,IF(COUNTIF('L2 UC'!$C:$C,$L200)&gt;0,$L200,""))</f>
        <v/>
      </c>
      <c r="F200" s="150" t="str">
        <f aca="false">IF($E200="","",$E200&amp;"-"&amp;COUNTIF($E$2:$E200,$E200))</f>
        <v/>
      </c>
      <c r="G200" s="154"/>
      <c r="H200" s="144"/>
      <c r="I200" s="154"/>
      <c r="J200" s="155" t="str">
        <f aca="false">IF(OR($I200="",LEFT($I200,1)="["),"",IFERROR(VLOOKUP(TRIM(IF(ISNUMBER(FIND(",",$I200)),LEFT($I200,FIND(",",$I200)-1),$I200)),'Mitre Techniques'!$A:$C,3,FALSE()),"Unknown technique"))</f>
        <v/>
      </c>
      <c r="K200" s="155" t="str">
        <f aca="false">IF($J200="","",IFERROR(VLOOKUP(IF(ISNUMBER(FIND(",",$J200)),LEFT($J200,FIND(",",$J200)-1),$J200),'ATTACK and Kill Chain mapping'!$A:$B,2,FALSE()),""))</f>
        <v/>
      </c>
      <c r="L200" s="155" t="str">
        <f aca="false">IF($J200="","",IFERROR(VLOOKUP(IF(ISNUMBER(FIND(",",$J200)),LEFT($J200,FIND(",",$J200)-1),$J200),'ATTACK and Kill Chain mapping'!$A:$D,4,FALSE()),""))</f>
        <v/>
      </c>
      <c r="M200" s="154"/>
      <c r="N200" s="156"/>
      <c r="O200" s="156"/>
      <c r="P200" s="156"/>
      <c r="Q200" s="157" t="str">
        <f aca="false">IF(COUNT($N200:$P200)=0,"",$N200*$O200*$P200)</f>
        <v/>
      </c>
      <c r="R200" s="157" t="str">
        <f aca="false">IF($Q200="","",1-$Q200)</f>
        <v/>
      </c>
      <c r="S200" s="158"/>
      <c r="T200" s="158"/>
      <c r="U200" s="158"/>
      <c r="V200" s="158"/>
    </row>
    <row r="201" customFormat="false" ht="43.5" hidden="false" customHeight="true" outlineLevel="0" collapsed="false">
      <c r="A201" s="150" t="str">
        <f aca="false">IF($E201="","",COUNTIF($E:$E,$E201))</f>
        <v/>
      </c>
      <c r="B201" s="151" t="str">
        <f aca="false">IF($C201="","",VLOOKUP($C201,'L1 UC'!$C:$D,2,FALSE()))</f>
        <v/>
      </c>
      <c r="C201" s="152" t="str">
        <f aca="false">IF($E201="","",LEFT($E201,FIND("-",$E201&amp;"-")-1))</f>
        <v/>
      </c>
      <c r="D201" s="153" t="str">
        <f aca="false">IF($E201="","",VLOOKUP($E201,'L2 UC'!$C:$D,2,FALSE()))</f>
        <v/>
      </c>
      <c r="E201" s="153" t="str">
        <f aca="false">IF($M201&lt;&gt;"",$M201,IF(COUNTIF('L2 UC'!$C:$C,$L201)&gt;0,$L201,""))</f>
        <v/>
      </c>
      <c r="F201" s="150" t="str">
        <f aca="false">IF($E201="","",$E201&amp;"-"&amp;COUNTIF($E$2:$E201,$E201))</f>
        <v/>
      </c>
      <c r="G201" s="154"/>
      <c r="H201" s="144"/>
      <c r="I201" s="154"/>
      <c r="J201" s="155" t="str">
        <f aca="false">IF(OR($I201="",LEFT($I201,1)="["),"",IFERROR(VLOOKUP(TRIM(IF(ISNUMBER(FIND(",",$I201)),LEFT($I201,FIND(",",$I201)-1),$I201)),'Mitre Techniques'!$A:$C,3,FALSE()),"Unknown technique"))</f>
        <v/>
      </c>
      <c r="K201" s="155" t="str">
        <f aca="false">IF($J201="","",IFERROR(VLOOKUP(IF(ISNUMBER(FIND(",",$J201)),LEFT($J201,FIND(",",$J201)-1),$J201),'ATTACK and Kill Chain mapping'!$A:$B,2,FALSE()),""))</f>
        <v/>
      </c>
      <c r="L201" s="155" t="str">
        <f aca="false">IF($J201="","",IFERROR(VLOOKUP(IF(ISNUMBER(FIND(",",$J201)),LEFT($J201,FIND(",",$J201)-1),$J201),'ATTACK and Kill Chain mapping'!$A:$D,4,FALSE()),""))</f>
        <v/>
      </c>
      <c r="M201" s="154"/>
      <c r="N201" s="156"/>
      <c r="O201" s="156"/>
      <c r="P201" s="156"/>
      <c r="Q201" s="157" t="str">
        <f aca="false">IF(COUNT($N201:$P201)=0,"",$N201*$O201*$P201)</f>
        <v/>
      </c>
      <c r="R201" s="157" t="str">
        <f aca="false">IF($Q201="","",1-$Q201)</f>
        <v/>
      </c>
      <c r="S201" s="158"/>
      <c r="T201" s="158"/>
      <c r="U201" s="158"/>
      <c r="V201" s="158"/>
    </row>
    <row r="202" customFormat="false" ht="43.5" hidden="false" customHeight="true" outlineLevel="0" collapsed="false">
      <c r="A202" s="150" t="str">
        <f aca="false">IF($E202="","",COUNTIF($E:$E,$E202))</f>
        <v/>
      </c>
      <c r="B202" s="151" t="str">
        <f aca="false">IF($C202="","",VLOOKUP($C202,'L1 UC'!$C:$D,2,FALSE()))</f>
        <v/>
      </c>
      <c r="C202" s="152" t="str">
        <f aca="false">IF($E202="","",LEFT($E202,FIND("-",$E202&amp;"-")-1))</f>
        <v/>
      </c>
      <c r="D202" s="153" t="str">
        <f aca="false">IF($E202="","",VLOOKUP($E202,'L2 UC'!$C:$D,2,FALSE()))</f>
        <v/>
      </c>
      <c r="E202" s="153" t="str">
        <f aca="false">IF($M202&lt;&gt;"",$M202,IF(COUNTIF('L2 UC'!$C:$C,$L202)&gt;0,$L202,""))</f>
        <v/>
      </c>
      <c r="F202" s="150" t="str">
        <f aca="false">IF($E202="","",$E202&amp;"-"&amp;COUNTIF($E$2:$E202,$E202))</f>
        <v/>
      </c>
      <c r="G202" s="154"/>
      <c r="H202" s="144"/>
      <c r="I202" s="154"/>
      <c r="J202" s="155" t="str">
        <f aca="false">IF(OR($I202="",LEFT($I202,1)="["),"",IFERROR(VLOOKUP(TRIM(IF(ISNUMBER(FIND(",",$I202)),LEFT($I202,FIND(",",$I202)-1),$I202)),'Mitre Techniques'!$A:$C,3,FALSE()),"Unknown technique"))</f>
        <v/>
      </c>
      <c r="K202" s="155" t="str">
        <f aca="false">IF($J202="","",IFERROR(VLOOKUP(IF(ISNUMBER(FIND(",",$J202)),LEFT($J202,FIND(",",$J202)-1),$J202),'ATTACK and Kill Chain mapping'!$A:$B,2,FALSE()),""))</f>
        <v/>
      </c>
      <c r="L202" s="155" t="str">
        <f aca="false">IF($J202="","",IFERROR(VLOOKUP(IF(ISNUMBER(FIND(",",$J202)),LEFT($J202,FIND(",",$J202)-1),$J202),'ATTACK and Kill Chain mapping'!$A:$D,4,FALSE()),""))</f>
        <v/>
      </c>
      <c r="M202" s="154"/>
      <c r="N202" s="156"/>
      <c r="O202" s="156"/>
      <c r="P202" s="156"/>
      <c r="Q202" s="157" t="str">
        <f aca="false">IF(COUNT($N202:$P202)=0,"",$N202*$O202*$P202)</f>
        <v/>
      </c>
      <c r="R202" s="157" t="str">
        <f aca="false">IF($Q202="","",1-$Q202)</f>
        <v/>
      </c>
      <c r="S202" s="158"/>
      <c r="T202" s="158"/>
      <c r="U202" s="158"/>
      <c r="V202" s="158"/>
    </row>
    <row r="203" customFormat="false" ht="43.5" hidden="false" customHeight="true" outlineLevel="0" collapsed="false">
      <c r="A203" s="150" t="str">
        <f aca="false">IF($E203="","",COUNTIF($E:$E,$E203))</f>
        <v/>
      </c>
      <c r="B203" s="151" t="str">
        <f aca="false">IF($C203="","",VLOOKUP($C203,'L1 UC'!$C:$D,2,FALSE()))</f>
        <v/>
      </c>
      <c r="C203" s="152" t="str">
        <f aca="false">IF($E203="","",LEFT($E203,FIND("-",$E203&amp;"-")-1))</f>
        <v/>
      </c>
      <c r="D203" s="153" t="str">
        <f aca="false">IF($E203="","",VLOOKUP($E203,'L2 UC'!$C:$D,2,FALSE()))</f>
        <v/>
      </c>
      <c r="E203" s="153" t="str">
        <f aca="false">IF($M203&lt;&gt;"",$M203,IF(COUNTIF('L2 UC'!$C:$C,$L203)&gt;0,$L203,""))</f>
        <v/>
      </c>
      <c r="F203" s="150" t="str">
        <f aca="false">IF($E203="","",$E203&amp;"-"&amp;COUNTIF($E$2:$E203,$E203))</f>
        <v/>
      </c>
      <c r="G203" s="154"/>
      <c r="H203" s="144"/>
      <c r="I203" s="154"/>
      <c r="J203" s="155" t="str">
        <f aca="false">IF(OR($I203="",LEFT($I203,1)="["),"",IFERROR(VLOOKUP(TRIM(IF(ISNUMBER(FIND(",",$I203)),LEFT($I203,FIND(",",$I203)-1),$I203)),'Mitre Techniques'!$A:$C,3,FALSE()),"Unknown technique"))</f>
        <v/>
      </c>
      <c r="K203" s="155" t="str">
        <f aca="false">IF($J203="","",IFERROR(VLOOKUP(IF(ISNUMBER(FIND(",",$J203)),LEFT($J203,FIND(",",$J203)-1),$J203),'ATTACK and Kill Chain mapping'!$A:$B,2,FALSE()),""))</f>
        <v/>
      </c>
      <c r="L203" s="155" t="str">
        <f aca="false">IF($J203="","",IFERROR(VLOOKUP(IF(ISNUMBER(FIND(",",$J203)),LEFT($J203,FIND(",",$J203)-1),$J203),'ATTACK and Kill Chain mapping'!$A:$D,4,FALSE()),""))</f>
        <v/>
      </c>
      <c r="M203" s="154"/>
      <c r="N203" s="156"/>
      <c r="O203" s="156"/>
      <c r="P203" s="156"/>
      <c r="Q203" s="157" t="str">
        <f aca="false">IF(COUNT($N203:$P203)=0,"",$N203*$O203*$P203)</f>
        <v/>
      </c>
      <c r="R203" s="157" t="str">
        <f aca="false">IF($Q203="","",1-$Q203)</f>
        <v/>
      </c>
      <c r="S203" s="158"/>
      <c r="T203" s="158"/>
      <c r="U203" s="158"/>
      <c r="V203" s="158"/>
    </row>
    <row r="204" customFormat="false" ht="43.5" hidden="false" customHeight="true" outlineLevel="0" collapsed="false">
      <c r="A204" s="150" t="str">
        <f aca="false">IF($E204="","",COUNTIF($E:$E,$E204))</f>
        <v/>
      </c>
      <c r="B204" s="151" t="str">
        <f aca="false">IF($C204="","",VLOOKUP($C204,'L1 UC'!$C:$D,2,FALSE()))</f>
        <v/>
      </c>
      <c r="C204" s="152" t="str">
        <f aca="false">IF($E204="","",LEFT($E204,FIND("-",$E204&amp;"-")-1))</f>
        <v/>
      </c>
      <c r="D204" s="153" t="str">
        <f aca="false">IF($E204="","",VLOOKUP($E204,'L2 UC'!$C:$D,2,FALSE()))</f>
        <v/>
      </c>
      <c r="E204" s="153" t="str">
        <f aca="false">IF($M204&lt;&gt;"",$M204,IF(COUNTIF('L2 UC'!$C:$C,$L204)&gt;0,$L204,""))</f>
        <v/>
      </c>
      <c r="F204" s="150" t="str">
        <f aca="false">IF($E204="","",$E204&amp;"-"&amp;COUNTIF($E$2:$E204,$E204))</f>
        <v/>
      </c>
      <c r="G204" s="154"/>
      <c r="H204" s="144"/>
      <c r="I204" s="154"/>
      <c r="J204" s="155" t="str">
        <f aca="false">IF(OR($I204="",LEFT($I204,1)="["),"",IFERROR(VLOOKUP(TRIM(IF(ISNUMBER(FIND(",",$I204)),LEFT($I204,FIND(",",$I204)-1),$I204)),'Mitre Techniques'!$A:$C,3,FALSE()),"Unknown technique"))</f>
        <v/>
      </c>
      <c r="K204" s="155" t="str">
        <f aca="false">IF($J204="","",IFERROR(VLOOKUP(IF(ISNUMBER(FIND(",",$J204)),LEFT($J204,FIND(",",$J204)-1),$J204),'ATTACK and Kill Chain mapping'!$A:$B,2,FALSE()),""))</f>
        <v/>
      </c>
      <c r="L204" s="155" t="str">
        <f aca="false">IF($J204="","",IFERROR(VLOOKUP(IF(ISNUMBER(FIND(",",$J204)),LEFT($J204,FIND(",",$J204)-1),$J204),'ATTACK and Kill Chain mapping'!$A:$D,4,FALSE()),""))</f>
        <v/>
      </c>
      <c r="M204" s="154"/>
      <c r="N204" s="156"/>
      <c r="O204" s="156"/>
      <c r="P204" s="156"/>
      <c r="Q204" s="157" t="str">
        <f aca="false">IF(COUNT($N204:$P204)=0,"",$N204*$O204*$P204)</f>
        <v/>
      </c>
      <c r="R204" s="157" t="str">
        <f aca="false">IF($Q204="","",1-$Q204)</f>
        <v/>
      </c>
      <c r="S204" s="158"/>
      <c r="T204" s="158"/>
      <c r="U204" s="158"/>
      <c r="V204" s="158"/>
    </row>
    <row r="205" customFormat="false" ht="43.5" hidden="false" customHeight="true" outlineLevel="0" collapsed="false">
      <c r="A205" s="150" t="str">
        <f aca="false">IF($E205="","",COUNTIF($E:$E,$E205))</f>
        <v/>
      </c>
      <c r="B205" s="151" t="str">
        <f aca="false">IF($C205="","",VLOOKUP($C205,'L1 UC'!$C:$D,2,FALSE()))</f>
        <v/>
      </c>
      <c r="C205" s="152" t="str">
        <f aca="false">IF($E205="","",LEFT($E205,FIND("-",$E205&amp;"-")-1))</f>
        <v/>
      </c>
      <c r="D205" s="153" t="str">
        <f aca="false">IF($E205="","",VLOOKUP($E205,'L2 UC'!$C:$D,2,FALSE()))</f>
        <v/>
      </c>
      <c r="E205" s="153" t="str">
        <f aca="false">IF($M205&lt;&gt;"",$M205,IF(COUNTIF('L2 UC'!$C:$C,$L205)&gt;0,$L205,""))</f>
        <v/>
      </c>
      <c r="F205" s="150" t="str">
        <f aca="false">IF($E205="","",$E205&amp;"-"&amp;COUNTIF($E$2:$E205,$E205))</f>
        <v/>
      </c>
      <c r="G205" s="154"/>
      <c r="H205" s="144"/>
      <c r="I205" s="154"/>
      <c r="J205" s="155" t="str">
        <f aca="false">IF(OR($I205="",LEFT($I205,1)="["),"",IFERROR(VLOOKUP(TRIM(IF(ISNUMBER(FIND(",",$I205)),LEFT($I205,FIND(",",$I205)-1),$I205)),'Mitre Techniques'!$A:$C,3,FALSE()),"Unknown technique"))</f>
        <v/>
      </c>
      <c r="K205" s="155" t="str">
        <f aca="false">IF($J205="","",IFERROR(VLOOKUP(IF(ISNUMBER(FIND(",",$J205)),LEFT($J205,FIND(",",$J205)-1),$J205),'ATTACK and Kill Chain mapping'!$A:$B,2,FALSE()),""))</f>
        <v/>
      </c>
      <c r="L205" s="155" t="str">
        <f aca="false">IF($J205="","",IFERROR(VLOOKUP(IF(ISNUMBER(FIND(",",$J205)),LEFT($J205,FIND(",",$J205)-1),$J205),'ATTACK and Kill Chain mapping'!$A:$D,4,FALSE()),""))</f>
        <v/>
      </c>
      <c r="M205" s="154"/>
      <c r="N205" s="156"/>
      <c r="O205" s="156"/>
      <c r="P205" s="156"/>
      <c r="Q205" s="157" t="str">
        <f aca="false">IF(COUNT($N205:$P205)=0,"",$N205*$O205*$P205)</f>
        <v/>
      </c>
      <c r="R205" s="157" t="str">
        <f aca="false">IF($Q205="","",1-$Q205)</f>
        <v/>
      </c>
      <c r="S205" s="158"/>
      <c r="T205" s="158"/>
      <c r="U205" s="158"/>
      <c r="V205" s="158"/>
    </row>
    <row r="206" customFormat="false" ht="43.5" hidden="false" customHeight="true" outlineLevel="0" collapsed="false">
      <c r="A206" s="150" t="str">
        <f aca="false">IF($E206="","",COUNTIF($E:$E,$E206))</f>
        <v/>
      </c>
      <c r="B206" s="151" t="str">
        <f aca="false">IF($C206="","",VLOOKUP($C206,'L1 UC'!$C:$D,2,FALSE()))</f>
        <v/>
      </c>
      <c r="C206" s="152" t="str">
        <f aca="false">IF($E206="","",LEFT($E206,FIND("-",$E206&amp;"-")-1))</f>
        <v/>
      </c>
      <c r="D206" s="153" t="str">
        <f aca="false">IF($E206="","",VLOOKUP($E206,'L2 UC'!$C:$D,2,FALSE()))</f>
        <v/>
      </c>
      <c r="E206" s="153" t="str">
        <f aca="false">IF($M206&lt;&gt;"",$M206,IF(COUNTIF('L2 UC'!$C:$C,$L206)&gt;0,$L206,""))</f>
        <v/>
      </c>
      <c r="F206" s="150" t="str">
        <f aca="false">IF($E206="","",$E206&amp;"-"&amp;COUNTIF($E$2:$E206,$E206))</f>
        <v/>
      </c>
      <c r="G206" s="154"/>
      <c r="H206" s="144"/>
      <c r="I206" s="154"/>
      <c r="J206" s="155" t="str">
        <f aca="false">IF(OR($I206="",LEFT($I206,1)="["),"",IFERROR(VLOOKUP(TRIM(IF(ISNUMBER(FIND(",",$I206)),LEFT($I206,FIND(",",$I206)-1),$I206)),'Mitre Techniques'!$A:$C,3,FALSE()),"Unknown technique"))</f>
        <v/>
      </c>
      <c r="K206" s="155" t="str">
        <f aca="false">IF($J206="","",IFERROR(VLOOKUP(IF(ISNUMBER(FIND(",",$J206)),LEFT($J206,FIND(",",$J206)-1),$J206),'ATTACK and Kill Chain mapping'!$A:$B,2,FALSE()),""))</f>
        <v/>
      </c>
      <c r="L206" s="155" t="str">
        <f aca="false">IF($J206="","",IFERROR(VLOOKUP(IF(ISNUMBER(FIND(",",$J206)),LEFT($J206,FIND(",",$J206)-1),$J206),'ATTACK and Kill Chain mapping'!$A:$D,4,FALSE()),""))</f>
        <v/>
      </c>
      <c r="M206" s="154"/>
      <c r="N206" s="156"/>
      <c r="O206" s="156"/>
      <c r="P206" s="156"/>
      <c r="Q206" s="157" t="str">
        <f aca="false">IF(COUNT($N206:$P206)=0,"",$N206*$O206*$P206)</f>
        <v/>
      </c>
      <c r="R206" s="157" t="str">
        <f aca="false">IF($Q206="","",1-$Q206)</f>
        <v/>
      </c>
      <c r="S206" s="158"/>
      <c r="T206" s="158"/>
      <c r="U206" s="158"/>
      <c r="V206" s="158"/>
    </row>
    <row r="207" customFormat="false" ht="43.5" hidden="false" customHeight="true" outlineLevel="0" collapsed="false">
      <c r="A207" s="150" t="str">
        <f aca="false">IF($E207="","",COUNTIF($E:$E,$E207))</f>
        <v/>
      </c>
      <c r="B207" s="151" t="str">
        <f aca="false">IF($C207="","",VLOOKUP($C207,'L1 UC'!$C:$D,2,FALSE()))</f>
        <v/>
      </c>
      <c r="C207" s="152" t="str">
        <f aca="false">IF($E207="","",LEFT($E207,FIND("-",$E207&amp;"-")-1))</f>
        <v/>
      </c>
      <c r="D207" s="153" t="str">
        <f aca="false">IF($E207="","",VLOOKUP($E207,'L2 UC'!$C:$D,2,FALSE()))</f>
        <v/>
      </c>
      <c r="E207" s="153" t="str">
        <f aca="false">IF($M207&lt;&gt;"",$M207,IF(COUNTIF('L2 UC'!$C:$C,$L207)&gt;0,$L207,""))</f>
        <v/>
      </c>
      <c r="F207" s="150" t="str">
        <f aca="false">IF($E207="","",$E207&amp;"-"&amp;COUNTIF($E$2:$E207,$E207))</f>
        <v/>
      </c>
      <c r="G207" s="154"/>
      <c r="H207" s="144"/>
      <c r="I207" s="154"/>
      <c r="J207" s="155" t="str">
        <f aca="false">IF(OR($I207="",LEFT($I207,1)="["),"",IFERROR(VLOOKUP(TRIM(IF(ISNUMBER(FIND(",",$I207)),LEFT($I207,FIND(",",$I207)-1),$I207)),'Mitre Techniques'!$A:$C,3,FALSE()),"Unknown technique"))</f>
        <v/>
      </c>
      <c r="K207" s="155" t="str">
        <f aca="false">IF($J207="","",IFERROR(VLOOKUP(IF(ISNUMBER(FIND(",",$J207)),LEFT($J207,FIND(",",$J207)-1),$J207),'ATTACK and Kill Chain mapping'!$A:$B,2,FALSE()),""))</f>
        <v/>
      </c>
      <c r="L207" s="155" t="str">
        <f aca="false">IF($J207="","",IFERROR(VLOOKUP(IF(ISNUMBER(FIND(",",$J207)),LEFT($J207,FIND(",",$J207)-1),$J207),'ATTACK and Kill Chain mapping'!$A:$D,4,FALSE()),""))</f>
        <v/>
      </c>
      <c r="M207" s="154"/>
      <c r="N207" s="156"/>
      <c r="O207" s="156"/>
      <c r="P207" s="156"/>
      <c r="Q207" s="157" t="str">
        <f aca="false">IF(COUNT($N207:$P207)=0,"",$N207*$O207*$P207)</f>
        <v/>
      </c>
      <c r="R207" s="157" t="str">
        <f aca="false">IF($Q207="","",1-$Q207)</f>
        <v/>
      </c>
      <c r="S207" s="158"/>
      <c r="T207" s="158"/>
      <c r="U207" s="158"/>
      <c r="V207" s="158"/>
    </row>
    <row r="208" customFormat="false" ht="43.5" hidden="false" customHeight="true" outlineLevel="0" collapsed="false">
      <c r="A208" s="150" t="str">
        <f aca="false">IF($E208="","",COUNTIF($E:$E,$E208))</f>
        <v/>
      </c>
      <c r="B208" s="151" t="str">
        <f aca="false">IF($C208="","",VLOOKUP($C208,'L1 UC'!$C:$D,2,FALSE()))</f>
        <v/>
      </c>
      <c r="C208" s="152" t="str">
        <f aca="false">IF($E208="","",LEFT($E208,FIND("-",$E208&amp;"-")-1))</f>
        <v/>
      </c>
      <c r="D208" s="153" t="str">
        <f aca="false">IF($E208="","",VLOOKUP($E208,'L2 UC'!$C:$D,2,FALSE()))</f>
        <v/>
      </c>
      <c r="E208" s="153" t="str">
        <f aca="false">IF($M208&lt;&gt;"",$M208,IF(COUNTIF('L2 UC'!$C:$C,$L208)&gt;0,$L208,""))</f>
        <v/>
      </c>
      <c r="F208" s="150" t="str">
        <f aca="false">IF($E208="","",$E208&amp;"-"&amp;COUNTIF($E$2:$E208,$E208))</f>
        <v/>
      </c>
      <c r="G208" s="154"/>
      <c r="H208" s="144"/>
      <c r="I208" s="154"/>
      <c r="J208" s="155" t="str">
        <f aca="false">IF(OR($I208="",LEFT($I208,1)="["),"",IFERROR(VLOOKUP(TRIM(IF(ISNUMBER(FIND(",",$I208)),LEFT($I208,FIND(",",$I208)-1),$I208)),'Mitre Techniques'!$A:$C,3,FALSE()),"Unknown technique"))</f>
        <v/>
      </c>
      <c r="K208" s="155" t="str">
        <f aca="false">IF($J208="","",IFERROR(VLOOKUP(IF(ISNUMBER(FIND(",",$J208)),LEFT($J208,FIND(",",$J208)-1),$J208),'ATTACK and Kill Chain mapping'!$A:$B,2,FALSE()),""))</f>
        <v/>
      </c>
      <c r="L208" s="155" t="str">
        <f aca="false">IF($J208="","",IFERROR(VLOOKUP(IF(ISNUMBER(FIND(",",$J208)),LEFT($J208,FIND(",",$J208)-1),$J208),'ATTACK and Kill Chain mapping'!$A:$D,4,FALSE()),""))</f>
        <v/>
      </c>
      <c r="M208" s="154"/>
      <c r="N208" s="156"/>
      <c r="O208" s="156"/>
      <c r="P208" s="156"/>
      <c r="Q208" s="157" t="str">
        <f aca="false">IF(COUNT($N208:$P208)=0,"",$N208*$O208*$P208)</f>
        <v/>
      </c>
      <c r="R208" s="157" t="str">
        <f aca="false">IF($Q208="","",1-$Q208)</f>
        <v/>
      </c>
      <c r="S208" s="158"/>
      <c r="T208" s="158"/>
      <c r="U208" s="158"/>
      <c r="V208" s="158"/>
    </row>
    <row r="209" customFormat="false" ht="43.5" hidden="false" customHeight="true" outlineLevel="0" collapsed="false">
      <c r="A209" s="150" t="str">
        <f aca="false">IF($E209="","",COUNTIF($E:$E,$E209))</f>
        <v/>
      </c>
      <c r="B209" s="151" t="str">
        <f aca="false">IF($C209="","",VLOOKUP($C209,'L1 UC'!$C:$D,2,FALSE()))</f>
        <v/>
      </c>
      <c r="C209" s="152" t="str">
        <f aca="false">IF($E209="","",LEFT($E209,FIND("-",$E209&amp;"-")-1))</f>
        <v/>
      </c>
      <c r="D209" s="153" t="str">
        <f aca="false">IF($E209="","",VLOOKUP($E209,'L2 UC'!$C:$D,2,FALSE()))</f>
        <v/>
      </c>
      <c r="E209" s="153" t="str">
        <f aca="false">IF($M209&lt;&gt;"",$M209,IF(COUNTIF('L2 UC'!$C:$C,$L209)&gt;0,$L209,""))</f>
        <v/>
      </c>
      <c r="F209" s="150" t="str">
        <f aca="false">IF($E209="","",$E209&amp;"-"&amp;COUNTIF($E$2:$E209,$E209))</f>
        <v/>
      </c>
      <c r="G209" s="154"/>
      <c r="H209" s="144"/>
      <c r="I209" s="154"/>
      <c r="J209" s="155" t="str">
        <f aca="false">IF(OR($I209="",LEFT($I209,1)="["),"",IFERROR(VLOOKUP(TRIM(IF(ISNUMBER(FIND(",",$I209)),LEFT($I209,FIND(",",$I209)-1),$I209)),'Mitre Techniques'!$A:$C,3,FALSE()),"Unknown technique"))</f>
        <v/>
      </c>
      <c r="K209" s="155" t="str">
        <f aca="false">IF($J209="","",IFERROR(VLOOKUP(IF(ISNUMBER(FIND(",",$J209)),LEFT($J209,FIND(",",$J209)-1),$J209),'ATTACK and Kill Chain mapping'!$A:$B,2,FALSE()),""))</f>
        <v/>
      </c>
      <c r="L209" s="155" t="str">
        <f aca="false">IF($J209="","",IFERROR(VLOOKUP(IF(ISNUMBER(FIND(",",$J209)),LEFT($J209,FIND(",",$J209)-1),$J209),'ATTACK and Kill Chain mapping'!$A:$D,4,FALSE()),""))</f>
        <v/>
      </c>
      <c r="M209" s="154"/>
      <c r="N209" s="156"/>
      <c r="O209" s="156"/>
      <c r="P209" s="156"/>
      <c r="Q209" s="157" t="str">
        <f aca="false">IF(COUNT($N209:$P209)=0,"",$N209*$O209*$P209)</f>
        <v/>
      </c>
      <c r="R209" s="157" t="str">
        <f aca="false">IF($Q209="","",1-$Q209)</f>
        <v/>
      </c>
      <c r="S209" s="158"/>
      <c r="T209" s="158"/>
      <c r="U209" s="158"/>
      <c r="V209" s="158"/>
    </row>
    <row r="210" customFormat="false" ht="43.5" hidden="false" customHeight="true" outlineLevel="0" collapsed="false">
      <c r="A210" s="150" t="str">
        <f aca="false">IF($E210="","",COUNTIF($E:$E,$E210))</f>
        <v/>
      </c>
      <c r="B210" s="151" t="str">
        <f aca="false">IF($C210="","",VLOOKUP($C210,'L1 UC'!$C:$D,2,FALSE()))</f>
        <v/>
      </c>
      <c r="C210" s="152" t="str">
        <f aca="false">IF($E210="","",LEFT($E210,FIND("-",$E210&amp;"-")-1))</f>
        <v/>
      </c>
      <c r="D210" s="153" t="str">
        <f aca="false">IF($E210="","",VLOOKUP($E210,'L2 UC'!$C:$D,2,FALSE()))</f>
        <v/>
      </c>
      <c r="E210" s="153" t="str">
        <f aca="false">IF($M210&lt;&gt;"",$M210,IF(COUNTIF('L2 UC'!$C:$C,$L210)&gt;0,$L210,""))</f>
        <v/>
      </c>
      <c r="F210" s="150" t="str">
        <f aca="false">IF($E210="","",$E210&amp;"-"&amp;COUNTIF($E$2:$E210,$E210))</f>
        <v/>
      </c>
      <c r="G210" s="154"/>
      <c r="H210" s="144"/>
      <c r="I210" s="154"/>
      <c r="J210" s="155" t="str">
        <f aca="false">IF(OR($I210="",LEFT($I210,1)="["),"",IFERROR(VLOOKUP(TRIM(IF(ISNUMBER(FIND(",",$I210)),LEFT($I210,FIND(",",$I210)-1),$I210)),'Mitre Techniques'!$A:$C,3,FALSE()),"Unknown technique"))</f>
        <v/>
      </c>
      <c r="K210" s="155" t="str">
        <f aca="false">IF($J210="","",IFERROR(VLOOKUP(IF(ISNUMBER(FIND(",",$J210)),LEFT($J210,FIND(",",$J210)-1),$J210),'ATTACK and Kill Chain mapping'!$A:$B,2,FALSE()),""))</f>
        <v/>
      </c>
      <c r="L210" s="155" t="str">
        <f aca="false">IF($J210="","",IFERROR(VLOOKUP(IF(ISNUMBER(FIND(",",$J210)),LEFT($J210,FIND(",",$J210)-1),$J210),'ATTACK and Kill Chain mapping'!$A:$D,4,FALSE()),""))</f>
        <v/>
      </c>
      <c r="M210" s="154"/>
      <c r="N210" s="156"/>
      <c r="O210" s="156"/>
      <c r="P210" s="156"/>
      <c r="Q210" s="157" t="str">
        <f aca="false">IF(COUNT($N210:$P210)=0,"",$N210*$O210*$P210)</f>
        <v/>
      </c>
      <c r="R210" s="157" t="str">
        <f aca="false">IF($Q210="","",1-$Q210)</f>
        <v/>
      </c>
      <c r="S210" s="158"/>
      <c r="T210" s="158"/>
      <c r="U210" s="158"/>
      <c r="V210" s="158"/>
    </row>
    <row r="211" customFormat="false" ht="43.5" hidden="false" customHeight="true" outlineLevel="0" collapsed="false">
      <c r="A211" s="150" t="str">
        <f aca="false">IF($E211="","",COUNTIF($E:$E,$E211))</f>
        <v/>
      </c>
      <c r="B211" s="151" t="str">
        <f aca="false">IF($C211="","",VLOOKUP($C211,'L1 UC'!$C:$D,2,FALSE()))</f>
        <v/>
      </c>
      <c r="C211" s="152" t="str">
        <f aca="false">IF($E211="","",LEFT($E211,FIND("-",$E211&amp;"-")-1))</f>
        <v/>
      </c>
      <c r="D211" s="153" t="str">
        <f aca="false">IF($E211="","",VLOOKUP($E211,'L2 UC'!$C:$D,2,FALSE()))</f>
        <v/>
      </c>
      <c r="E211" s="153" t="str">
        <f aca="false">IF($M211&lt;&gt;"",$M211,IF(COUNTIF('L2 UC'!$C:$C,$L211)&gt;0,$L211,""))</f>
        <v/>
      </c>
      <c r="F211" s="150" t="str">
        <f aca="false">IF($E211="","",$E211&amp;"-"&amp;COUNTIF($E$2:$E211,$E211))</f>
        <v/>
      </c>
      <c r="G211" s="154"/>
      <c r="H211" s="144"/>
      <c r="I211" s="154"/>
      <c r="J211" s="155" t="str">
        <f aca="false">IF(OR($I211="",LEFT($I211,1)="["),"",IFERROR(VLOOKUP(TRIM(IF(ISNUMBER(FIND(",",$I211)),LEFT($I211,FIND(",",$I211)-1),$I211)),'Mitre Techniques'!$A:$C,3,FALSE()),"Unknown technique"))</f>
        <v/>
      </c>
      <c r="K211" s="155" t="str">
        <f aca="false">IF($J211="","",IFERROR(VLOOKUP(IF(ISNUMBER(FIND(",",$J211)),LEFT($J211,FIND(",",$J211)-1),$J211),'ATTACK and Kill Chain mapping'!$A:$B,2,FALSE()),""))</f>
        <v/>
      </c>
      <c r="L211" s="155" t="str">
        <f aca="false">IF($J211="","",IFERROR(VLOOKUP(IF(ISNUMBER(FIND(",",$J211)),LEFT($J211,FIND(",",$J211)-1),$J211),'ATTACK and Kill Chain mapping'!$A:$D,4,FALSE()),""))</f>
        <v/>
      </c>
      <c r="M211" s="154"/>
      <c r="N211" s="156"/>
      <c r="O211" s="156"/>
      <c r="P211" s="156"/>
      <c r="Q211" s="157" t="str">
        <f aca="false">IF(COUNT($N211:$P211)=0,"",$N211*$O211*$P211)</f>
        <v/>
      </c>
      <c r="R211" s="157" t="str">
        <f aca="false">IF($Q211="","",1-$Q211)</f>
        <v/>
      </c>
      <c r="S211" s="158"/>
      <c r="T211" s="158"/>
      <c r="U211" s="158"/>
      <c r="V211" s="158"/>
    </row>
    <row r="212" customFormat="false" ht="43.5" hidden="false" customHeight="true" outlineLevel="0" collapsed="false">
      <c r="A212" s="150" t="str">
        <f aca="false">IF($E212="","",COUNTIF($E:$E,$E212))</f>
        <v/>
      </c>
      <c r="B212" s="151" t="str">
        <f aca="false">IF($C212="","",VLOOKUP($C212,'L1 UC'!$C:$D,2,FALSE()))</f>
        <v/>
      </c>
      <c r="C212" s="152" t="str">
        <f aca="false">IF($E212="","",LEFT($E212,FIND("-",$E212&amp;"-")-1))</f>
        <v/>
      </c>
      <c r="D212" s="153" t="str">
        <f aca="false">IF($E212="","",VLOOKUP($E212,'L2 UC'!$C:$D,2,FALSE()))</f>
        <v/>
      </c>
      <c r="E212" s="153" t="str">
        <f aca="false">IF($M212&lt;&gt;"",$M212,IF(COUNTIF('L2 UC'!$C:$C,$L212)&gt;0,$L212,""))</f>
        <v/>
      </c>
      <c r="F212" s="150" t="str">
        <f aca="false">IF($E212="","",$E212&amp;"-"&amp;COUNTIF($E$2:$E212,$E212))</f>
        <v/>
      </c>
      <c r="G212" s="154"/>
      <c r="H212" s="144"/>
      <c r="I212" s="154"/>
      <c r="J212" s="155" t="str">
        <f aca="false">IF(OR($I212="",LEFT($I212,1)="["),"",IFERROR(VLOOKUP(TRIM(IF(ISNUMBER(FIND(",",$I212)),LEFT($I212,FIND(",",$I212)-1),$I212)),'Mitre Techniques'!$A:$C,3,FALSE()),"Unknown technique"))</f>
        <v/>
      </c>
      <c r="K212" s="155" t="str">
        <f aca="false">IF($J212="","",IFERROR(VLOOKUP(IF(ISNUMBER(FIND(",",$J212)),LEFT($J212,FIND(",",$J212)-1),$J212),'ATTACK and Kill Chain mapping'!$A:$B,2,FALSE()),""))</f>
        <v/>
      </c>
      <c r="L212" s="155" t="str">
        <f aca="false">IF($J212="","",IFERROR(VLOOKUP(IF(ISNUMBER(FIND(",",$J212)),LEFT($J212,FIND(",",$J212)-1),$J212),'ATTACK and Kill Chain mapping'!$A:$D,4,FALSE()),""))</f>
        <v/>
      </c>
      <c r="M212" s="154"/>
      <c r="N212" s="156"/>
      <c r="O212" s="156"/>
      <c r="P212" s="156"/>
      <c r="Q212" s="157" t="str">
        <f aca="false">IF(COUNT($N212:$P212)=0,"",$N212*$O212*$P212)</f>
        <v/>
      </c>
      <c r="R212" s="157" t="str">
        <f aca="false">IF($Q212="","",1-$Q212)</f>
        <v/>
      </c>
      <c r="S212" s="158"/>
      <c r="T212" s="158"/>
      <c r="U212" s="158"/>
      <c r="V212" s="158"/>
    </row>
    <row r="213" customFormat="false" ht="43.5" hidden="false" customHeight="true" outlineLevel="0" collapsed="false">
      <c r="A213" s="150" t="str">
        <f aca="false">IF($E213="","",COUNTIF($E:$E,$E213))</f>
        <v/>
      </c>
      <c r="B213" s="151" t="str">
        <f aca="false">IF($C213="","",VLOOKUP($C213,'L1 UC'!$C:$D,2,FALSE()))</f>
        <v/>
      </c>
      <c r="C213" s="152" t="str">
        <f aca="false">IF($E213="","",LEFT($E213,FIND("-",$E213&amp;"-")-1))</f>
        <v/>
      </c>
      <c r="D213" s="153" t="str">
        <f aca="false">IF($E213="","",VLOOKUP($E213,'L2 UC'!$C:$D,2,FALSE()))</f>
        <v/>
      </c>
      <c r="E213" s="153" t="str">
        <f aca="false">IF($M213&lt;&gt;"",$M213,IF(COUNTIF('L2 UC'!$C:$C,$L213)&gt;0,$L213,""))</f>
        <v/>
      </c>
      <c r="F213" s="150" t="str">
        <f aca="false">IF($E213="","",$E213&amp;"-"&amp;COUNTIF($E$2:$E213,$E213))</f>
        <v/>
      </c>
      <c r="G213" s="154"/>
      <c r="H213" s="144"/>
      <c r="I213" s="154"/>
      <c r="J213" s="155" t="str">
        <f aca="false">IF(OR($I213="",LEFT($I213,1)="["),"",IFERROR(VLOOKUP(TRIM(IF(ISNUMBER(FIND(",",$I213)),LEFT($I213,FIND(",",$I213)-1),$I213)),'Mitre Techniques'!$A:$C,3,FALSE()),"Unknown technique"))</f>
        <v/>
      </c>
      <c r="K213" s="155" t="str">
        <f aca="false">IF($J213="","",IFERROR(VLOOKUP(IF(ISNUMBER(FIND(",",$J213)),LEFT($J213,FIND(",",$J213)-1),$J213),'ATTACK and Kill Chain mapping'!$A:$B,2,FALSE()),""))</f>
        <v/>
      </c>
      <c r="L213" s="155" t="str">
        <f aca="false">IF($J213="","",IFERROR(VLOOKUP(IF(ISNUMBER(FIND(",",$J213)),LEFT($J213,FIND(",",$J213)-1),$J213),'ATTACK and Kill Chain mapping'!$A:$D,4,FALSE()),""))</f>
        <v/>
      </c>
      <c r="M213" s="154"/>
      <c r="N213" s="156"/>
      <c r="O213" s="156"/>
      <c r="P213" s="156"/>
      <c r="Q213" s="157" t="str">
        <f aca="false">IF(COUNT($N213:$P213)=0,"",$N213*$O213*$P213)</f>
        <v/>
      </c>
      <c r="R213" s="157" t="str">
        <f aca="false">IF($Q213="","",1-$Q213)</f>
        <v/>
      </c>
      <c r="S213" s="158"/>
      <c r="T213" s="158"/>
      <c r="U213" s="158"/>
      <c r="V213" s="158"/>
    </row>
    <row r="214" customFormat="false" ht="43.5" hidden="false" customHeight="true" outlineLevel="0" collapsed="false">
      <c r="A214" s="150" t="str">
        <f aca="false">IF($E214="","",COUNTIF($E:$E,$E214))</f>
        <v/>
      </c>
      <c r="B214" s="151" t="str">
        <f aca="false">IF($C214="","",VLOOKUP($C214,'L1 UC'!$C:$D,2,FALSE()))</f>
        <v/>
      </c>
      <c r="C214" s="152" t="str">
        <f aca="false">IF($E214="","",LEFT($E214,FIND("-",$E214&amp;"-")-1))</f>
        <v/>
      </c>
      <c r="D214" s="153" t="str">
        <f aca="false">IF($E214="","",VLOOKUP($E214,'L2 UC'!$C:$D,2,FALSE()))</f>
        <v/>
      </c>
      <c r="E214" s="153" t="str">
        <f aca="false">IF($M214&lt;&gt;"",$M214,IF(COUNTIF('L2 UC'!$C:$C,$L214)&gt;0,$L214,""))</f>
        <v/>
      </c>
      <c r="F214" s="150" t="str">
        <f aca="false">IF($E214="","",$E214&amp;"-"&amp;COUNTIF($E$2:$E214,$E214))</f>
        <v/>
      </c>
      <c r="G214" s="154"/>
      <c r="H214" s="144"/>
      <c r="I214" s="154"/>
      <c r="J214" s="155" t="str">
        <f aca="false">IF(OR($I214="",LEFT($I214,1)="["),"",IFERROR(VLOOKUP(TRIM(IF(ISNUMBER(FIND(",",$I214)),LEFT($I214,FIND(",",$I214)-1),$I214)),'Mitre Techniques'!$A:$C,3,FALSE()),"Unknown technique"))</f>
        <v/>
      </c>
      <c r="K214" s="155" t="str">
        <f aca="false">IF($J214="","",IFERROR(VLOOKUP(IF(ISNUMBER(FIND(",",$J214)),LEFT($J214,FIND(",",$J214)-1),$J214),'ATTACK and Kill Chain mapping'!$A:$B,2,FALSE()),""))</f>
        <v/>
      </c>
      <c r="L214" s="155" t="str">
        <f aca="false">IF($J214="","",IFERROR(VLOOKUP(IF(ISNUMBER(FIND(",",$J214)),LEFT($J214,FIND(",",$J214)-1),$J214),'ATTACK and Kill Chain mapping'!$A:$D,4,FALSE()),""))</f>
        <v/>
      </c>
      <c r="M214" s="154"/>
      <c r="N214" s="156"/>
      <c r="O214" s="156"/>
      <c r="P214" s="156"/>
      <c r="Q214" s="157" t="str">
        <f aca="false">IF(COUNT($N214:$P214)=0,"",$N214*$O214*$P214)</f>
        <v/>
      </c>
      <c r="R214" s="157" t="str">
        <f aca="false">IF($Q214="","",1-$Q214)</f>
        <v/>
      </c>
      <c r="S214" s="158"/>
      <c r="T214" s="158"/>
      <c r="U214" s="158"/>
      <c r="V214" s="158"/>
    </row>
    <row r="215" customFormat="false" ht="43.5" hidden="false" customHeight="true" outlineLevel="0" collapsed="false">
      <c r="A215" s="150" t="str">
        <f aca="false">IF($E215="","",COUNTIF($E:$E,$E215))</f>
        <v/>
      </c>
      <c r="B215" s="151" t="str">
        <f aca="false">IF($C215="","",VLOOKUP($C215,'L1 UC'!$C:$D,2,FALSE()))</f>
        <v/>
      </c>
      <c r="C215" s="152" t="str">
        <f aca="false">IF($E215="","",LEFT($E215,FIND("-",$E215&amp;"-")-1))</f>
        <v/>
      </c>
      <c r="D215" s="153" t="str">
        <f aca="false">IF($E215="","",VLOOKUP($E215,'L2 UC'!$C:$D,2,FALSE()))</f>
        <v/>
      </c>
      <c r="E215" s="153" t="str">
        <f aca="false">IF($M215&lt;&gt;"",$M215,IF(COUNTIF('L2 UC'!$C:$C,$L215)&gt;0,$L215,""))</f>
        <v/>
      </c>
      <c r="F215" s="150" t="str">
        <f aca="false">IF($E215="","",$E215&amp;"-"&amp;COUNTIF($E$2:$E215,$E215))</f>
        <v/>
      </c>
      <c r="G215" s="154"/>
      <c r="H215" s="144"/>
      <c r="I215" s="154"/>
      <c r="J215" s="155" t="str">
        <f aca="false">IF(OR($I215="",LEFT($I215,1)="["),"",IFERROR(VLOOKUP(TRIM(IF(ISNUMBER(FIND(",",$I215)),LEFT($I215,FIND(",",$I215)-1),$I215)),'Mitre Techniques'!$A:$C,3,FALSE()),"Unknown technique"))</f>
        <v/>
      </c>
      <c r="K215" s="155" t="str">
        <f aca="false">IF($J215="","",IFERROR(VLOOKUP(IF(ISNUMBER(FIND(",",$J215)),LEFT($J215,FIND(",",$J215)-1),$J215),'ATTACK and Kill Chain mapping'!$A:$B,2,FALSE()),""))</f>
        <v/>
      </c>
      <c r="L215" s="155" t="str">
        <f aca="false">IF($J215="","",IFERROR(VLOOKUP(IF(ISNUMBER(FIND(",",$J215)),LEFT($J215,FIND(",",$J215)-1),$J215),'ATTACK and Kill Chain mapping'!$A:$D,4,FALSE()),""))</f>
        <v/>
      </c>
      <c r="M215" s="154"/>
      <c r="N215" s="156"/>
      <c r="O215" s="156"/>
      <c r="P215" s="156"/>
      <c r="Q215" s="157" t="str">
        <f aca="false">IF(COUNT($N215:$P215)=0,"",$N215*$O215*$P215)</f>
        <v/>
      </c>
      <c r="R215" s="157" t="str">
        <f aca="false">IF($Q215="","",1-$Q215)</f>
        <v/>
      </c>
      <c r="S215" s="158"/>
      <c r="T215" s="158"/>
      <c r="U215" s="158"/>
      <c r="V215" s="158"/>
    </row>
    <row r="216" customFormat="false" ht="43.5" hidden="false" customHeight="true" outlineLevel="0" collapsed="false">
      <c r="A216" s="150" t="str">
        <f aca="false">IF($E216="","",COUNTIF($E:$E,$E216))</f>
        <v/>
      </c>
      <c r="B216" s="151" t="str">
        <f aca="false">IF($C216="","",VLOOKUP($C216,'L1 UC'!$C:$D,2,FALSE()))</f>
        <v/>
      </c>
      <c r="C216" s="152" t="str">
        <f aca="false">IF($E216="","",LEFT($E216,FIND("-",$E216&amp;"-")-1))</f>
        <v/>
      </c>
      <c r="D216" s="153" t="str">
        <f aca="false">IF($E216="","",VLOOKUP($E216,'L2 UC'!$C:$D,2,FALSE()))</f>
        <v/>
      </c>
      <c r="E216" s="153" t="str">
        <f aca="false">IF($M216&lt;&gt;"",$M216,IF(COUNTIF('L2 UC'!$C:$C,$L216)&gt;0,$L216,""))</f>
        <v/>
      </c>
      <c r="F216" s="150" t="str">
        <f aca="false">IF($E216="","",$E216&amp;"-"&amp;COUNTIF($E$2:$E216,$E216))</f>
        <v/>
      </c>
      <c r="G216" s="154"/>
      <c r="H216" s="144"/>
      <c r="I216" s="154"/>
      <c r="J216" s="155" t="str">
        <f aca="false">IF(OR($I216="",LEFT($I216,1)="["),"",IFERROR(VLOOKUP(TRIM(IF(ISNUMBER(FIND(",",$I216)),LEFT($I216,FIND(",",$I216)-1),$I216)),'Mitre Techniques'!$A:$C,3,FALSE()),"Unknown technique"))</f>
        <v/>
      </c>
      <c r="K216" s="155" t="str">
        <f aca="false">IF($J216="","",IFERROR(VLOOKUP(IF(ISNUMBER(FIND(",",$J216)),LEFT($J216,FIND(",",$J216)-1),$J216),'ATTACK and Kill Chain mapping'!$A:$B,2,FALSE()),""))</f>
        <v/>
      </c>
      <c r="L216" s="155" t="str">
        <f aca="false">IF($J216="","",IFERROR(VLOOKUP(IF(ISNUMBER(FIND(",",$J216)),LEFT($J216,FIND(",",$J216)-1),$J216),'ATTACK and Kill Chain mapping'!$A:$D,4,FALSE()),""))</f>
        <v/>
      </c>
      <c r="M216" s="154"/>
      <c r="N216" s="156"/>
      <c r="O216" s="156"/>
      <c r="P216" s="156"/>
      <c r="Q216" s="157" t="str">
        <f aca="false">IF(COUNT($N216:$P216)=0,"",$N216*$O216*$P216)</f>
        <v/>
      </c>
      <c r="R216" s="157" t="str">
        <f aca="false">IF($Q216="","",1-$Q216)</f>
        <v/>
      </c>
      <c r="S216" s="158"/>
      <c r="T216" s="158"/>
      <c r="U216" s="158"/>
      <c r="V216" s="158"/>
    </row>
    <row r="217" customFormat="false" ht="43.5" hidden="false" customHeight="true" outlineLevel="0" collapsed="false">
      <c r="A217" s="150" t="str">
        <f aca="false">IF($E217="","",COUNTIF($E:$E,$E217))</f>
        <v/>
      </c>
      <c r="B217" s="151" t="str">
        <f aca="false">IF($C217="","",VLOOKUP($C217,'L1 UC'!$C:$D,2,FALSE()))</f>
        <v/>
      </c>
      <c r="C217" s="152" t="str">
        <f aca="false">IF($E217="","",LEFT($E217,FIND("-",$E217&amp;"-")-1))</f>
        <v/>
      </c>
      <c r="D217" s="153" t="str">
        <f aca="false">IF($E217="","",VLOOKUP($E217,'L2 UC'!$C:$D,2,FALSE()))</f>
        <v/>
      </c>
      <c r="E217" s="153" t="str">
        <f aca="false">IF($M217&lt;&gt;"",$M217,IF(COUNTIF('L2 UC'!$C:$C,$L217)&gt;0,$L217,""))</f>
        <v/>
      </c>
      <c r="F217" s="150" t="str">
        <f aca="false">IF($E217="","",$E217&amp;"-"&amp;COUNTIF($E$2:$E217,$E217))</f>
        <v/>
      </c>
      <c r="G217" s="154"/>
      <c r="H217" s="144"/>
      <c r="I217" s="154"/>
      <c r="J217" s="155" t="str">
        <f aca="false">IF(OR($I217="",LEFT($I217,1)="["),"",IFERROR(VLOOKUP(TRIM(IF(ISNUMBER(FIND(",",$I217)),LEFT($I217,FIND(",",$I217)-1),$I217)),'Mitre Techniques'!$A:$C,3,FALSE()),"Unknown technique"))</f>
        <v/>
      </c>
      <c r="K217" s="155" t="str">
        <f aca="false">IF($J217="","",IFERROR(VLOOKUP(IF(ISNUMBER(FIND(",",$J217)),LEFT($J217,FIND(",",$J217)-1),$J217),'ATTACK and Kill Chain mapping'!$A:$B,2,FALSE()),""))</f>
        <v/>
      </c>
      <c r="L217" s="155" t="str">
        <f aca="false">IF($J217="","",IFERROR(VLOOKUP(IF(ISNUMBER(FIND(",",$J217)),LEFT($J217,FIND(",",$J217)-1),$J217),'ATTACK and Kill Chain mapping'!$A:$D,4,FALSE()),""))</f>
        <v/>
      </c>
      <c r="M217" s="154"/>
      <c r="N217" s="156"/>
      <c r="O217" s="156"/>
      <c r="P217" s="156"/>
      <c r="Q217" s="157" t="str">
        <f aca="false">IF(COUNT($N217:$P217)=0,"",$N217*$O217*$P217)</f>
        <v/>
      </c>
      <c r="R217" s="157" t="str">
        <f aca="false">IF($Q217="","",1-$Q217)</f>
        <v/>
      </c>
      <c r="S217" s="158"/>
      <c r="T217" s="158"/>
      <c r="U217" s="158"/>
      <c r="V217" s="158"/>
    </row>
    <row r="218" customFormat="false" ht="43.5" hidden="false" customHeight="true" outlineLevel="0" collapsed="false">
      <c r="A218" s="150" t="str">
        <f aca="false">IF($E218="","",COUNTIF($E:$E,$E218))</f>
        <v/>
      </c>
      <c r="B218" s="151" t="str">
        <f aca="false">IF($C218="","",VLOOKUP($C218,'L1 UC'!$C:$D,2,FALSE()))</f>
        <v/>
      </c>
      <c r="C218" s="152" t="str">
        <f aca="false">IF($E218="","",LEFT($E218,FIND("-",$E218&amp;"-")-1))</f>
        <v/>
      </c>
      <c r="D218" s="153" t="str">
        <f aca="false">IF($E218="","",VLOOKUP($E218,'L2 UC'!$C:$D,2,FALSE()))</f>
        <v/>
      </c>
      <c r="E218" s="153" t="str">
        <f aca="false">IF($M218&lt;&gt;"",$M218,IF(COUNTIF('L2 UC'!$C:$C,$L218)&gt;0,$L218,""))</f>
        <v/>
      </c>
      <c r="F218" s="150" t="str">
        <f aca="false">IF($E218="","",$E218&amp;"-"&amp;COUNTIF($E$2:$E218,$E218))</f>
        <v/>
      </c>
      <c r="G218" s="154"/>
      <c r="H218" s="144"/>
      <c r="I218" s="154"/>
      <c r="J218" s="155" t="str">
        <f aca="false">IF(OR($I218="",LEFT($I218,1)="["),"",IFERROR(VLOOKUP(TRIM(IF(ISNUMBER(FIND(",",$I218)),LEFT($I218,FIND(",",$I218)-1),$I218)),'Mitre Techniques'!$A:$C,3,FALSE()),"Unknown technique"))</f>
        <v/>
      </c>
      <c r="K218" s="155" t="str">
        <f aca="false">IF($J218="","",IFERROR(VLOOKUP(IF(ISNUMBER(FIND(",",$J218)),LEFT($J218,FIND(",",$J218)-1),$J218),'ATTACK and Kill Chain mapping'!$A:$B,2,FALSE()),""))</f>
        <v/>
      </c>
      <c r="L218" s="155" t="str">
        <f aca="false">IF($J218="","",IFERROR(VLOOKUP(IF(ISNUMBER(FIND(",",$J218)),LEFT($J218,FIND(",",$J218)-1),$J218),'ATTACK and Kill Chain mapping'!$A:$D,4,FALSE()),""))</f>
        <v/>
      </c>
      <c r="M218" s="154"/>
      <c r="N218" s="156"/>
      <c r="O218" s="156"/>
      <c r="P218" s="156"/>
      <c r="Q218" s="157" t="str">
        <f aca="false">IF(COUNT($N218:$P218)=0,"",$N218*$O218*$P218)</f>
        <v/>
      </c>
      <c r="R218" s="157" t="str">
        <f aca="false">IF($Q218="","",1-$Q218)</f>
        <v/>
      </c>
      <c r="S218" s="158"/>
      <c r="T218" s="158"/>
      <c r="U218" s="158"/>
      <c r="V218" s="158"/>
    </row>
    <row r="219" customFormat="false" ht="43.5" hidden="false" customHeight="true" outlineLevel="0" collapsed="false">
      <c r="A219" s="150" t="str">
        <f aca="false">IF($E219="","",COUNTIF($E:$E,$E219))</f>
        <v/>
      </c>
      <c r="B219" s="151" t="str">
        <f aca="false">IF($C219="","",VLOOKUP($C219,'L1 UC'!$C:$D,2,FALSE()))</f>
        <v/>
      </c>
      <c r="C219" s="152" t="str">
        <f aca="false">IF($E219="","",LEFT($E219,FIND("-",$E219&amp;"-")-1))</f>
        <v/>
      </c>
      <c r="D219" s="153" t="str">
        <f aca="false">IF($E219="","",VLOOKUP($E219,'L2 UC'!$C:$D,2,FALSE()))</f>
        <v/>
      </c>
      <c r="E219" s="153" t="str">
        <f aca="false">IF($M219&lt;&gt;"",$M219,IF(COUNTIF('L2 UC'!$C:$C,$L219)&gt;0,$L219,""))</f>
        <v/>
      </c>
      <c r="F219" s="150" t="str">
        <f aca="false">IF($E219="","",$E219&amp;"-"&amp;COUNTIF($E$2:$E219,$E219))</f>
        <v/>
      </c>
      <c r="G219" s="154"/>
      <c r="H219" s="144"/>
      <c r="I219" s="154"/>
      <c r="J219" s="155" t="str">
        <f aca="false">IF(OR($I219="",LEFT($I219,1)="["),"",IFERROR(VLOOKUP(TRIM(IF(ISNUMBER(FIND(",",$I219)),LEFT($I219,FIND(",",$I219)-1),$I219)),'Mitre Techniques'!$A:$C,3,FALSE()),"Unknown technique"))</f>
        <v/>
      </c>
      <c r="K219" s="155" t="str">
        <f aca="false">IF($J219="","",IFERROR(VLOOKUP(IF(ISNUMBER(FIND(",",$J219)),LEFT($J219,FIND(",",$J219)-1),$J219),'ATTACK and Kill Chain mapping'!$A:$B,2,FALSE()),""))</f>
        <v/>
      </c>
      <c r="L219" s="155" t="str">
        <f aca="false">IF($J219="","",IFERROR(VLOOKUP(IF(ISNUMBER(FIND(",",$J219)),LEFT($J219,FIND(",",$J219)-1),$J219),'ATTACK and Kill Chain mapping'!$A:$D,4,FALSE()),""))</f>
        <v/>
      </c>
      <c r="M219" s="154"/>
      <c r="N219" s="156"/>
      <c r="O219" s="156"/>
      <c r="P219" s="156"/>
      <c r="Q219" s="157" t="str">
        <f aca="false">IF(COUNT($N219:$P219)=0,"",$N219*$O219*$P219)</f>
        <v/>
      </c>
      <c r="R219" s="157" t="str">
        <f aca="false">IF($Q219="","",1-$Q219)</f>
        <v/>
      </c>
      <c r="S219" s="158"/>
      <c r="T219" s="158"/>
      <c r="U219" s="158"/>
      <c r="V219" s="158"/>
    </row>
    <row r="220" customFormat="false" ht="43.5" hidden="false" customHeight="true" outlineLevel="0" collapsed="false">
      <c r="A220" s="150" t="str">
        <f aca="false">IF($E220="","",COUNTIF($E:$E,$E220))</f>
        <v/>
      </c>
      <c r="B220" s="151" t="str">
        <f aca="false">IF($C220="","",VLOOKUP($C220,'L1 UC'!$C:$D,2,FALSE()))</f>
        <v/>
      </c>
      <c r="C220" s="152" t="str">
        <f aca="false">IF($E220="","",LEFT($E220,FIND("-",$E220&amp;"-")-1))</f>
        <v/>
      </c>
      <c r="D220" s="153" t="str">
        <f aca="false">IF($E220="","",VLOOKUP($E220,'L2 UC'!$C:$D,2,FALSE()))</f>
        <v/>
      </c>
      <c r="E220" s="153" t="str">
        <f aca="false">IF($M220&lt;&gt;"",$M220,IF(COUNTIF('L2 UC'!$C:$C,$L220)&gt;0,$L220,""))</f>
        <v/>
      </c>
      <c r="F220" s="150" t="str">
        <f aca="false">IF($E220="","",$E220&amp;"-"&amp;COUNTIF($E$2:$E220,$E220))</f>
        <v/>
      </c>
      <c r="G220" s="154"/>
      <c r="H220" s="144"/>
      <c r="I220" s="154"/>
      <c r="J220" s="155" t="str">
        <f aca="false">IF(OR($I220="",LEFT($I220,1)="["),"",IFERROR(VLOOKUP(TRIM(IF(ISNUMBER(FIND(",",$I220)),LEFT($I220,FIND(",",$I220)-1),$I220)),'Mitre Techniques'!$A:$C,3,FALSE()),"Unknown technique"))</f>
        <v/>
      </c>
      <c r="K220" s="155" t="str">
        <f aca="false">IF($J220="","",IFERROR(VLOOKUP(IF(ISNUMBER(FIND(",",$J220)),LEFT($J220,FIND(",",$J220)-1),$J220),'ATTACK and Kill Chain mapping'!$A:$B,2,FALSE()),""))</f>
        <v/>
      </c>
      <c r="L220" s="155" t="str">
        <f aca="false">IF($J220="","",IFERROR(VLOOKUP(IF(ISNUMBER(FIND(",",$J220)),LEFT($J220,FIND(",",$J220)-1),$J220),'ATTACK and Kill Chain mapping'!$A:$D,4,FALSE()),""))</f>
        <v/>
      </c>
      <c r="M220" s="154"/>
      <c r="N220" s="156"/>
      <c r="O220" s="156"/>
      <c r="P220" s="156"/>
      <c r="Q220" s="157" t="str">
        <f aca="false">IF(COUNT($N220:$P220)=0,"",$N220*$O220*$P220)</f>
        <v/>
      </c>
      <c r="R220" s="157" t="str">
        <f aca="false">IF($Q220="","",1-$Q220)</f>
        <v/>
      </c>
      <c r="S220" s="158"/>
      <c r="T220" s="158"/>
      <c r="U220" s="158"/>
      <c r="V220" s="158"/>
    </row>
    <row r="221" customFormat="false" ht="43.5" hidden="false" customHeight="true" outlineLevel="0" collapsed="false">
      <c r="A221" s="150" t="str">
        <f aca="false">IF($E221="","",COUNTIF($E:$E,$E221))</f>
        <v/>
      </c>
      <c r="B221" s="151" t="str">
        <f aca="false">IF($C221="","",VLOOKUP($C221,'L1 UC'!$C:$D,2,FALSE()))</f>
        <v/>
      </c>
      <c r="C221" s="152" t="str">
        <f aca="false">IF($E221="","",LEFT($E221,FIND("-",$E221&amp;"-")-1))</f>
        <v/>
      </c>
      <c r="D221" s="153" t="str">
        <f aca="false">IF($E221="","",VLOOKUP($E221,'L2 UC'!$C:$D,2,FALSE()))</f>
        <v/>
      </c>
      <c r="E221" s="153" t="str">
        <f aca="false">IF($M221&lt;&gt;"",$M221,IF(COUNTIF('L2 UC'!$C:$C,$L221)&gt;0,$L221,""))</f>
        <v/>
      </c>
      <c r="F221" s="150" t="str">
        <f aca="false">IF($E221="","",$E221&amp;"-"&amp;COUNTIF($E$2:$E221,$E221))</f>
        <v/>
      </c>
      <c r="G221" s="154"/>
      <c r="H221" s="144"/>
      <c r="I221" s="154"/>
      <c r="J221" s="155" t="str">
        <f aca="false">IF(OR($I221="",LEFT($I221,1)="["),"",IFERROR(VLOOKUP(TRIM(IF(ISNUMBER(FIND(",",$I221)),LEFT($I221,FIND(",",$I221)-1),$I221)),'Mitre Techniques'!$A:$C,3,FALSE()),"Unknown technique"))</f>
        <v/>
      </c>
      <c r="K221" s="155" t="str">
        <f aca="false">IF($J221="","",IFERROR(VLOOKUP(IF(ISNUMBER(FIND(",",$J221)),LEFT($J221,FIND(",",$J221)-1),$J221),'ATTACK and Kill Chain mapping'!$A:$B,2,FALSE()),""))</f>
        <v/>
      </c>
      <c r="L221" s="155" t="str">
        <f aca="false">IF($J221="","",IFERROR(VLOOKUP(IF(ISNUMBER(FIND(",",$J221)),LEFT($J221,FIND(",",$J221)-1),$J221),'ATTACK and Kill Chain mapping'!$A:$D,4,FALSE()),""))</f>
        <v/>
      </c>
      <c r="M221" s="154"/>
      <c r="N221" s="156"/>
      <c r="O221" s="156"/>
      <c r="P221" s="156"/>
      <c r="Q221" s="157" t="str">
        <f aca="false">IF(COUNT($N221:$P221)=0,"",$N221*$O221*$P221)</f>
        <v/>
      </c>
      <c r="R221" s="157" t="str">
        <f aca="false">IF($Q221="","",1-$Q221)</f>
        <v/>
      </c>
      <c r="S221" s="158"/>
      <c r="T221" s="158"/>
      <c r="U221" s="158"/>
      <c r="V221" s="158"/>
    </row>
    <row r="222" customFormat="false" ht="43.5" hidden="false" customHeight="true" outlineLevel="0" collapsed="false">
      <c r="A222" s="150" t="str">
        <f aca="false">IF($E222="","",COUNTIF($E:$E,$E222))</f>
        <v/>
      </c>
      <c r="B222" s="151" t="str">
        <f aca="false">IF($C222="","",VLOOKUP($C222,'L1 UC'!$C:$D,2,FALSE()))</f>
        <v/>
      </c>
      <c r="C222" s="152" t="str">
        <f aca="false">IF($E222="","",LEFT($E222,FIND("-",$E222&amp;"-")-1))</f>
        <v/>
      </c>
      <c r="D222" s="153" t="str">
        <f aca="false">IF($E222="","",VLOOKUP($E222,'L2 UC'!$C:$D,2,FALSE()))</f>
        <v/>
      </c>
      <c r="E222" s="153" t="str">
        <f aca="false">IF($M222&lt;&gt;"",$M222,IF(COUNTIF('L2 UC'!$C:$C,$L222)&gt;0,$L222,""))</f>
        <v/>
      </c>
      <c r="F222" s="150" t="str">
        <f aca="false">IF($E222="","",$E222&amp;"-"&amp;COUNTIF($E$2:$E222,$E222))</f>
        <v/>
      </c>
      <c r="G222" s="154"/>
      <c r="H222" s="144"/>
      <c r="I222" s="154"/>
      <c r="J222" s="155" t="str">
        <f aca="false">IF(OR($I222="",LEFT($I222,1)="["),"",IFERROR(VLOOKUP(TRIM(IF(ISNUMBER(FIND(",",$I222)),LEFT($I222,FIND(",",$I222)-1),$I222)),'Mitre Techniques'!$A:$C,3,FALSE()),"Unknown technique"))</f>
        <v/>
      </c>
      <c r="K222" s="155" t="str">
        <f aca="false">IF($J222="","",IFERROR(VLOOKUP(IF(ISNUMBER(FIND(",",$J222)),LEFT($J222,FIND(",",$J222)-1),$J222),'ATTACK and Kill Chain mapping'!$A:$B,2,FALSE()),""))</f>
        <v/>
      </c>
      <c r="L222" s="155" t="str">
        <f aca="false">IF($J222="","",IFERROR(VLOOKUP(IF(ISNUMBER(FIND(",",$J222)),LEFT($J222,FIND(",",$J222)-1),$J222),'ATTACK and Kill Chain mapping'!$A:$D,4,FALSE()),""))</f>
        <v/>
      </c>
      <c r="M222" s="154"/>
      <c r="N222" s="156"/>
      <c r="O222" s="156"/>
      <c r="P222" s="156"/>
      <c r="Q222" s="157" t="str">
        <f aca="false">IF(COUNT($N222:$P222)=0,"",$N222*$O222*$P222)</f>
        <v/>
      </c>
      <c r="R222" s="157" t="str">
        <f aca="false">IF($Q222="","",1-$Q222)</f>
        <v/>
      </c>
      <c r="S222" s="158"/>
      <c r="T222" s="158"/>
      <c r="U222" s="158"/>
      <c r="V222" s="158"/>
    </row>
    <row r="223" customFormat="false" ht="43.5" hidden="false" customHeight="true" outlineLevel="0" collapsed="false">
      <c r="A223" s="150" t="str">
        <f aca="false">IF($E223="","",COUNTIF($E:$E,$E223))</f>
        <v/>
      </c>
      <c r="B223" s="151" t="str">
        <f aca="false">IF($C223="","",VLOOKUP($C223,'L1 UC'!$C:$D,2,FALSE()))</f>
        <v/>
      </c>
      <c r="C223" s="152" t="str">
        <f aca="false">IF($E223="","",LEFT($E223,FIND("-",$E223&amp;"-")-1))</f>
        <v/>
      </c>
      <c r="D223" s="153" t="str">
        <f aca="false">IF($E223="","",VLOOKUP($E223,'L2 UC'!$C:$D,2,FALSE()))</f>
        <v/>
      </c>
      <c r="E223" s="153" t="str">
        <f aca="false">IF($M223&lt;&gt;"",$M223,IF(COUNTIF('L2 UC'!$C:$C,$L223)&gt;0,$L223,""))</f>
        <v/>
      </c>
      <c r="F223" s="150" t="str">
        <f aca="false">IF($E223="","",$E223&amp;"-"&amp;COUNTIF($E$2:$E223,$E223))</f>
        <v/>
      </c>
      <c r="G223" s="154"/>
      <c r="H223" s="144"/>
      <c r="I223" s="154"/>
      <c r="J223" s="155" t="str">
        <f aca="false">IF(OR($I223="",LEFT($I223,1)="["),"",IFERROR(VLOOKUP(TRIM(IF(ISNUMBER(FIND(",",$I223)),LEFT($I223,FIND(",",$I223)-1),$I223)),'Mitre Techniques'!$A:$C,3,FALSE()),"Unknown technique"))</f>
        <v/>
      </c>
      <c r="K223" s="155" t="str">
        <f aca="false">IF($J223="","",IFERROR(VLOOKUP(IF(ISNUMBER(FIND(",",$J223)),LEFT($J223,FIND(",",$J223)-1),$J223),'ATTACK and Kill Chain mapping'!$A:$B,2,FALSE()),""))</f>
        <v/>
      </c>
      <c r="L223" s="155" t="str">
        <f aca="false">IF($J223="","",IFERROR(VLOOKUP(IF(ISNUMBER(FIND(",",$J223)),LEFT($J223,FIND(",",$J223)-1),$J223),'ATTACK and Kill Chain mapping'!$A:$D,4,FALSE()),""))</f>
        <v/>
      </c>
      <c r="M223" s="154"/>
      <c r="N223" s="156"/>
      <c r="O223" s="156"/>
      <c r="P223" s="156"/>
      <c r="Q223" s="157" t="str">
        <f aca="false">IF(COUNT($N223:$P223)=0,"",$N223*$O223*$P223)</f>
        <v/>
      </c>
      <c r="R223" s="157" t="str">
        <f aca="false">IF($Q223="","",1-$Q223)</f>
        <v/>
      </c>
      <c r="S223" s="158"/>
      <c r="T223" s="158"/>
      <c r="U223" s="158"/>
      <c r="V223" s="158"/>
    </row>
    <row r="224" customFormat="false" ht="43.5" hidden="false" customHeight="true" outlineLevel="0" collapsed="false">
      <c r="A224" s="150" t="str">
        <f aca="false">IF($E224="","",COUNTIF($E:$E,$E224))</f>
        <v/>
      </c>
      <c r="B224" s="151" t="str">
        <f aca="false">IF($C224="","",VLOOKUP($C224,'L1 UC'!$C:$D,2,FALSE()))</f>
        <v/>
      </c>
      <c r="C224" s="152" t="str">
        <f aca="false">IF($E224="","",LEFT($E224,FIND("-",$E224&amp;"-")-1))</f>
        <v/>
      </c>
      <c r="D224" s="153" t="str">
        <f aca="false">IF($E224="","",VLOOKUP($E224,'L2 UC'!$C:$D,2,FALSE()))</f>
        <v/>
      </c>
      <c r="E224" s="153" t="str">
        <f aca="false">IF($M224&lt;&gt;"",$M224,IF(COUNTIF('L2 UC'!$C:$C,$L224)&gt;0,$L224,""))</f>
        <v/>
      </c>
      <c r="F224" s="150" t="str">
        <f aca="false">IF($E224="","",$E224&amp;"-"&amp;COUNTIF($E$2:$E224,$E224))</f>
        <v/>
      </c>
      <c r="G224" s="154"/>
      <c r="H224" s="144"/>
      <c r="I224" s="154"/>
      <c r="J224" s="155" t="str">
        <f aca="false">IF(OR($I224="",LEFT($I224,1)="["),"",IFERROR(VLOOKUP(TRIM(IF(ISNUMBER(FIND(",",$I224)),LEFT($I224,FIND(",",$I224)-1),$I224)),'Mitre Techniques'!$A:$C,3,FALSE()),"Unknown technique"))</f>
        <v/>
      </c>
      <c r="K224" s="155" t="str">
        <f aca="false">IF($J224="","",IFERROR(VLOOKUP(IF(ISNUMBER(FIND(",",$J224)),LEFT($J224,FIND(",",$J224)-1),$J224),'ATTACK and Kill Chain mapping'!$A:$B,2,FALSE()),""))</f>
        <v/>
      </c>
      <c r="L224" s="155" t="str">
        <f aca="false">IF($J224="","",IFERROR(VLOOKUP(IF(ISNUMBER(FIND(",",$J224)),LEFT($J224,FIND(",",$J224)-1),$J224),'ATTACK and Kill Chain mapping'!$A:$D,4,FALSE()),""))</f>
        <v/>
      </c>
      <c r="M224" s="154"/>
      <c r="N224" s="156"/>
      <c r="O224" s="156"/>
      <c r="P224" s="156"/>
      <c r="Q224" s="157" t="str">
        <f aca="false">IF(COUNT($N224:$P224)=0,"",$N224*$O224*$P224)</f>
        <v/>
      </c>
      <c r="R224" s="157" t="str">
        <f aca="false">IF($Q224="","",1-$Q224)</f>
        <v/>
      </c>
      <c r="S224" s="158"/>
      <c r="T224" s="158"/>
      <c r="U224" s="158"/>
      <c r="V224" s="158"/>
    </row>
    <row r="225" customFormat="false" ht="43.5" hidden="false" customHeight="true" outlineLevel="0" collapsed="false">
      <c r="A225" s="150" t="str">
        <f aca="false">IF($E225="","",COUNTIF($E:$E,$E225))</f>
        <v/>
      </c>
      <c r="B225" s="151" t="str">
        <f aca="false">IF($C225="","",VLOOKUP($C225,'L1 UC'!$C:$D,2,FALSE()))</f>
        <v/>
      </c>
      <c r="C225" s="152" t="str">
        <f aca="false">IF($E225="","",LEFT($E225,FIND("-",$E225&amp;"-")-1))</f>
        <v/>
      </c>
      <c r="D225" s="153" t="str">
        <f aca="false">IF($E225="","",VLOOKUP($E225,'L2 UC'!$C:$D,2,FALSE()))</f>
        <v/>
      </c>
      <c r="E225" s="153" t="str">
        <f aca="false">IF($M225&lt;&gt;"",$M225,IF(COUNTIF('L2 UC'!$C:$C,$L225)&gt;0,$L225,""))</f>
        <v/>
      </c>
      <c r="F225" s="150" t="str">
        <f aca="false">IF($E225="","",$E225&amp;"-"&amp;COUNTIF($E$2:$E225,$E225))</f>
        <v/>
      </c>
      <c r="G225" s="154"/>
      <c r="H225" s="144"/>
      <c r="I225" s="154"/>
      <c r="J225" s="155" t="str">
        <f aca="false">IF(OR($I225="",LEFT($I225,1)="["),"",IFERROR(VLOOKUP(TRIM(IF(ISNUMBER(FIND(",",$I225)),LEFT($I225,FIND(",",$I225)-1),$I225)),'Mitre Techniques'!$A:$C,3,FALSE()),"Unknown technique"))</f>
        <v/>
      </c>
      <c r="K225" s="155" t="str">
        <f aca="false">IF($J225="","",IFERROR(VLOOKUP(IF(ISNUMBER(FIND(",",$J225)),LEFT($J225,FIND(",",$J225)-1),$J225),'ATTACK and Kill Chain mapping'!$A:$B,2,FALSE()),""))</f>
        <v/>
      </c>
      <c r="L225" s="155" t="str">
        <f aca="false">IF($J225="","",IFERROR(VLOOKUP(IF(ISNUMBER(FIND(",",$J225)),LEFT($J225,FIND(",",$J225)-1),$J225),'ATTACK and Kill Chain mapping'!$A:$D,4,FALSE()),""))</f>
        <v/>
      </c>
      <c r="M225" s="154"/>
      <c r="N225" s="156"/>
      <c r="O225" s="156"/>
      <c r="P225" s="156"/>
      <c r="Q225" s="157" t="str">
        <f aca="false">IF(COUNT($N225:$P225)=0,"",$N225*$O225*$P225)</f>
        <v/>
      </c>
      <c r="R225" s="157" t="str">
        <f aca="false">IF($Q225="","",1-$Q225)</f>
        <v/>
      </c>
      <c r="S225" s="158"/>
      <c r="T225" s="158"/>
      <c r="U225" s="158"/>
      <c r="V225" s="158"/>
    </row>
    <row r="226" customFormat="false" ht="43.5" hidden="false" customHeight="true" outlineLevel="0" collapsed="false">
      <c r="A226" s="150" t="str">
        <f aca="false">IF($E226="","",COUNTIF($E:$E,$E226))</f>
        <v/>
      </c>
      <c r="B226" s="151" t="str">
        <f aca="false">IF($C226="","",VLOOKUP($C226,'L1 UC'!$C:$D,2,FALSE()))</f>
        <v/>
      </c>
      <c r="C226" s="152" t="str">
        <f aca="false">IF($E226="","",LEFT($E226,FIND("-",$E226&amp;"-")-1))</f>
        <v/>
      </c>
      <c r="D226" s="153" t="str">
        <f aca="false">IF($E226="","",VLOOKUP($E226,'L2 UC'!$C:$D,2,FALSE()))</f>
        <v/>
      </c>
      <c r="E226" s="153" t="str">
        <f aca="false">IF($M226&lt;&gt;"",$M226,IF(COUNTIF('L2 UC'!$C:$C,$L226)&gt;0,$L226,""))</f>
        <v/>
      </c>
      <c r="F226" s="150" t="str">
        <f aca="false">IF($E226="","",$E226&amp;"-"&amp;COUNTIF($E$2:$E226,$E226))</f>
        <v/>
      </c>
      <c r="G226" s="154"/>
      <c r="H226" s="144"/>
      <c r="I226" s="154"/>
      <c r="J226" s="155" t="str">
        <f aca="false">IF(OR($I226="",LEFT($I226,1)="["),"",IFERROR(VLOOKUP(TRIM(IF(ISNUMBER(FIND(",",$I226)),LEFT($I226,FIND(",",$I226)-1),$I226)),'Mitre Techniques'!$A:$C,3,FALSE()),"Unknown technique"))</f>
        <v/>
      </c>
      <c r="K226" s="155" t="str">
        <f aca="false">IF($J226="","",IFERROR(VLOOKUP(IF(ISNUMBER(FIND(",",$J226)),LEFT($J226,FIND(",",$J226)-1),$J226),'ATTACK and Kill Chain mapping'!$A:$B,2,FALSE()),""))</f>
        <v/>
      </c>
      <c r="L226" s="155" t="str">
        <f aca="false">IF($J226="","",IFERROR(VLOOKUP(IF(ISNUMBER(FIND(",",$J226)),LEFT($J226,FIND(",",$J226)-1),$J226),'ATTACK and Kill Chain mapping'!$A:$D,4,FALSE()),""))</f>
        <v/>
      </c>
      <c r="M226" s="154"/>
      <c r="N226" s="156"/>
      <c r="O226" s="156"/>
      <c r="P226" s="156"/>
      <c r="Q226" s="157" t="str">
        <f aca="false">IF(COUNT($N226:$P226)=0,"",$N226*$O226*$P226)</f>
        <v/>
      </c>
      <c r="R226" s="157" t="str">
        <f aca="false">IF($Q226="","",1-$Q226)</f>
        <v/>
      </c>
      <c r="S226" s="158"/>
      <c r="T226" s="158"/>
      <c r="U226" s="158"/>
      <c r="V226" s="158"/>
    </row>
    <row r="227" customFormat="false" ht="43.5" hidden="false" customHeight="true" outlineLevel="0" collapsed="false">
      <c r="A227" s="150" t="str">
        <f aca="false">IF($E227="","",COUNTIF($E:$E,$E227))</f>
        <v/>
      </c>
      <c r="B227" s="151" t="str">
        <f aca="false">IF($C227="","",VLOOKUP($C227,'L1 UC'!$C:$D,2,FALSE()))</f>
        <v/>
      </c>
      <c r="C227" s="152" t="str">
        <f aca="false">IF($E227="","",LEFT($E227,FIND("-",$E227&amp;"-")-1))</f>
        <v/>
      </c>
      <c r="D227" s="153" t="str">
        <f aca="false">IF($E227="","",VLOOKUP($E227,'L2 UC'!$C:$D,2,FALSE()))</f>
        <v/>
      </c>
      <c r="E227" s="153" t="str">
        <f aca="false">IF($M227&lt;&gt;"",$M227,IF(COUNTIF('L2 UC'!$C:$C,$L227)&gt;0,$L227,""))</f>
        <v/>
      </c>
      <c r="F227" s="150" t="str">
        <f aca="false">IF($E227="","",$E227&amp;"-"&amp;COUNTIF($E$2:$E227,$E227))</f>
        <v/>
      </c>
      <c r="G227" s="154"/>
      <c r="H227" s="144"/>
      <c r="I227" s="154"/>
      <c r="J227" s="155" t="str">
        <f aca="false">IF(OR($I227="",LEFT($I227,1)="["),"",IFERROR(VLOOKUP(TRIM(IF(ISNUMBER(FIND(",",$I227)),LEFT($I227,FIND(",",$I227)-1),$I227)),'Mitre Techniques'!$A:$C,3,FALSE()),"Unknown technique"))</f>
        <v/>
      </c>
      <c r="K227" s="155" t="str">
        <f aca="false">IF($J227="","",IFERROR(VLOOKUP(IF(ISNUMBER(FIND(",",$J227)),LEFT($J227,FIND(",",$J227)-1),$J227),'ATTACK and Kill Chain mapping'!$A:$B,2,FALSE()),""))</f>
        <v/>
      </c>
      <c r="L227" s="155" t="str">
        <f aca="false">IF($J227="","",IFERROR(VLOOKUP(IF(ISNUMBER(FIND(",",$J227)),LEFT($J227,FIND(",",$J227)-1),$J227),'ATTACK and Kill Chain mapping'!$A:$D,4,FALSE()),""))</f>
        <v/>
      </c>
      <c r="M227" s="154"/>
      <c r="N227" s="156"/>
      <c r="O227" s="156"/>
      <c r="P227" s="156"/>
      <c r="Q227" s="157" t="str">
        <f aca="false">IF(COUNT($N227:$P227)=0,"",$N227*$O227*$P227)</f>
        <v/>
      </c>
      <c r="R227" s="157" t="str">
        <f aca="false">IF($Q227="","",1-$Q227)</f>
        <v/>
      </c>
      <c r="S227" s="158"/>
      <c r="T227" s="158"/>
      <c r="U227" s="158"/>
      <c r="V227" s="158"/>
    </row>
    <row r="228" customFormat="false" ht="43.5" hidden="false" customHeight="true" outlineLevel="0" collapsed="false">
      <c r="A228" s="150" t="str">
        <f aca="false">IF($E228="","",COUNTIF($E:$E,$E228))</f>
        <v/>
      </c>
      <c r="B228" s="151" t="str">
        <f aca="false">IF($C228="","",VLOOKUP($C228,'L1 UC'!$C:$D,2,FALSE()))</f>
        <v/>
      </c>
      <c r="C228" s="152" t="str">
        <f aca="false">IF($E228="","",LEFT($E228,FIND("-",$E228&amp;"-")-1))</f>
        <v/>
      </c>
      <c r="D228" s="153" t="str">
        <f aca="false">IF($E228="","",VLOOKUP($E228,'L2 UC'!$C:$D,2,FALSE()))</f>
        <v/>
      </c>
      <c r="E228" s="153" t="str">
        <f aca="false">IF($M228&lt;&gt;"",$M228,IF(COUNTIF('L2 UC'!$C:$C,$L228)&gt;0,$L228,""))</f>
        <v/>
      </c>
      <c r="F228" s="150" t="str">
        <f aca="false">IF($E228="","",$E228&amp;"-"&amp;COUNTIF($E$2:$E228,$E228))</f>
        <v/>
      </c>
      <c r="G228" s="154"/>
      <c r="H228" s="144"/>
      <c r="I228" s="154"/>
      <c r="J228" s="155" t="str">
        <f aca="false">IF(OR($I228="",LEFT($I228,1)="["),"",IFERROR(VLOOKUP(TRIM(IF(ISNUMBER(FIND(",",$I228)),LEFT($I228,FIND(",",$I228)-1),$I228)),'Mitre Techniques'!$A:$C,3,FALSE()),"Unknown technique"))</f>
        <v/>
      </c>
      <c r="K228" s="155" t="str">
        <f aca="false">IF($J228="","",IFERROR(VLOOKUP(IF(ISNUMBER(FIND(",",$J228)),LEFT($J228,FIND(",",$J228)-1),$J228),'ATTACK and Kill Chain mapping'!$A:$B,2,FALSE()),""))</f>
        <v/>
      </c>
      <c r="L228" s="155" t="str">
        <f aca="false">IF($J228="","",IFERROR(VLOOKUP(IF(ISNUMBER(FIND(",",$J228)),LEFT($J228,FIND(",",$J228)-1),$J228),'ATTACK and Kill Chain mapping'!$A:$D,4,FALSE()),""))</f>
        <v/>
      </c>
      <c r="M228" s="154"/>
      <c r="N228" s="156"/>
      <c r="O228" s="156"/>
      <c r="P228" s="156"/>
      <c r="Q228" s="157" t="str">
        <f aca="false">IF(COUNT($N228:$P228)=0,"",$N228*$O228*$P228)</f>
        <v/>
      </c>
      <c r="R228" s="157" t="str">
        <f aca="false">IF($Q228="","",1-$Q228)</f>
        <v/>
      </c>
      <c r="S228" s="158"/>
      <c r="T228" s="158"/>
      <c r="U228" s="158"/>
      <c r="V228" s="158"/>
    </row>
    <row r="229" customFormat="false" ht="43.5" hidden="false" customHeight="true" outlineLevel="0" collapsed="false">
      <c r="A229" s="150" t="str">
        <f aca="false">IF($E229="","",COUNTIF($E:$E,$E229))</f>
        <v/>
      </c>
      <c r="B229" s="151" t="str">
        <f aca="false">IF($C229="","",VLOOKUP($C229,'L1 UC'!$C:$D,2,FALSE()))</f>
        <v/>
      </c>
      <c r="C229" s="152" t="str">
        <f aca="false">IF($E229="","",LEFT($E229,FIND("-",$E229&amp;"-")-1))</f>
        <v/>
      </c>
      <c r="D229" s="153" t="str">
        <f aca="false">IF($E229="","",VLOOKUP($E229,'L2 UC'!$C:$D,2,FALSE()))</f>
        <v/>
      </c>
      <c r="E229" s="153" t="str">
        <f aca="false">IF($M229&lt;&gt;"",$M229,IF(COUNTIF('L2 UC'!$C:$C,$L229)&gt;0,$L229,""))</f>
        <v/>
      </c>
      <c r="F229" s="150" t="str">
        <f aca="false">IF($E229="","",$E229&amp;"-"&amp;COUNTIF($E$2:$E229,$E229))</f>
        <v/>
      </c>
      <c r="G229" s="154"/>
      <c r="H229" s="144"/>
      <c r="I229" s="154"/>
      <c r="J229" s="155" t="str">
        <f aca="false">IF(OR($I229="",LEFT($I229,1)="["),"",IFERROR(VLOOKUP(TRIM(IF(ISNUMBER(FIND(",",$I229)),LEFT($I229,FIND(",",$I229)-1),$I229)),'Mitre Techniques'!$A:$C,3,FALSE()),"Unknown technique"))</f>
        <v/>
      </c>
      <c r="K229" s="155" t="str">
        <f aca="false">IF($J229="","",IFERROR(VLOOKUP(IF(ISNUMBER(FIND(",",$J229)),LEFT($J229,FIND(",",$J229)-1),$J229),'ATTACK and Kill Chain mapping'!$A:$B,2,FALSE()),""))</f>
        <v/>
      </c>
      <c r="L229" s="155" t="str">
        <f aca="false">IF($J229="","",IFERROR(VLOOKUP(IF(ISNUMBER(FIND(",",$J229)),LEFT($J229,FIND(",",$J229)-1),$J229),'ATTACK and Kill Chain mapping'!$A:$D,4,FALSE()),""))</f>
        <v/>
      </c>
      <c r="M229" s="154"/>
      <c r="N229" s="156"/>
      <c r="O229" s="156"/>
      <c r="P229" s="156"/>
      <c r="Q229" s="157" t="str">
        <f aca="false">IF(COUNT($N229:$P229)=0,"",$N229*$O229*$P229)</f>
        <v/>
      </c>
      <c r="R229" s="157" t="str">
        <f aca="false">IF($Q229="","",1-$Q229)</f>
        <v/>
      </c>
      <c r="S229" s="158"/>
      <c r="T229" s="158"/>
      <c r="U229" s="158"/>
      <c r="V229" s="158"/>
    </row>
    <row r="230" customFormat="false" ht="43.5" hidden="false" customHeight="true" outlineLevel="0" collapsed="false">
      <c r="A230" s="150" t="str">
        <f aca="false">IF($E230="","",COUNTIF($E:$E,$E230))</f>
        <v/>
      </c>
      <c r="B230" s="151" t="str">
        <f aca="false">IF($C230="","",VLOOKUP($C230,'L1 UC'!$C:$D,2,FALSE()))</f>
        <v/>
      </c>
      <c r="C230" s="152" t="str">
        <f aca="false">IF($E230="","",LEFT($E230,FIND("-",$E230&amp;"-")-1))</f>
        <v/>
      </c>
      <c r="D230" s="153" t="str">
        <f aca="false">IF($E230="","",VLOOKUP($E230,'L2 UC'!$C:$D,2,FALSE()))</f>
        <v/>
      </c>
      <c r="E230" s="153" t="str">
        <f aca="false">IF($M230&lt;&gt;"",$M230,IF(COUNTIF('L2 UC'!$C:$C,$L230)&gt;0,$L230,""))</f>
        <v/>
      </c>
      <c r="F230" s="150" t="str">
        <f aca="false">IF($E230="","",$E230&amp;"-"&amp;COUNTIF($E$2:$E230,$E230))</f>
        <v/>
      </c>
      <c r="G230" s="154"/>
      <c r="H230" s="144"/>
      <c r="I230" s="154"/>
      <c r="J230" s="155" t="str">
        <f aca="false">IF(OR($I230="",LEFT($I230,1)="["),"",IFERROR(VLOOKUP(TRIM(IF(ISNUMBER(FIND(",",$I230)),LEFT($I230,FIND(",",$I230)-1),$I230)),'Mitre Techniques'!$A:$C,3,FALSE()),"Unknown technique"))</f>
        <v/>
      </c>
      <c r="K230" s="155" t="str">
        <f aca="false">IF($J230="","",IFERROR(VLOOKUP(IF(ISNUMBER(FIND(",",$J230)),LEFT($J230,FIND(",",$J230)-1),$J230),'ATTACK and Kill Chain mapping'!$A:$B,2,FALSE()),""))</f>
        <v/>
      </c>
      <c r="L230" s="155" t="str">
        <f aca="false">IF($J230="","",IFERROR(VLOOKUP(IF(ISNUMBER(FIND(",",$J230)),LEFT($J230,FIND(",",$J230)-1),$J230),'ATTACK and Kill Chain mapping'!$A:$D,4,FALSE()),""))</f>
        <v/>
      </c>
      <c r="M230" s="154"/>
      <c r="N230" s="156"/>
      <c r="O230" s="156"/>
      <c r="P230" s="156"/>
      <c r="Q230" s="157" t="str">
        <f aca="false">IF(COUNT($N230:$P230)=0,"",$N230*$O230*$P230)</f>
        <v/>
      </c>
      <c r="R230" s="157" t="str">
        <f aca="false">IF($Q230="","",1-$Q230)</f>
        <v/>
      </c>
      <c r="S230" s="158"/>
      <c r="T230" s="158"/>
      <c r="U230" s="158"/>
      <c r="V230" s="158"/>
    </row>
    <row r="231" customFormat="false" ht="43.5" hidden="false" customHeight="true" outlineLevel="0" collapsed="false">
      <c r="A231" s="150" t="str">
        <f aca="false">IF($E231="","",COUNTIF($E:$E,$E231))</f>
        <v/>
      </c>
      <c r="B231" s="151" t="str">
        <f aca="false">IF($C231="","",VLOOKUP($C231,'L1 UC'!$C:$D,2,FALSE()))</f>
        <v/>
      </c>
      <c r="C231" s="152" t="str">
        <f aca="false">IF($E231="","",LEFT($E231,FIND("-",$E231&amp;"-")-1))</f>
        <v/>
      </c>
      <c r="D231" s="153" t="str">
        <f aca="false">IF($E231="","",VLOOKUP($E231,'L2 UC'!$C:$D,2,FALSE()))</f>
        <v/>
      </c>
      <c r="E231" s="153" t="str">
        <f aca="false">IF($M231&lt;&gt;"",$M231,IF(COUNTIF('L2 UC'!$C:$C,$L231)&gt;0,$L231,""))</f>
        <v/>
      </c>
      <c r="F231" s="150" t="str">
        <f aca="false">IF($E231="","",$E231&amp;"-"&amp;COUNTIF($E$2:$E231,$E231))</f>
        <v/>
      </c>
      <c r="G231" s="154"/>
      <c r="H231" s="144"/>
      <c r="I231" s="154"/>
      <c r="J231" s="155" t="str">
        <f aca="false">IF(OR($I231="",LEFT($I231,1)="["),"",IFERROR(VLOOKUP(TRIM(IF(ISNUMBER(FIND(",",$I231)),LEFT($I231,FIND(",",$I231)-1),$I231)),'Mitre Techniques'!$A:$C,3,FALSE()),"Unknown technique"))</f>
        <v/>
      </c>
      <c r="K231" s="155" t="str">
        <f aca="false">IF($J231="","",IFERROR(VLOOKUP(IF(ISNUMBER(FIND(",",$J231)),LEFT($J231,FIND(",",$J231)-1),$J231),'ATTACK and Kill Chain mapping'!$A:$B,2,FALSE()),""))</f>
        <v/>
      </c>
      <c r="L231" s="155" t="str">
        <f aca="false">IF($J231="","",IFERROR(VLOOKUP(IF(ISNUMBER(FIND(",",$J231)),LEFT($J231,FIND(",",$J231)-1),$J231),'ATTACK and Kill Chain mapping'!$A:$D,4,FALSE()),""))</f>
        <v/>
      </c>
      <c r="M231" s="154"/>
      <c r="N231" s="156"/>
      <c r="O231" s="156"/>
      <c r="P231" s="156"/>
      <c r="Q231" s="157" t="str">
        <f aca="false">IF(COUNT($N231:$P231)=0,"",$N231*$O231*$P231)</f>
        <v/>
      </c>
      <c r="R231" s="157" t="str">
        <f aca="false">IF($Q231="","",1-$Q231)</f>
        <v/>
      </c>
      <c r="S231" s="158"/>
      <c r="T231" s="158"/>
      <c r="U231" s="158"/>
      <c r="V231" s="158"/>
    </row>
    <row r="232" customFormat="false" ht="43.5" hidden="false" customHeight="true" outlineLevel="0" collapsed="false">
      <c r="A232" s="150" t="str">
        <f aca="false">IF($E232="","",COUNTIF($E:$E,$E232))</f>
        <v/>
      </c>
      <c r="B232" s="151" t="str">
        <f aca="false">IF($C232="","",VLOOKUP($C232,'L1 UC'!$C:$D,2,FALSE()))</f>
        <v/>
      </c>
      <c r="C232" s="152" t="str">
        <f aca="false">IF($E232="","",LEFT($E232,FIND("-",$E232&amp;"-")-1))</f>
        <v/>
      </c>
      <c r="D232" s="153" t="str">
        <f aca="false">IF($E232="","",VLOOKUP($E232,'L2 UC'!$C:$D,2,FALSE()))</f>
        <v/>
      </c>
      <c r="E232" s="153" t="str">
        <f aca="false">IF($M232&lt;&gt;"",$M232,IF(COUNTIF('L2 UC'!$C:$C,$L232)&gt;0,$L232,""))</f>
        <v/>
      </c>
      <c r="F232" s="150" t="str">
        <f aca="false">IF($E232="","",$E232&amp;"-"&amp;COUNTIF($E$2:$E232,$E232))</f>
        <v/>
      </c>
      <c r="G232" s="154"/>
      <c r="H232" s="144"/>
      <c r="I232" s="154"/>
      <c r="J232" s="155" t="str">
        <f aca="false">IF(OR($I232="",LEFT($I232,1)="["),"",IFERROR(VLOOKUP(TRIM(IF(ISNUMBER(FIND(",",$I232)),LEFT($I232,FIND(",",$I232)-1),$I232)),'Mitre Techniques'!$A:$C,3,FALSE()),"Unknown technique"))</f>
        <v/>
      </c>
      <c r="K232" s="155" t="str">
        <f aca="false">IF($J232="","",IFERROR(VLOOKUP(IF(ISNUMBER(FIND(",",$J232)),LEFT($J232,FIND(",",$J232)-1),$J232),'ATTACK and Kill Chain mapping'!$A:$B,2,FALSE()),""))</f>
        <v/>
      </c>
      <c r="L232" s="155" t="str">
        <f aca="false">IF($J232="","",IFERROR(VLOOKUP(IF(ISNUMBER(FIND(",",$J232)),LEFT($J232,FIND(",",$J232)-1),$J232),'ATTACK and Kill Chain mapping'!$A:$D,4,FALSE()),""))</f>
        <v/>
      </c>
      <c r="M232" s="154"/>
      <c r="N232" s="156"/>
      <c r="O232" s="156"/>
      <c r="P232" s="156"/>
      <c r="Q232" s="157" t="str">
        <f aca="false">IF(COUNT($N232:$P232)=0,"",$N232*$O232*$P232)</f>
        <v/>
      </c>
      <c r="R232" s="157" t="str">
        <f aca="false">IF($Q232="","",1-$Q232)</f>
        <v/>
      </c>
      <c r="S232" s="158"/>
      <c r="T232" s="158"/>
      <c r="U232" s="158"/>
      <c r="V232" s="158"/>
    </row>
    <row r="233" customFormat="false" ht="43.5" hidden="false" customHeight="true" outlineLevel="0" collapsed="false">
      <c r="A233" s="150" t="str">
        <f aca="false">IF($E233="","",COUNTIF($E:$E,$E233))</f>
        <v/>
      </c>
      <c r="B233" s="151" t="str">
        <f aca="false">IF($C233="","",VLOOKUP($C233,'L1 UC'!$C:$D,2,FALSE()))</f>
        <v/>
      </c>
      <c r="C233" s="152" t="str">
        <f aca="false">IF($E233="","",LEFT($E233,FIND("-",$E233&amp;"-")-1))</f>
        <v/>
      </c>
      <c r="D233" s="153" t="str">
        <f aca="false">IF($E233="","",VLOOKUP($E233,'L2 UC'!$C:$D,2,FALSE()))</f>
        <v/>
      </c>
      <c r="E233" s="153" t="str">
        <f aca="false">IF($M233&lt;&gt;"",$M233,IF(COUNTIF('L2 UC'!$C:$C,$L233)&gt;0,$L233,""))</f>
        <v/>
      </c>
      <c r="F233" s="150" t="str">
        <f aca="false">IF($E233="","",$E233&amp;"-"&amp;COUNTIF($E$2:$E233,$E233))</f>
        <v/>
      </c>
      <c r="G233" s="154"/>
      <c r="H233" s="144"/>
      <c r="I233" s="154"/>
      <c r="J233" s="155" t="str">
        <f aca="false">IF(OR($I233="",LEFT($I233,1)="["),"",IFERROR(VLOOKUP(TRIM(IF(ISNUMBER(FIND(",",$I233)),LEFT($I233,FIND(",",$I233)-1),$I233)),'Mitre Techniques'!$A:$C,3,FALSE()),"Unknown technique"))</f>
        <v/>
      </c>
      <c r="K233" s="155" t="str">
        <f aca="false">IF($J233="","",IFERROR(VLOOKUP(IF(ISNUMBER(FIND(",",$J233)),LEFT($J233,FIND(",",$J233)-1),$J233),'ATTACK and Kill Chain mapping'!$A:$B,2,FALSE()),""))</f>
        <v/>
      </c>
      <c r="L233" s="155" t="str">
        <f aca="false">IF($J233="","",IFERROR(VLOOKUP(IF(ISNUMBER(FIND(",",$J233)),LEFT($J233,FIND(",",$J233)-1),$J233),'ATTACK and Kill Chain mapping'!$A:$D,4,FALSE()),""))</f>
        <v/>
      </c>
      <c r="M233" s="154"/>
      <c r="N233" s="156"/>
      <c r="O233" s="156"/>
      <c r="P233" s="156"/>
      <c r="Q233" s="157" t="str">
        <f aca="false">IF(COUNT($N233:$P233)=0,"",$N233*$O233*$P233)</f>
        <v/>
      </c>
      <c r="R233" s="157" t="str">
        <f aca="false">IF($Q233="","",1-$Q233)</f>
        <v/>
      </c>
      <c r="S233" s="158"/>
      <c r="T233" s="158"/>
      <c r="U233" s="158"/>
      <c r="V233" s="158"/>
    </row>
    <row r="234" customFormat="false" ht="43.5" hidden="false" customHeight="true" outlineLevel="0" collapsed="false">
      <c r="A234" s="150" t="str">
        <f aca="false">IF($E234="","",COUNTIF($E:$E,$E234))</f>
        <v/>
      </c>
      <c r="B234" s="151" t="str">
        <f aca="false">IF($C234="","",VLOOKUP($C234,'L1 UC'!$C:$D,2,FALSE()))</f>
        <v/>
      </c>
      <c r="C234" s="152" t="str">
        <f aca="false">IF($E234="","",LEFT($E234,FIND("-",$E234&amp;"-")-1))</f>
        <v/>
      </c>
      <c r="D234" s="153" t="str">
        <f aca="false">IF($E234="","",VLOOKUP($E234,'L2 UC'!$C:$D,2,FALSE()))</f>
        <v/>
      </c>
      <c r="E234" s="153" t="str">
        <f aca="false">IF($M234&lt;&gt;"",$M234,IF(COUNTIF('L2 UC'!$C:$C,$L234)&gt;0,$L234,""))</f>
        <v/>
      </c>
      <c r="F234" s="150" t="str">
        <f aca="false">IF($E234="","",$E234&amp;"-"&amp;COUNTIF($E$2:$E234,$E234))</f>
        <v/>
      </c>
      <c r="G234" s="154"/>
      <c r="H234" s="144"/>
      <c r="I234" s="154"/>
      <c r="J234" s="155" t="str">
        <f aca="false">IF(OR($I234="",LEFT($I234,1)="["),"",IFERROR(VLOOKUP(TRIM(IF(ISNUMBER(FIND(",",$I234)),LEFT($I234,FIND(",",$I234)-1),$I234)),'Mitre Techniques'!$A:$C,3,FALSE()),"Unknown technique"))</f>
        <v/>
      </c>
      <c r="K234" s="155" t="str">
        <f aca="false">IF($J234="","",IFERROR(VLOOKUP(IF(ISNUMBER(FIND(",",$J234)),LEFT($J234,FIND(",",$J234)-1),$J234),'ATTACK and Kill Chain mapping'!$A:$B,2,FALSE()),""))</f>
        <v/>
      </c>
      <c r="L234" s="155" t="str">
        <f aca="false">IF($J234="","",IFERROR(VLOOKUP(IF(ISNUMBER(FIND(",",$J234)),LEFT($J234,FIND(",",$J234)-1),$J234),'ATTACK and Kill Chain mapping'!$A:$D,4,FALSE()),""))</f>
        <v/>
      </c>
      <c r="M234" s="154"/>
      <c r="N234" s="156"/>
      <c r="O234" s="156"/>
      <c r="P234" s="156"/>
      <c r="Q234" s="157" t="str">
        <f aca="false">IF(COUNT($N234:$P234)=0,"",$N234*$O234*$P234)</f>
        <v/>
      </c>
      <c r="R234" s="157" t="str">
        <f aca="false">IF($Q234="","",1-$Q234)</f>
        <v/>
      </c>
      <c r="S234" s="158"/>
      <c r="T234" s="158"/>
      <c r="U234" s="158"/>
      <c r="V234" s="158"/>
    </row>
    <row r="235" customFormat="false" ht="43.5" hidden="false" customHeight="true" outlineLevel="0" collapsed="false">
      <c r="A235" s="150" t="str">
        <f aca="false">IF($E235="","",COUNTIF($E:$E,$E235))</f>
        <v/>
      </c>
      <c r="B235" s="151" t="str">
        <f aca="false">IF($C235="","",VLOOKUP($C235,'L1 UC'!$C:$D,2,FALSE()))</f>
        <v/>
      </c>
      <c r="C235" s="152" t="str">
        <f aca="false">IF($E235="","",LEFT($E235,FIND("-",$E235&amp;"-")-1))</f>
        <v/>
      </c>
      <c r="D235" s="153" t="str">
        <f aca="false">IF($E235="","",VLOOKUP($E235,'L2 UC'!$C:$D,2,FALSE()))</f>
        <v/>
      </c>
      <c r="E235" s="153" t="str">
        <f aca="false">IF($M235&lt;&gt;"",$M235,IF(COUNTIF('L2 UC'!$C:$C,$L235)&gt;0,$L235,""))</f>
        <v/>
      </c>
      <c r="F235" s="150" t="str">
        <f aca="false">IF($E235="","",$E235&amp;"-"&amp;COUNTIF($E$2:$E235,$E235))</f>
        <v/>
      </c>
      <c r="G235" s="154"/>
      <c r="H235" s="144"/>
      <c r="I235" s="154"/>
      <c r="J235" s="155" t="str">
        <f aca="false">IF(OR($I235="",LEFT($I235,1)="["),"",IFERROR(VLOOKUP(TRIM(IF(ISNUMBER(FIND(",",$I235)),LEFT($I235,FIND(",",$I235)-1),$I235)),'Mitre Techniques'!$A:$C,3,FALSE()),"Unknown technique"))</f>
        <v/>
      </c>
      <c r="K235" s="155" t="str">
        <f aca="false">IF($J235="","",IFERROR(VLOOKUP(IF(ISNUMBER(FIND(",",$J235)),LEFT($J235,FIND(",",$J235)-1),$J235),'ATTACK and Kill Chain mapping'!$A:$B,2,FALSE()),""))</f>
        <v/>
      </c>
      <c r="L235" s="155" t="str">
        <f aca="false">IF($J235="","",IFERROR(VLOOKUP(IF(ISNUMBER(FIND(",",$J235)),LEFT($J235,FIND(",",$J235)-1),$J235),'ATTACK and Kill Chain mapping'!$A:$D,4,FALSE()),""))</f>
        <v/>
      </c>
      <c r="M235" s="154"/>
      <c r="N235" s="156"/>
      <c r="O235" s="156"/>
      <c r="P235" s="156"/>
      <c r="Q235" s="157" t="str">
        <f aca="false">IF(COUNT($N235:$P235)=0,"",$N235*$O235*$P235)</f>
        <v/>
      </c>
      <c r="R235" s="157" t="str">
        <f aca="false">IF($Q235="","",1-$Q235)</f>
        <v/>
      </c>
      <c r="S235" s="158"/>
      <c r="T235" s="158"/>
      <c r="U235" s="158"/>
      <c r="V235" s="158"/>
    </row>
    <row r="236" customFormat="false" ht="43.5" hidden="false" customHeight="true" outlineLevel="0" collapsed="false">
      <c r="A236" s="150" t="str">
        <f aca="false">IF($E236="","",COUNTIF($E:$E,$E236))</f>
        <v/>
      </c>
      <c r="B236" s="151" t="str">
        <f aca="false">IF($C236="","",VLOOKUP($C236,'L1 UC'!$C:$D,2,FALSE()))</f>
        <v/>
      </c>
      <c r="C236" s="152" t="str">
        <f aca="false">IF($E236="","",LEFT($E236,FIND("-",$E236&amp;"-")-1))</f>
        <v/>
      </c>
      <c r="D236" s="153" t="str">
        <f aca="false">IF($E236="","",VLOOKUP($E236,'L2 UC'!$C:$D,2,FALSE()))</f>
        <v/>
      </c>
      <c r="E236" s="153" t="str">
        <f aca="false">IF($M236&lt;&gt;"",$M236,IF(COUNTIF('L2 UC'!$C:$C,$L236)&gt;0,$L236,""))</f>
        <v/>
      </c>
      <c r="F236" s="150" t="str">
        <f aca="false">IF($E236="","",$E236&amp;"-"&amp;COUNTIF($E$2:$E236,$E236))</f>
        <v/>
      </c>
      <c r="G236" s="154"/>
      <c r="H236" s="144"/>
      <c r="I236" s="154"/>
      <c r="J236" s="155" t="str">
        <f aca="false">IF(OR($I236="",LEFT($I236,1)="["),"",IFERROR(VLOOKUP(TRIM(IF(ISNUMBER(FIND(",",$I236)),LEFT($I236,FIND(",",$I236)-1),$I236)),'Mitre Techniques'!$A:$C,3,FALSE()),"Unknown technique"))</f>
        <v/>
      </c>
      <c r="K236" s="155" t="str">
        <f aca="false">IF($J236="","",IFERROR(VLOOKUP(IF(ISNUMBER(FIND(",",$J236)),LEFT($J236,FIND(",",$J236)-1),$J236),'ATTACK and Kill Chain mapping'!$A:$B,2,FALSE()),""))</f>
        <v/>
      </c>
      <c r="L236" s="155" t="str">
        <f aca="false">IF($J236="","",IFERROR(VLOOKUP(IF(ISNUMBER(FIND(",",$J236)),LEFT($J236,FIND(",",$J236)-1),$J236),'ATTACK and Kill Chain mapping'!$A:$D,4,FALSE()),""))</f>
        <v/>
      </c>
      <c r="M236" s="154"/>
      <c r="N236" s="156"/>
      <c r="O236" s="156"/>
      <c r="P236" s="156"/>
      <c r="Q236" s="157" t="str">
        <f aca="false">IF(COUNT($N236:$P236)=0,"",$N236*$O236*$P236)</f>
        <v/>
      </c>
      <c r="R236" s="157" t="str">
        <f aca="false">IF($Q236="","",1-$Q236)</f>
        <v/>
      </c>
      <c r="S236" s="158"/>
      <c r="T236" s="158"/>
      <c r="U236" s="158"/>
      <c r="V236" s="158"/>
    </row>
    <row r="237" customFormat="false" ht="43.5" hidden="false" customHeight="true" outlineLevel="0" collapsed="false">
      <c r="A237" s="150" t="str">
        <f aca="false">IF($E237="","",COUNTIF($E:$E,$E237))</f>
        <v/>
      </c>
      <c r="B237" s="151" t="str">
        <f aca="false">IF($C237="","",VLOOKUP($C237,'L1 UC'!$C:$D,2,FALSE()))</f>
        <v/>
      </c>
      <c r="C237" s="152" t="str">
        <f aca="false">IF($E237="","",LEFT($E237,FIND("-",$E237&amp;"-")-1))</f>
        <v/>
      </c>
      <c r="D237" s="153" t="str">
        <f aca="false">IF($E237="","",VLOOKUP($E237,'L2 UC'!$C:$D,2,FALSE()))</f>
        <v/>
      </c>
      <c r="E237" s="153" t="str">
        <f aca="false">IF($M237&lt;&gt;"",$M237,IF(COUNTIF('L2 UC'!$C:$C,$L237)&gt;0,$L237,""))</f>
        <v/>
      </c>
      <c r="F237" s="150" t="str">
        <f aca="false">IF($E237="","",$E237&amp;"-"&amp;COUNTIF($E$2:$E237,$E237))</f>
        <v/>
      </c>
      <c r="G237" s="154"/>
      <c r="H237" s="144"/>
      <c r="I237" s="154"/>
      <c r="J237" s="155" t="str">
        <f aca="false">IF(OR($I237="",LEFT($I237,1)="["),"",IFERROR(VLOOKUP(TRIM(IF(ISNUMBER(FIND(",",$I237)),LEFT($I237,FIND(",",$I237)-1),$I237)),'Mitre Techniques'!$A:$C,3,FALSE()),"Unknown technique"))</f>
        <v/>
      </c>
      <c r="K237" s="155" t="str">
        <f aca="false">IF($J237="","",IFERROR(VLOOKUP(IF(ISNUMBER(FIND(",",$J237)),LEFT($J237,FIND(",",$J237)-1),$J237),'ATTACK and Kill Chain mapping'!$A:$B,2,FALSE()),""))</f>
        <v/>
      </c>
      <c r="L237" s="155" t="str">
        <f aca="false">IF($J237="","",IFERROR(VLOOKUP(IF(ISNUMBER(FIND(",",$J237)),LEFT($J237,FIND(",",$J237)-1),$J237),'ATTACK and Kill Chain mapping'!$A:$D,4,FALSE()),""))</f>
        <v/>
      </c>
      <c r="M237" s="154"/>
      <c r="N237" s="156"/>
      <c r="O237" s="156"/>
      <c r="P237" s="156"/>
      <c r="Q237" s="157" t="str">
        <f aca="false">IF(COUNT($N237:$P237)=0,"",$N237*$O237*$P237)</f>
        <v/>
      </c>
      <c r="R237" s="157" t="str">
        <f aca="false">IF($Q237="","",1-$Q237)</f>
        <v/>
      </c>
      <c r="S237" s="158"/>
      <c r="T237" s="158"/>
      <c r="U237" s="158"/>
      <c r="V237" s="158"/>
    </row>
    <row r="238" customFormat="false" ht="43.5" hidden="false" customHeight="true" outlineLevel="0" collapsed="false">
      <c r="A238" s="150" t="str">
        <f aca="false">IF($E238="","",COUNTIF($E:$E,$E238))</f>
        <v/>
      </c>
      <c r="B238" s="151" t="str">
        <f aca="false">IF($C238="","",VLOOKUP($C238,'L1 UC'!$C:$D,2,FALSE()))</f>
        <v/>
      </c>
      <c r="C238" s="152" t="str">
        <f aca="false">IF($E238="","",LEFT($E238,FIND("-",$E238&amp;"-")-1))</f>
        <v/>
      </c>
      <c r="D238" s="153" t="str">
        <f aca="false">IF($E238="","",VLOOKUP($E238,'L2 UC'!$C:$D,2,FALSE()))</f>
        <v/>
      </c>
      <c r="E238" s="153" t="str">
        <f aca="false">IF($M238&lt;&gt;"",$M238,IF(COUNTIF('L2 UC'!$C:$C,$L238)&gt;0,$L238,""))</f>
        <v/>
      </c>
      <c r="F238" s="150" t="str">
        <f aca="false">IF($E238="","",$E238&amp;"-"&amp;COUNTIF($E$2:$E238,$E238))</f>
        <v/>
      </c>
      <c r="G238" s="154"/>
      <c r="H238" s="144"/>
      <c r="I238" s="154"/>
      <c r="J238" s="155" t="str">
        <f aca="false">IF(OR($I238="",LEFT($I238,1)="["),"",IFERROR(VLOOKUP(TRIM(IF(ISNUMBER(FIND(",",$I238)),LEFT($I238,FIND(",",$I238)-1),$I238)),'Mitre Techniques'!$A:$C,3,FALSE()),"Unknown technique"))</f>
        <v/>
      </c>
      <c r="K238" s="155" t="str">
        <f aca="false">IF($J238="","",IFERROR(VLOOKUP(IF(ISNUMBER(FIND(",",$J238)),LEFT($J238,FIND(",",$J238)-1),$J238),'ATTACK and Kill Chain mapping'!$A:$B,2,FALSE()),""))</f>
        <v/>
      </c>
      <c r="L238" s="155" t="str">
        <f aca="false">IF($J238="","",IFERROR(VLOOKUP(IF(ISNUMBER(FIND(",",$J238)),LEFT($J238,FIND(",",$J238)-1),$J238),'ATTACK and Kill Chain mapping'!$A:$D,4,FALSE()),""))</f>
        <v/>
      </c>
      <c r="M238" s="154"/>
      <c r="N238" s="156"/>
      <c r="O238" s="156"/>
      <c r="P238" s="156"/>
      <c r="Q238" s="157" t="str">
        <f aca="false">IF(COUNT($N238:$P238)=0,"",$N238*$O238*$P238)</f>
        <v/>
      </c>
      <c r="R238" s="157" t="str">
        <f aca="false">IF($Q238="","",1-$Q238)</f>
        <v/>
      </c>
      <c r="S238" s="158"/>
      <c r="T238" s="158"/>
      <c r="U238" s="158"/>
      <c r="V238" s="158"/>
    </row>
    <row r="239" customFormat="false" ht="43.5" hidden="false" customHeight="true" outlineLevel="0" collapsed="false">
      <c r="A239" s="150" t="str">
        <f aca="false">IF($E239="","",COUNTIF($E:$E,$E239))</f>
        <v/>
      </c>
      <c r="B239" s="151" t="str">
        <f aca="false">IF($C239="","",VLOOKUP($C239,'L1 UC'!$C:$D,2,FALSE()))</f>
        <v/>
      </c>
      <c r="C239" s="152" t="str">
        <f aca="false">IF($E239="","",LEFT($E239,FIND("-",$E239&amp;"-")-1))</f>
        <v/>
      </c>
      <c r="D239" s="153" t="str">
        <f aca="false">IF($E239="","",VLOOKUP($E239,'L2 UC'!$C:$D,2,FALSE()))</f>
        <v/>
      </c>
      <c r="E239" s="153" t="str">
        <f aca="false">IF($M239&lt;&gt;"",$M239,IF(COUNTIF('L2 UC'!$C:$C,$L239)&gt;0,$L239,""))</f>
        <v/>
      </c>
      <c r="F239" s="150" t="str">
        <f aca="false">IF($E239="","",$E239&amp;"-"&amp;COUNTIF($E$2:$E239,$E239))</f>
        <v/>
      </c>
      <c r="G239" s="154"/>
      <c r="H239" s="144"/>
      <c r="I239" s="154"/>
      <c r="J239" s="155" t="str">
        <f aca="false">IF(OR($I239="",LEFT($I239,1)="["),"",IFERROR(VLOOKUP(TRIM(IF(ISNUMBER(FIND(",",$I239)),LEFT($I239,FIND(",",$I239)-1),$I239)),'Mitre Techniques'!$A:$C,3,FALSE()),"Unknown technique"))</f>
        <v/>
      </c>
      <c r="K239" s="155" t="str">
        <f aca="false">IF($J239="","",IFERROR(VLOOKUP(IF(ISNUMBER(FIND(",",$J239)),LEFT($J239,FIND(",",$J239)-1),$J239),'ATTACK and Kill Chain mapping'!$A:$B,2,FALSE()),""))</f>
        <v/>
      </c>
      <c r="L239" s="155" t="str">
        <f aca="false">IF($J239="","",IFERROR(VLOOKUP(IF(ISNUMBER(FIND(",",$J239)),LEFT($J239,FIND(",",$J239)-1),$J239),'ATTACK and Kill Chain mapping'!$A:$D,4,FALSE()),""))</f>
        <v/>
      </c>
      <c r="M239" s="154"/>
      <c r="N239" s="156"/>
      <c r="O239" s="156"/>
      <c r="P239" s="156"/>
      <c r="Q239" s="157" t="str">
        <f aca="false">IF(COUNT($N239:$P239)=0,"",$N239*$O239*$P239)</f>
        <v/>
      </c>
      <c r="R239" s="157" t="str">
        <f aca="false">IF($Q239="","",1-$Q239)</f>
        <v/>
      </c>
      <c r="S239" s="158"/>
      <c r="T239" s="158"/>
      <c r="U239" s="158"/>
      <c r="V239" s="158"/>
    </row>
    <row r="240" customFormat="false" ht="43.5" hidden="false" customHeight="true" outlineLevel="0" collapsed="false">
      <c r="A240" s="150" t="str">
        <f aca="false">IF($E240="","",COUNTIF($E:$E,$E240))</f>
        <v/>
      </c>
      <c r="B240" s="151" t="str">
        <f aca="false">IF($C240="","",VLOOKUP($C240,'L1 UC'!$C:$D,2,FALSE()))</f>
        <v/>
      </c>
      <c r="C240" s="152" t="str">
        <f aca="false">IF($E240="","",LEFT($E240,FIND("-",$E240&amp;"-")-1))</f>
        <v/>
      </c>
      <c r="D240" s="153" t="str">
        <f aca="false">IF($E240="","",VLOOKUP($E240,'L2 UC'!$C:$D,2,FALSE()))</f>
        <v/>
      </c>
      <c r="E240" s="153" t="str">
        <f aca="false">IF($M240&lt;&gt;"",$M240,IF(COUNTIF('L2 UC'!$C:$C,$L240)&gt;0,$L240,""))</f>
        <v/>
      </c>
      <c r="F240" s="150" t="str">
        <f aca="false">IF($E240="","",$E240&amp;"-"&amp;COUNTIF($E$2:$E240,$E240))</f>
        <v/>
      </c>
      <c r="G240" s="154"/>
      <c r="H240" s="144"/>
      <c r="I240" s="154"/>
      <c r="J240" s="155" t="str">
        <f aca="false">IF(OR($I240="",LEFT($I240,1)="["),"",IFERROR(VLOOKUP(TRIM(IF(ISNUMBER(FIND(",",$I240)),LEFT($I240,FIND(",",$I240)-1),$I240)),'Mitre Techniques'!$A:$C,3,FALSE()),"Unknown technique"))</f>
        <v/>
      </c>
      <c r="K240" s="155" t="str">
        <f aca="false">IF($J240="","",IFERROR(VLOOKUP(IF(ISNUMBER(FIND(",",$J240)),LEFT($J240,FIND(",",$J240)-1),$J240),'ATTACK and Kill Chain mapping'!$A:$B,2,FALSE()),""))</f>
        <v/>
      </c>
      <c r="L240" s="155" t="str">
        <f aca="false">IF($J240="","",IFERROR(VLOOKUP(IF(ISNUMBER(FIND(",",$J240)),LEFT($J240,FIND(",",$J240)-1),$J240),'ATTACK and Kill Chain mapping'!$A:$D,4,FALSE()),""))</f>
        <v/>
      </c>
      <c r="M240" s="154"/>
      <c r="N240" s="156"/>
      <c r="O240" s="156"/>
      <c r="P240" s="156"/>
      <c r="Q240" s="157" t="str">
        <f aca="false">IF(COUNT($N240:$P240)=0,"",$N240*$O240*$P240)</f>
        <v/>
      </c>
      <c r="R240" s="157" t="str">
        <f aca="false">IF($Q240="","",1-$Q240)</f>
        <v/>
      </c>
      <c r="S240" s="158"/>
      <c r="T240" s="158"/>
      <c r="U240" s="158"/>
      <c r="V240" s="158"/>
    </row>
    <row r="241" customFormat="false" ht="43.5" hidden="false" customHeight="true" outlineLevel="0" collapsed="false">
      <c r="A241" s="150" t="str">
        <f aca="false">IF($E241="","",COUNTIF($E:$E,$E241))</f>
        <v/>
      </c>
      <c r="B241" s="151" t="str">
        <f aca="false">IF($C241="","",VLOOKUP($C241,'L1 UC'!$C:$D,2,FALSE()))</f>
        <v/>
      </c>
      <c r="C241" s="152" t="str">
        <f aca="false">IF($E241="","",LEFT($E241,FIND("-",$E241&amp;"-")-1))</f>
        <v/>
      </c>
      <c r="D241" s="153" t="str">
        <f aca="false">IF($E241="","",VLOOKUP($E241,'L2 UC'!$C:$D,2,FALSE()))</f>
        <v/>
      </c>
      <c r="E241" s="153" t="str">
        <f aca="false">IF($M241&lt;&gt;"",$M241,IF(COUNTIF('L2 UC'!$C:$C,$L241)&gt;0,$L241,""))</f>
        <v/>
      </c>
      <c r="F241" s="150" t="str">
        <f aca="false">IF($E241="","",$E241&amp;"-"&amp;COUNTIF($E$2:$E241,$E241))</f>
        <v/>
      </c>
      <c r="G241" s="154"/>
      <c r="H241" s="144"/>
      <c r="I241" s="154"/>
      <c r="J241" s="155" t="str">
        <f aca="false">IF(OR($I241="",LEFT($I241,1)="["),"",IFERROR(VLOOKUP(TRIM(IF(ISNUMBER(FIND(",",$I241)),LEFT($I241,FIND(",",$I241)-1),$I241)),'Mitre Techniques'!$A:$C,3,FALSE()),"Unknown technique"))</f>
        <v/>
      </c>
      <c r="K241" s="155" t="str">
        <f aca="false">IF($J241="","",IFERROR(VLOOKUP(IF(ISNUMBER(FIND(",",$J241)),LEFT($J241,FIND(",",$J241)-1),$J241),'ATTACK and Kill Chain mapping'!$A:$B,2,FALSE()),""))</f>
        <v/>
      </c>
      <c r="L241" s="155" t="str">
        <f aca="false">IF($J241="","",IFERROR(VLOOKUP(IF(ISNUMBER(FIND(",",$J241)),LEFT($J241,FIND(",",$J241)-1),$J241),'ATTACK and Kill Chain mapping'!$A:$D,4,FALSE()),""))</f>
        <v/>
      </c>
      <c r="M241" s="154"/>
      <c r="N241" s="156"/>
      <c r="O241" s="156"/>
      <c r="P241" s="156"/>
      <c r="Q241" s="157" t="str">
        <f aca="false">IF(COUNT($N241:$P241)=0,"",$N241*$O241*$P241)</f>
        <v/>
      </c>
      <c r="R241" s="157" t="str">
        <f aca="false">IF($Q241="","",1-$Q241)</f>
        <v/>
      </c>
      <c r="S241" s="158"/>
      <c r="T241" s="158"/>
      <c r="U241" s="158"/>
      <c r="V241" s="158"/>
    </row>
    <row r="242" customFormat="false" ht="43.5" hidden="false" customHeight="true" outlineLevel="0" collapsed="false">
      <c r="A242" s="150" t="str">
        <f aca="false">IF($E242="","",COUNTIF($E:$E,$E242))</f>
        <v/>
      </c>
      <c r="B242" s="151" t="str">
        <f aca="false">IF($C242="","",VLOOKUP($C242,'L1 UC'!$C:$D,2,FALSE()))</f>
        <v/>
      </c>
      <c r="C242" s="152" t="str">
        <f aca="false">IF($E242="","",LEFT($E242,FIND("-",$E242&amp;"-")-1))</f>
        <v/>
      </c>
      <c r="D242" s="153" t="str">
        <f aca="false">IF($E242="","",VLOOKUP($E242,'L2 UC'!$C:$D,2,FALSE()))</f>
        <v/>
      </c>
      <c r="E242" s="153" t="str">
        <f aca="false">IF($M242&lt;&gt;"",$M242,IF(COUNTIF('L2 UC'!$C:$C,$L242)&gt;0,$L242,""))</f>
        <v/>
      </c>
      <c r="F242" s="150" t="str">
        <f aca="false">IF($E242="","",$E242&amp;"-"&amp;COUNTIF($E$2:$E242,$E242))</f>
        <v/>
      </c>
      <c r="G242" s="154"/>
      <c r="H242" s="144"/>
      <c r="I242" s="154"/>
      <c r="J242" s="155" t="str">
        <f aca="false">IF(OR($I242="",LEFT($I242,1)="["),"",IFERROR(VLOOKUP(TRIM(IF(ISNUMBER(FIND(",",$I242)),LEFT($I242,FIND(",",$I242)-1),$I242)),'Mitre Techniques'!$A:$C,3,FALSE()),"Unknown technique"))</f>
        <v/>
      </c>
      <c r="K242" s="155" t="str">
        <f aca="false">IF($J242="","",IFERROR(VLOOKUP(IF(ISNUMBER(FIND(",",$J242)),LEFT($J242,FIND(",",$J242)-1),$J242),'ATTACK and Kill Chain mapping'!$A:$B,2,FALSE()),""))</f>
        <v/>
      </c>
      <c r="L242" s="155" t="str">
        <f aca="false">IF($J242="","",IFERROR(VLOOKUP(IF(ISNUMBER(FIND(",",$J242)),LEFT($J242,FIND(",",$J242)-1),$J242),'ATTACK and Kill Chain mapping'!$A:$D,4,FALSE()),""))</f>
        <v/>
      </c>
      <c r="M242" s="154"/>
      <c r="N242" s="156"/>
      <c r="O242" s="156"/>
      <c r="P242" s="156"/>
      <c r="Q242" s="157" t="str">
        <f aca="false">IF(COUNT($N242:$P242)=0,"",$N242*$O242*$P242)</f>
        <v/>
      </c>
      <c r="R242" s="157" t="str">
        <f aca="false">IF($Q242="","",1-$Q242)</f>
        <v/>
      </c>
      <c r="S242" s="158"/>
      <c r="T242" s="158"/>
      <c r="U242" s="158"/>
      <c r="V242" s="158"/>
    </row>
    <row r="243" customFormat="false" ht="43.5" hidden="false" customHeight="true" outlineLevel="0" collapsed="false">
      <c r="A243" s="150" t="str">
        <f aca="false">IF($E243="","",COUNTIF($E:$E,$E243))</f>
        <v/>
      </c>
      <c r="B243" s="151" t="str">
        <f aca="false">IF($C243="","",VLOOKUP($C243,'L1 UC'!$C:$D,2,FALSE()))</f>
        <v/>
      </c>
      <c r="C243" s="152" t="str">
        <f aca="false">IF($E243="","",LEFT($E243,FIND("-",$E243&amp;"-")-1))</f>
        <v/>
      </c>
      <c r="D243" s="153" t="str">
        <f aca="false">IF($E243="","",VLOOKUP($E243,'L2 UC'!$C:$D,2,FALSE()))</f>
        <v/>
      </c>
      <c r="E243" s="153" t="str">
        <f aca="false">IF($M243&lt;&gt;"",$M243,IF(COUNTIF('L2 UC'!$C:$C,$L243)&gt;0,$L243,""))</f>
        <v/>
      </c>
      <c r="F243" s="150" t="str">
        <f aca="false">IF($E243="","",$E243&amp;"-"&amp;COUNTIF($E$2:$E243,$E243))</f>
        <v/>
      </c>
      <c r="G243" s="154"/>
      <c r="H243" s="144"/>
      <c r="I243" s="154"/>
      <c r="J243" s="155" t="str">
        <f aca="false">IF(OR($I243="",LEFT($I243,1)="["),"",IFERROR(VLOOKUP(TRIM(IF(ISNUMBER(FIND(",",$I243)),LEFT($I243,FIND(",",$I243)-1),$I243)),'Mitre Techniques'!$A:$C,3,FALSE()),"Unknown technique"))</f>
        <v/>
      </c>
      <c r="K243" s="155" t="str">
        <f aca="false">IF($J243="","",IFERROR(VLOOKUP(IF(ISNUMBER(FIND(",",$J243)),LEFT($J243,FIND(",",$J243)-1),$J243),'ATTACK and Kill Chain mapping'!$A:$B,2,FALSE()),""))</f>
        <v/>
      </c>
      <c r="L243" s="155" t="str">
        <f aca="false">IF($J243="","",IFERROR(VLOOKUP(IF(ISNUMBER(FIND(",",$J243)),LEFT($J243,FIND(",",$J243)-1),$J243),'ATTACK and Kill Chain mapping'!$A:$D,4,FALSE()),""))</f>
        <v/>
      </c>
      <c r="M243" s="154"/>
      <c r="N243" s="156"/>
      <c r="O243" s="156"/>
      <c r="P243" s="156"/>
      <c r="Q243" s="157" t="str">
        <f aca="false">IF(COUNT($N243:$P243)=0,"",$N243*$O243*$P243)</f>
        <v/>
      </c>
      <c r="R243" s="157" t="str">
        <f aca="false">IF($Q243="","",1-$Q243)</f>
        <v/>
      </c>
      <c r="S243" s="158"/>
      <c r="T243" s="158"/>
      <c r="U243" s="158"/>
      <c r="V243" s="158"/>
    </row>
    <row r="244" customFormat="false" ht="43.5" hidden="false" customHeight="true" outlineLevel="0" collapsed="false">
      <c r="A244" s="150" t="str">
        <f aca="false">IF($E244="","",COUNTIF($E:$E,$E244))</f>
        <v/>
      </c>
      <c r="B244" s="151" t="str">
        <f aca="false">IF($C244="","",VLOOKUP($C244,'L1 UC'!$C:$D,2,FALSE()))</f>
        <v/>
      </c>
      <c r="C244" s="152" t="str">
        <f aca="false">IF($E244="","",LEFT($E244,FIND("-",$E244&amp;"-")-1))</f>
        <v/>
      </c>
      <c r="D244" s="153" t="str">
        <f aca="false">IF($E244="","",VLOOKUP($E244,'L2 UC'!$C:$D,2,FALSE()))</f>
        <v/>
      </c>
      <c r="E244" s="153" t="str">
        <f aca="false">IF($M244&lt;&gt;"",$M244,IF(COUNTIF('L2 UC'!$C:$C,$L244)&gt;0,$L244,""))</f>
        <v/>
      </c>
      <c r="F244" s="150" t="str">
        <f aca="false">IF($E244="","",$E244&amp;"-"&amp;COUNTIF($E$2:$E244,$E244))</f>
        <v/>
      </c>
      <c r="G244" s="154"/>
      <c r="H244" s="144"/>
      <c r="I244" s="154"/>
      <c r="J244" s="155" t="str">
        <f aca="false">IF(OR($I244="",LEFT($I244,1)="["),"",IFERROR(VLOOKUP(TRIM(IF(ISNUMBER(FIND(",",$I244)),LEFT($I244,FIND(",",$I244)-1),$I244)),'Mitre Techniques'!$A:$C,3,FALSE()),"Unknown technique"))</f>
        <v/>
      </c>
      <c r="K244" s="155" t="str">
        <f aca="false">IF($J244="","",IFERROR(VLOOKUP(IF(ISNUMBER(FIND(",",$J244)),LEFT($J244,FIND(",",$J244)-1),$J244),'ATTACK and Kill Chain mapping'!$A:$B,2,FALSE()),""))</f>
        <v/>
      </c>
      <c r="L244" s="155" t="str">
        <f aca="false">IF($J244="","",IFERROR(VLOOKUP(IF(ISNUMBER(FIND(",",$J244)),LEFT($J244,FIND(",",$J244)-1),$J244),'ATTACK and Kill Chain mapping'!$A:$D,4,FALSE()),""))</f>
        <v/>
      </c>
      <c r="M244" s="154"/>
      <c r="N244" s="156"/>
      <c r="O244" s="156"/>
      <c r="P244" s="156"/>
      <c r="Q244" s="157" t="str">
        <f aca="false">IF(COUNT($N244:$P244)=0,"",$N244*$O244*$P244)</f>
        <v/>
      </c>
      <c r="R244" s="157" t="str">
        <f aca="false">IF($Q244="","",1-$Q244)</f>
        <v/>
      </c>
      <c r="S244" s="158"/>
      <c r="T244" s="158"/>
      <c r="U244" s="158"/>
      <c r="V244" s="158"/>
    </row>
    <row r="245" customFormat="false" ht="43.5" hidden="false" customHeight="true" outlineLevel="0" collapsed="false">
      <c r="A245" s="150" t="str">
        <f aca="false">IF($E245="","",COUNTIF($E:$E,$E245))</f>
        <v/>
      </c>
      <c r="B245" s="151" t="str">
        <f aca="false">IF($C245="","",VLOOKUP($C245,'L1 UC'!$C:$D,2,FALSE()))</f>
        <v/>
      </c>
      <c r="C245" s="152" t="str">
        <f aca="false">IF($E245="","",LEFT($E245,FIND("-",$E245&amp;"-")-1))</f>
        <v/>
      </c>
      <c r="D245" s="153" t="str">
        <f aca="false">IF($E245="","",VLOOKUP($E245,'L2 UC'!$C:$D,2,FALSE()))</f>
        <v/>
      </c>
      <c r="E245" s="153" t="str">
        <f aca="false">IF($M245&lt;&gt;"",$M245,IF(COUNTIF('L2 UC'!$C:$C,$L245)&gt;0,$L245,""))</f>
        <v/>
      </c>
      <c r="F245" s="150" t="str">
        <f aca="false">IF($E245="","",$E245&amp;"-"&amp;COUNTIF($E$2:$E245,$E245))</f>
        <v/>
      </c>
      <c r="G245" s="154"/>
      <c r="H245" s="144"/>
      <c r="I245" s="154"/>
      <c r="J245" s="155" t="str">
        <f aca="false">IF(OR($I245="",LEFT($I245,1)="["),"",IFERROR(VLOOKUP(TRIM(IF(ISNUMBER(FIND(",",$I245)),LEFT($I245,FIND(",",$I245)-1),$I245)),'Mitre Techniques'!$A:$C,3,FALSE()),"Unknown technique"))</f>
        <v/>
      </c>
      <c r="K245" s="155" t="str">
        <f aca="false">IF($J245="","",IFERROR(VLOOKUP(IF(ISNUMBER(FIND(",",$J245)),LEFT($J245,FIND(",",$J245)-1),$J245),'ATTACK and Kill Chain mapping'!$A:$B,2,FALSE()),""))</f>
        <v/>
      </c>
      <c r="L245" s="155" t="str">
        <f aca="false">IF($J245="","",IFERROR(VLOOKUP(IF(ISNUMBER(FIND(",",$J245)),LEFT($J245,FIND(",",$J245)-1),$J245),'ATTACK and Kill Chain mapping'!$A:$D,4,FALSE()),""))</f>
        <v/>
      </c>
      <c r="M245" s="154"/>
      <c r="N245" s="156"/>
      <c r="O245" s="156"/>
      <c r="P245" s="156"/>
      <c r="Q245" s="157" t="str">
        <f aca="false">IF(COUNT($N245:$P245)=0,"",$N245*$O245*$P245)</f>
        <v/>
      </c>
      <c r="R245" s="157" t="str">
        <f aca="false">IF($Q245="","",1-$Q245)</f>
        <v/>
      </c>
      <c r="S245" s="158"/>
      <c r="T245" s="158"/>
      <c r="U245" s="158"/>
      <c r="V245" s="158"/>
    </row>
    <row r="246" customFormat="false" ht="43.5" hidden="false" customHeight="true" outlineLevel="0" collapsed="false">
      <c r="A246" s="150" t="str">
        <f aca="false">IF($E246="","",COUNTIF($E:$E,$E246))</f>
        <v/>
      </c>
      <c r="B246" s="151" t="str">
        <f aca="false">IF($C246="","",VLOOKUP($C246,'L1 UC'!$C:$D,2,FALSE()))</f>
        <v/>
      </c>
      <c r="C246" s="152" t="str">
        <f aca="false">IF($E246="","",LEFT($E246,FIND("-",$E246&amp;"-")-1))</f>
        <v/>
      </c>
      <c r="D246" s="153" t="str">
        <f aca="false">IF($E246="","",VLOOKUP($E246,'L2 UC'!$C:$D,2,FALSE()))</f>
        <v/>
      </c>
      <c r="E246" s="153" t="str">
        <f aca="false">IF($M246&lt;&gt;"",$M246,IF(COUNTIF('L2 UC'!$C:$C,$L246)&gt;0,$L246,""))</f>
        <v/>
      </c>
      <c r="F246" s="150" t="str">
        <f aca="false">IF($E246="","",$E246&amp;"-"&amp;COUNTIF($E$2:$E246,$E246))</f>
        <v/>
      </c>
      <c r="G246" s="154"/>
      <c r="H246" s="144"/>
      <c r="I246" s="154"/>
      <c r="J246" s="155" t="str">
        <f aca="false">IF(OR($I246="",LEFT($I246,1)="["),"",IFERROR(VLOOKUP(TRIM(IF(ISNUMBER(FIND(",",$I246)),LEFT($I246,FIND(",",$I246)-1),$I246)),'Mitre Techniques'!$A:$C,3,FALSE()),"Unknown technique"))</f>
        <v/>
      </c>
      <c r="K246" s="155" t="str">
        <f aca="false">IF($J246="","",IFERROR(VLOOKUP(IF(ISNUMBER(FIND(",",$J246)),LEFT($J246,FIND(",",$J246)-1),$J246),'ATTACK and Kill Chain mapping'!$A:$B,2,FALSE()),""))</f>
        <v/>
      </c>
      <c r="L246" s="155" t="str">
        <f aca="false">IF($J246="","",IFERROR(VLOOKUP(IF(ISNUMBER(FIND(",",$J246)),LEFT($J246,FIND(",",$J246)-1),$J246),'ATTACK and Kill Chain mapping'!$A:$D,4,FALSE()),""))</f>
        <v/>
      </c>
      <c r="M246" s="154"/>
      <c r="N246" s="156"/>
      <c r="O246" s="156"/>
      <c r="P246" s="156"/>
      <c r="Q246" s="157" t="str">
        <f aca="false">IF(COUNT($N246:$P246)=0,"",$N246*$O246*$P246)</f>
        <v/>
      </c>
      <c r="R246" s="157" t="str">
        <f aca="false">IF($Q246="","",1-$Q246)</f>
        <v/>
      </c>
      <c r="S246" s="158"/>
      <c r="T246" s="158"/>
      <c r="U246" s="158"/>
      <c r="V246" s="158"/>
    </row>
    <row r="247" customFormat="false" ht="43.5" hidden="false" customHeight="true" outlineLevel="0" collapsed="false">
      <c r="A247" s="150" t="str">
        <f aca="false">IF($E247="","",COUNTIF($E:$E,$E247))</f>
        <v/>
      </c>
      <c r="B247" s="151" t="str">
        <f aca="false">IF($C247="","",VLOOKUP($C247,'L1 UC'!$C:$D,2,FALSE()))</f>
        <v/>
      </c>
      <c r="C247" s="152" t="str">
        <f aca="false">IF($E247="","",LEFT($E247,FIND("-",$E247&amp;"-")-1))</f>
        <v/>
      </c>
      <c r="D247" s="153" t="str">
        <f aca="false">IF($E247="","",VLOOKUP($E247,'L2 UC'!$C:$D,2,FALSE()))</f>
        <v/>
      </c>
      <c r="E247" s="153" t="str">
        <f aca="false">IF($M247&lt;&gt;"",$M247,IF(COUNTIF('L2 UC'!$C:$C,$L247)&gt;0,$L247,""))</f>
        <v/>
      </c>
      <c r="F247" s="150" t="str">
        <f aca="false">IF($E247="","",$E247&amp;"-"&amp;COUNTIF($E$2:$E247,$E247))</f>
        <v/>
      </c>
      <c r="G247" s="154"/>
      <c r="H247" s="144"/>
      <c r="I247" s="154"/>
      <c r="J247" s="155" t="str">
        <f aca="false">IF(OR($I247="",LEFT($I247,1)="["),"",IFERROR(VLOOKUP(TRIM(IF(ISNUMBER(FIND(",",$I247)),LEFT($I247,FIND(",",$I247)-1),$I247)),'Mitre Techniques'!$A:$C,3,FALSE()),"Unknown technique"))</f>
        <v/>
      </c>
      <c r="K247" s="155" t="str">
        <f aca="false">IF($J247="","",IFERROR(VLOOKUP(IF(ISNUMBER(FIND(",",$J247)),LEFT($J247,FIND(",",$J247)-1),$J247),'ATTACK and Kill Chain mapping'!$A:$B,2,FALSE()),""))</f>
        <v/>
      </c>
      <c r="L247" s="155" t="str">
        <f aca="false">IF($J247="","",IFERROR(VLOOKUP(IF(ISNUMBER(FIND(",",$J247)),LEFT($J247,FIND(",",$J247)-1),$J247),'ATTACK and Kill Chain mapping'!$A:$D,4,FALSE()),""))</f>
        <v/>
      </c>
      <c r="M247" s="154"/>
      <c r="N247" s="156"/>
      <c r="O247" s="156"/>
      <c r="P247" s="156"/>
      <c r="Q247" s="157" t="str">
        <f aca="false">IF(COUNT($N247:$P247)=0,"",$N247*$O247*$P247)</f>
        <v/>
      </c>
      <c r="R247" s="157" t="str">
        <f aca="false">IF($Q247="","",1-$Q247)</f>
        <v/>
      </c>
      <c r="S247" s="158"/>
      <c r="T247" s="158"/>
      <c r="U247" s="158"/>
      <c r="V247" s="158"/>
    </row>
    <row r="248" customFormat="false" ht="43.5" hidden="false" customHeight="true" outlineLevel="0" collapsed="false">
      <c r="A248" s="150" t="str">
        <f aca="false">IF($E248="","",COUNTIF($E:$E,$E248))</f>
        <v/>
      </c>
      <c r="B248" s="151" t="str">
        <f aca="false">IF($C248="","",VLOOKUP($C248,'L1 UC'!$C:$D,2,FALSE()))</f>
        <v/>
      </c>
      <c r="C248" s="152" t="str">
        <f aca="false">IF($E248="","",LEFT($E248,FIND("-",$E248&amp;"-")-1))</f>
        <v/>
      </c>
      <c r="D248" s="153" t="str">
        <f aca="false">IF($E248="","",VLOOKUP($E248,'L2 UC'!$C:$D,2,FALSE()))</f>
        <v/>
      </c>
      <c r="E248" s="153" t="str">
        <f aca="false">IF($M248&lt;&gt;"",$M248,IF(COUNTIF('L2 UC'!$C:$C,$L248)&gt;0,$L248,""))</f>
        <v/>
      </c>
      <c r="F248" s="150" t="str">
        <f aca="false">IF($E248="","",$E248&amp;"-"&amp;COUNTIF($E$2:$E248,$E248))</f>
        <v/>
      </c>
      <c r="G248" s="154"/>
      <c r="H248" s="144"/>
      <c r="I248" s="154"/>
      <c r="J248" s="155" t="str">
        <f aca="false">IF(OR($I248="",LEFT($I248,1)="["),"",IFERROR(VLOOKUP(TRIM(IF(ISNUMBER(FIND(",",$I248)),LEFT($I248,FIND(",",$I248)-1),$I248)),'Mitre Techniques'!$A:$C,3,FALSE()),"Unknown technique"))</f>
        <v/>
      </c>
      <c r="K248" s="155" t="str">
        <f aca="false">IF($J248="","",IFERROR(VLOOKUP(IF(ISNUMBER(FIND(",",$J248)),LEFT($J248,FIND(",",$J248)-1),$J248),'ATTACK and Kill Chain mapping'!$A:$B,2,FALSE()),""))</f>
        <v/>
      </c>
      <c r="L248" s="155" t="str">
        <f aca="false">IF($J248="","",IFERROR(VLOOKUP(IF(ISNUMBER(FIND(",",$J248)),LEFT($J248,FIND(",",$J248)-1),$J248),'ATTACK and Kill Chain mapping'!$A:$D,4,FALSE()),""))</f>
        <v/>
      </c>
      <c r="M248" s="154"/>
      <c r="N248" s="156"/>
      <c r="O248" s="156"/>
      <c r="P248" s="156"/>
      <c r="Q248" s="157" t="str">
        <f aca="false">IF(COUNT($N248:$P248)=0,"",$N248*$O248*$P248)</f>
        <v/>
      </c>
      <c r="R248" s="157" t="str">
        <f aca="false">IF($Q248="","",1-$Q248)</f>
        <v/>
      </c>
      <c r="S248" s="158"/>
      <c r="T248" s="158"/>
      <c r="U248" s="158"/>
      <c r="V248" s="158"/>
    </row>
    <row r="249" customFormat="false" ht="43.5" hidden="false" customHeight="true" outlineLevel="0" collapsed="false">
      <c r="A249" s="150" t="str">
        <f aca="false">IF($E249="","",COUNTIF($E:$E,$E249))</f>
        <v/>
      </c>
      <c r="B249" s="151" t="str">
        <f aca="false">IF($C249="","",VLOOKUP($C249,'L1 UC'!$C:$D,2,FALSE()))</f>
        <v/>
      </c>
      <c r="C249" s="152" t="str">
        <f aca="false">IF($E249="","",LEFT($E249,FIND("-",$E249&amp;"-")-1))</f>
        <v/>
      </c>
      <c r="D249" s="153" t="str">
        <f aca="false">IF($E249="","",VLOOKUP($E249,'L2 UC'!$C:$D,2,FALSE()))</f>
        <v/>
      </c>
      <c r="E249" s="153" t="str">
        <f aca="false">IF($M249&lt;&gt;"",$M249,IF(COUNTIF('L2 UC'!$C:$C,$L249)&gt;0,$L249,""))</f>
        <v/>
      </c>
      <c r="F249" s="150" t="str">
        <f aca="false">IF($E249="","",$E249&amp;"-"&amp;COUNTIF($E$2:$E249,$E249))</f>
        <v/>
      </c>
      <c r="G249" s="154"/>
      <c r="H249" s="144"/>
      <c r="I249" s="154"/>
      <c r="J249" s="155" t="str">
        <f aca="false">IF(OR($I249="",LEFT($I249,1)="["),"",IFERROR(VLOOKUP(TRIM(IF(ISNUMBER(FIND(",",$I249)),LEFT($I249,FIND(",",$I249)-1),$I249)),'Mitre Techniques'!$A:$C,3,FALSE()),"Unknown technique"))</f>
        <v/>
      </c>
      <c r="K249" s="155" t="str">
        <f aca="false">IF($J249="","",IFERROR(VLOOKUP(IF(ISNUMBER(FIND(",",$J249)),LEFT($J249,FIND(",",$J249)-1),$J249),'ATTACK and Kill Chain mapping'!$A:$B,2,FALSE()),""))</f>
        <v/>
      </c>
      <c r="L249" s="155" t="str">
        <f aca="false">IF($J249="","",IFERROR(VLOOKUP(IF(ISNUMBER(FIND(",",$J249)),LEFT($J249,FIND(",",$J249)-1),$J249),'ATTACK and Kill Chain mapping'!$A:$D,4,FALSE()),""))</f>
        <v/>
      </c>
      <c r="M249" s="154"/>
      <c r="N249" s="156"/>
      <c r="O249" s="156"/>
      <c r="P249" s="156"/>
      <c r="Q249" s="157" t="str">
        <f aca="false">IF(COUNT($N249:$P249)=0,"",$N249*$O249*$P249)</f>
        <v/>
      </c>
      <c r="R249" s="157" t="str">
        <f aca="false">IF($Q249="","",1-$Q249)</f>
        <v/>
      </c>
      <c r="S249" s="158"/>
      <c r="T249" s="158"/>
      <c r="U249" s="158"/>
      <c r="V249" s="158"/>
    </row>
    <row r="250" customFormat="false" ht="43.5" hidden="false" customHeight="true" outlineLevel="0" collapsed="false">
      <c r="A250" s="150" t="str">
        <f aca="false">IF($E250="","",COUNTIF($E:$E,$E250))</f>
        <v/>
      </c>
      <c r="B250" s="151" t="str">
        <f aca="false">IF($C250="","",VLOOKUP($C250,'L1 UC'!$C:$D,2,FALSE()))</f>
        <v/>
      </c>
      <c r="C250" s="152" t="str">
        <f aca="false">IF($E250="","",LEFT($E250,FIND("-",$E250&amp;"-")-1))</f>
        <v/>
      </c>
      <c r="D250" s="153" t="str">
        <f aca="false">IF($E250="","",VLOOKUP($E250,'L2 UC'!$C:$D,2,FALSE()))</f>
        <v/>
      </c>
      <c r="E250" s="153" t="str">
        <f aca="false">IF($M250&lt;&gt;"",$M250,IF(COUNTIF('L2 UC'!$C:$C,$L250)&gt;0,$L250,""))</f>
        <v/>
      </c>
      <c r="F250" s="150" t="str">
        <f aca="false">IF($E250="","",$E250&amp;"-"&amp;COUNTIF($E$2:$E250,$E250))</f>
        <v/>
      </c>
      <c r="G250" s="154"/>
      <c r="H250" s="144"/>
      <c r="I250" s="154"/>
      <c r="J250" s="155" t="str">
        <f aca="false">IF(OR($I250="",LEFT($I250,1)="["),"",IFERROR(VLOOKUP(TRIM(IF(ISNUMBER(FIND(",",$I250)),LEFT($I250,FIND(",",$I250)-1),$I250)),'Mitre Techniques'!$A:$C,3,FALSE()),"Unknown technique"))</f>
        <v/>
      </c>
      <c r="K250" s="155" t="str">
        <f aca="false">IF($J250="","",IFERROR(VLOOKUP(IF(ISNUMBER(FIND(",",$J250)),LEFT($J250,FIND(",",$J250)-1),$J250),'ATTACK and Kill Chain mapping'!$A:$B,2,FALSE()),""))</f>
        <v/>
      </c>
      <c r="L250" s="155" t="str">
        <f aca="false">IF($J250="","",IFERROR(VLOOKUP(IF(ISNUMBER(FIND(",",$J250)),LEFT($J250,FIND(",",$J250)-1),$J250),'ATTACK and Kill Chain mapping'!$A:$D,4,FALSE()),""))</f>
        <v/>
      </c>
      <c r="M250" s="154"/>
      <c r="N250" s="156"/>
      <c r="O250" s="156"/>
      <c r="P250" s="156"/>
      <c r="Q250" s="157" t="str">
        <f aca="false">IF(COUNT($N250:$P250)=0,"",$N250*$O250*$P250)</f>
        <v/>
      </c>
      <c r="R250" s="157" t="str">
        <f aca="false">IF($Q250="","",1-$Q250)</f>
        <v/>
      </c>
      <c r="S250" s="158"/>
      <c r="T250" s="158"/>
      <c r="U250" s="158"/>
      <c r="V250" s="158"/>
    </row>
    <row r="251" customFormat="false" ht="43.5" hidden="false" customHeight="true" outlineLevel="0" collapsed="false">
      <c r="A251" s="150" t="str">
        <f aca="false">IF($E251="","",COUNTIF($E:$E,$E251))</f>
        <v/>
      </c>
      <c r="B251" s="151" t="str">
        <f aca="false">IF($C251="","",VLOOKUP($C251,'L1 UC'!$C:$D,2,FALSE()))</f>
        <v/>
      </c>
      <c r="C251" s="152" t="str">
        <f aca="false">IF($E251="","",LEFT($E251,FIND("-",$E251&amp;"-")-1))</f>
        <v/>
      </c>
      <c r="D251" s="153" t="str">
        <f aca="false">IF($E251="","",VLOOKUP($E251,'L2 UC'!$C:$D,2,FALSE()))</f>
        <v/>
      </c>
      <c r="E251" s="153" t="str">
        <f aca="false">IF($M251&lt;&gt;"",$M251,IF(COUNTIF('L2 UC'!$C:$C,$L251)&gt;0,$L251,""))</f>
        <v/>
      </c>
      <c r="F251" s="150" t="str">
        <f aca="false">IF($E251="","",$E251&amp;"-"&amp;COUNTIF($E$2:$E251,$E251))</f>
        <v/>
      </c>
      <c r="G251" s="154"/>
      <c r="H251" s="144"/>
      <c r="I251" s="154"/>
      <c r="J251" s="155" t="str">
        <f aca="false">IF(OR($I251="",LEFT($I251,1)="["),"",IFERROR(VLOOKUP(TRIM(IF(ISNUMBER(FIND(",",$I251)),LEFT($I251,FIND(",",$I251)-1),$I251)),'Mitre Techniques'!$A:$C,3,FALSE()),"Unknown technique"))</f>
        <v/>
      </c>
      <c r="K251" s="155" t="str">
        <f aca="false">IF($J251="","",IFERROR(VLOOKUP(IF(ISNUMBER(FIND(",",$J251)),LEFT($J251,FIND(",",$J251)-1),$J251),'ATTACK and Kill Chain mapping'!$A:$B,2,FALSE()),""))</f>
        <v/>
      </c>
      <c r="L251" s="155" t="str">
        <f aca="false">IF($J251="","",IFERROR(VLOOKUP(IF(ISNUMBER(FIND(",",$J251)),LEFT($J251,FIND(",",$J251)-1),$J251),'ATTACK and Kill Chain mapping'!$A:$D,4,FALSE()),""))</f>
        <v/>
      </c>
      <c r="M251" s="154"/>
      <c r="N251" s="156"/>
      <c r="O251" s="156"/>
      <c r="P251" s="156"/>
      <c r="Q251" s="157" t="str">
        <f aca="false">IF(COUNT($N251:$P251)=0,"",$N251*$O251*$P251)</f>
        <v/>
      </c>
      <c r="R251" s="157" t="str">
        <f aca="false">IF($Q251="","",1-$Q251)</f>
        <v/>
      </c>
      <c r="S251" s="158"/>
      <c r="T251" s="158"/>
      <c r="U251" s="158"/>
      <c r="V251" s="158"/>
    </row>
    <row r="252" customFormat="false" ht="43.5" hidden="false" customHeight="true" outlineLevel="0" collapsed="false">
      <c r="A252" s="150" t="str">
        <f aca="false">IF($E252="","",COUNTIF($E:$E,$E252))</f>
        <v/>
      </c>
      <c r="B252" s="151" t="str">
        <f aca="false">IF($C252="","",VLOOKUP($C252,'L1 UC'!$C:$D,2,FALSE()))</f>
        <v/>
      </c>
      <c r="C252" s="152" t="str">
        <f aca="false">IF($E252="","",LEFT($E252,FIND("-",$E252&amp;"-")-1))</f>
        <v/>
      </c>
      <c r="D252" s="153" t="str">
        <f aca="false">IF($E252="","",VLOOKUP($E252,'L2 UC'!$C:$D,2,FALSE()))</f>
        <v/>
      </c>
      <c r="E252" s="153" t="str">
        <f aca="false">IF($M252&lt;&gt;"",$M252,IF(COUNTIF('L2 UC'!$C:$C,$L252)&gt;0,$L252,""))</f>
        <v/>
      </c>
      <c r="F252" s="150" t="str">
        <f aca="false">IF($E252="","",$E252&amp;"-"&amp;COUNTIF($E$2:$E252,$E252))</f>
        <v/>
      </c>
      <c r="G252" s="154"/>
      <c r="H252" s="144"/>
      <c r="I252" s="154"/>
      <c r="J252" s="155" t="str">
        <f aca="false">IF(OR($I252="",LEFT($I252,1)="["),"",IFERROR(VLOOKUP(TRIM(IF(ISNUMBER(FIND(",",$I252)),LEFT($I252,FIND(",",$I252)-1),$I252)),'Mitre Techniques'!$A:$C,3,FALSE()),"Unknown technique"))</f>
        <v/>
      </c>
      <c r="K252" s="155" t="str">
        <f aca="false">IF($J252="","",IFERROR(VLOOKUP(IF(ISNUMBER(FIND(",",$J252)),LEFT($J252,FIND(",",$J252)-1),$J252),'ATTACK and Kill Chain mapping'!$A:$B,2,FALSE()),""))</f>
        <v/>
      </c>
      <c r="L252" s="155" t="str">
        <f aca="false">IF($J252="","",IFERROR(VLOOKUP(IF(ISNUMBER(FIND(",",$J252)),LEFT($J252,FIND(",",$J252)-1),$J252),'ATTACK and Kill Chain mapping'!$A:$D,4,FALSE()),""))</f>
        <v/>
      </c>
      <c r="M252" s="154"/>
      <c r="N252" s="156"/>
      <c r="O252" s="156"/>
      <c r="P252" s="156"/>
      <c r="Q252" s="157" t="str">
        <f aca="false">IF(COUNT($N252:$P252)=0,"",$N252*$O252*$P252)</f>
        <v/>
      </c>
      <c r="R252" s="157" t="str">
        <f aca="false">IF($Q252="","",1-$Q252)</f>
        <v/>
      </c>
      <c r="S252" s="158"/>
      <c r="T252" s="158"/>
      <c r="U252" s="158"/>
      <c r="V252" s="158"/>
    </row>
    <row r="253" customFormat="false" ht="43.5" hidden="false" customHeight="true" outlineLevel="0" collapsed="false">
      <c r="A253" s="150" t="str">
        <f aca="false">IF($E253="","",COUNTIF($E:$E,$E253))</f>
        <v/>
      </c>
      <c r="B253" s="151" t="str">
        <f aca="false">IF($C253="","",VLOOKUP($C253,'L1 UC'!$C:$D,2,FALSE()))</f>
        <v/>
      </c>
      <c r="C253" s="152" t="str">
        <f aca="false">IF($E253="","",LEFT($E253,FIND("-",$E253&amp;"-")-1))</f>
        <v/>
      </c>
      <c r="D253" s="153" t="str">
        <f aca="false">IF($E253="","",VLOOKUP($E253,'L2 UC'!$C:$D,2,FALSE()))</f>
        <v/>
      </c>
      <c r="E253" s="153" t="str">
        <f aca="false">IF($M253&lt;&gt;"",$M253,IF(COUNTIF('L2 UC'!$C:$C,$L253)&gt;0,$L253,""))</f>
        <v/>
      </c>
      <c r="F253" s="150" t="str">
        <f aca="false">IF($E253="","",$E253&amp;"-"&amp;COUNTIF($E$2:$E253,$E253))</f>
        <v/>
      </c>
      <c r="G253" s="154"/>
      <c r="H253" s="144"/>
      <c r="I253" s="154"/>
      <c r="J253" s="155" t="str">
        <f aca="false">IF(OR($I253="",LEFT($I253,1)="["),"",IFERROR(VLOOKUP(TRIM(IF(ISNUMBER(FIND(",",$I253)),LEFT($I253,FIND(",",$I253)-1),$I253)),'Mitre Techniques'!$A:$C,3,FALSE()),"Unknown technique"))</f>
        <v/>
      </c>
      <c r="K253" s="155" t="str">
        <f aca="false">IF($J253="","",IFERROR(VLOOKUP(IF(ISNUMBER(FIND(",",$J253)),LEFT($J253,FIND(",",$J253)-1),$J253),'ATTACK and Kill Chain mapping'!$A:$B,2,FALSE()),""))</f>
        <v/>
      </c>
      <c r="L253" s="155" t="str">
        <f aca="false">IF($J253="","",IFERROR(VLOOKUP(IF(ISNUMBER(FIND(",",$J253)),LEFT($J253,FIND(",",$J253)-1),$J253),'ATTACK and Kill Chain mapping'!$A:$D,4,FALSE()),""))</f>
        <v/>
      </c>
      <c r="M253" s="154"/>
      <c r="N253" s="156"/>
      <c r="O253" s="156"/>
      <c r="P253" s="156"/>
      <c r="Q253" s="157" t="str">
        <f aca="false">IF(COUNT($N253:$P253)=0,"",$N253*$O253*$P253)</f>
        <v/>
      </c>
      <c r="R253" s="157" t="str">
        <f aca="false">IF($Q253="","",1-$Q253)</f>
        <v/>
      </c>
      <c r="S253" s="158"/>
      <c r="T253" s="158"/>
      <c r="U253" s="158"/>
      <c r="V253" s="158"/>
    </row>
    <row r="254" customFormat="false" ht="43.5" hidden="false" customHeight="true" outlineLevel="0" collapsed="false">
      <c r="A254" s="150" t="str">
        <f aca="false">IF($E254="","",COUNTIF($E:$E,$E254))</f>
        <v/>
      </c>
      <c r="B254" s="151" t="str">
        <f aca="false">IF($C254="","",VLOOKUP($C254,'L1 UC'!$C:$D,2,FALSE()))</f>
        <v/>
      </c>
      <c r="C254" s="152" t="str">
        <f aca="false">IF($E254="","",LEFT($E254,FIND("-",$E254&amp;"-")-1))</f>
        <v/>
      </c>
      <c r="D254" s="153" t="str">
        <f aca="false">IF($E254="","",VLOOKUP($E254,'L2 UC'!$C:$D,2,FALSE()))</f>
        <v/>
      </c>
      <c r="E254" s="153" t="str">
        <f aca="false">IF($M254&lt;&gt;"",$M254,IF(COUNTIF('L2 UC'!$C:$C,$L254)&gt;0,$L254,""))</f>
        <v/>
      </c>
      <c r="F254" s="150" t="str">
        <f aca="false">IF($E254="","",$E254&amp;"-"&amp;COUNTIF($E$2:$E254,$E254))</f>
        <v/>
      </c>
      <c r="G254" s="154"/>
      <c r="H254" s="144"/>
      <c r="I254" s="154"/>
      <c r="J254" s="155" t="str">
        <f aca="false">IF(OR($I254="",LEFT($I254,1)="["),"",IFERROR(VLOOKUP(TRIM(IF(ISNUMBER(FIND(",",$I254)),LEFT($I254,FIND(",",$I254)-1),$I254)),'Mitre Techniques'!$A:$C,3,FALSE()),"Unknown technique"))</f>
        <v/>
      </c>
      <c r="K254" s="155" t="str">
        <f aca="false">IF($J254="","",IFERROR(VLOOKUP(IF(ISNUMBER(FIND(",",$J254)),LEFT($J254,FIND(",",$J254)-1),$J254),'ATTACK and Kill Chain mapping'!$A:$B,2,FALSE()),""))</f>
        <v/>
      </c>
      <c r="L254" s="155" t="str">
        <f aca="false">IF($J254="","",IFERROR(VLOOKUP(IF(ISNUMBER(FIND(",",$J254)),LEFT($J254,FIND(",",$J254)-1),$J254),'ATTACK and Kill Chain mapping'!$A:$D,4,FALSE()),""))</f>
        <v/>
      </c>
      <c r="M254" s="154"/>
      <c r="N254" s="156"/>
      <c r="O254" s="156"/>
      <c r="P254" s="156"/>
      <c r="Q254" s="157" t="str">
        <f aca="false">IF(COUNT($N254:$P254)=0,"",$N254*$O254*$P254)</f>
        <v/>
      </c>
      <c r="R254" s="157" t="str">
        <f aca="false">IF($Q254="","",1-$Q254)</f>
        <v/>
      </c>
      <c r="S254" s="158"/>
      <c r="T254" s="158"/>
      <c r="U254" s="158"/>
      <c r="V254" s="158"/>
    </row>
    <row r="255" customFormat="false" ht="43.5" hidden="false" customHeight="true" outlineLevel="0" collapsed="false">
      <c r="A255" s="150" t="str">
        <f aca="false">IF($E255="","",COUNTIF($E:$E,$E255))</f>
        <v/>
      </c>
      <c r="B255" s="151" t="str">
        <f aca="false">IF($C255="","",VLOOKUP($C255,'L1 UC'!$C:$D,2,FALSE()))</f>
        <v/>
      </c>
      <c r="C255" s="152" t="str">
        <f aca="false">IF($E255="","",LEFT($E255,FIND("-",$E255&amp;"-")-1))</f>
        <v/>
      </c>
      <c r="D255" s="153" t="str">
        <f aca="false">IF($E255="","",VLOOKUP($E255,'L2 UC'!$C:$D,2,FALSE()))</f>
        <v/>
      </c>
      <c r="E255" s="153" t="str">
        <f aca="false">IF($M255&lt;&gt;"",$M255,IF(COUNTIF('L2 UC'!$C:$C,$L255)&gt;0,$L255,""))</f>
        <v/>
      </c>
      <c r="F255" s="150" t="str">
        <f aca="false">IF($E255="","",$E255&amp;"-"&amp;COUNTIF($E$2:$E255,$E255))</f>
        <v/>
      </c>
      <c r="G255" s="154"/>
      <c r="H255" s="144"/>
      <c r="I255" s="154"/>
      <c r="J255" s="155" t="str">
        <f aca="false">IF(OR($I255="",LEFT($I255,1)="["),"",IFERROR(VLOOKUP(TRIM(IF(ISNUMBER(FIND(",",$I255)),LEFT($I255,FIND(",",$I255)-1),$I255)),'Mitre Techniques'!$A:$C,3,FALSE()),"Unknown technique"))</f>
        <v/>
      </c>
      <c r="K255" s="155" t="str">
        <f aca="false">IF($J255="","",IFERROR(VLOOKUP(IF(ISNUMBER(FIND(",",$J255)),LEFT($J255,FIND(",",$J255)-1),$J255),'ATTACK and Kill Chain mapping'!$A:$B,2,FALSE()),""))</f>
        <v/>
      </c>
      <c r="L255" s="155" t="str">
        <f aca="false">IF($J255="","",IFERROR(VLOOKUP(IF(ISNUMBER(FIND(",",$J255)),LEFT($J255,FIND(",",$J255)-1),$J255),'ATTACK and Kill Chain mapping'!$A:$D,4,FALSE()),""))</f>
        <v/>
      </c>
      <c r="M255" s="154"/>
      <c r="N255" s="156"/>
      <c r="O255" s="156"/>
      <c r="P255" s="156"/>
      <c r="Q255" s="157" t="str">
        <f aca="false">IF(COUNT($N255:$P255)=0,"",$N255*$O255*$P255)</f>
        <v/>
      </c>
      <c r="R255" s="157" t="str">
        <f aca="false">IF($Q255="","",1-$Q255)</f>
        <v/>
      </c>
      <c r="S255" s="158"/>
      <c r="T255" s="158"/>
      <c r="U255" s="158"/>
      <c r="V255" s="158"/>
    </row>
    <row r="256" customFormat="false" ht="43.5" hidden="false" customHeight="true" outlineLevel="0" collapsed="false">
      <c r="A256" s="150" t="str">
        <f aca="false">IF($E256="","",COUNTIF($E:$E,$E256))</f>
        <v/>
      </c>
      <c r="B256" s="151" t="str">
        <f aca="false">IF($C256="","",VLOOKUP($C256,'L1 UC'!$C:$D,2,FALSE()))</f>
        <v/>
      </c>
      <c r="C256" s="152" t="str">
        <f aca="false">IF($E256="","",LEFT($E256,FIND("-",$E256&amp;"-")-1))</f>
        <v/>
      </c>
      <c r="D256" s="153" t="str">
        <f aca="false">IF($E256="","",VLOOKUP($E256,'L2 UC'!$C:$D,2,FALSE()))</f>
        <v/>
      </c>
      <c r="E256" s="153" t="str">
        <f aca="false">IF($M256&lt;&gt;"",$M256,IF(COUNTIF('L2 UC'!$C:$C,$L256)&gt;0,$L256,""))</f>
        <v/>
      </c>
      <c r="F256" s="150" t="str">
        <f aca="false">IF($E256="","",$E256&amp;"-"&amp;COUNTIF($E$2:$E256,$E256))</f>
        <v/>
      </c>
      <c r="G256" s="154"/>
      <c r="H256" s="144"/>
      <c r="I256" s="154"/>
      <c r="J256" s="155" t="str">
        <f aca="false">IF(OR($I256="",LEFT($I256,1)="["),"",IFERROR(VLOOKUP(TRIM(IF(ISNUMBER(FIND(",",$I256)),LEFT($I256,FIND(",",$I256)-1),$I256)),'Mitre Techniques'!$A:$C,3,FALSE()),"Unknown technique"))</f>
        <v/>
      </c>
      <c r="K256" s="155" t="str">
        <f aca="false">IF($J256="","",IFERROR(VLOOKUP(IF(ISNUMBER(FIND(",",$J256)),LEFT($J256,FIND(",",$J256)-1),$J256),'ATTACK and Kill Chain mapping'!$A:$B,2,FALSE()),""))</f>
        <v/>
      </c>
      <c r="L256" s="155" t="str">
        <f aca="false">IF($J256="","",IFERROR(VLOOKUP(IF(ISNUMBER(FIND(",",$J256)),LEFT($J256,FIND(",",$J256)-1),$J256),'ATTACK and Kill Chain mapping'!$A:$D,4,FALSE()),""))</f>
        <v/>
      </c>
      <c r="M256" s="154"/>
      <c r="N256" s="156"/>
      <c r="O256" s="156"/>
      <c r="P256" s="156"/>
      <c r="Q256" s="157" t="str">
        <f aca="false">IF(COUNT($N256:$P256)=0,"",$N256*$O256*$P256)</f>
        <v/>
      </c>
      <c r="R256" s="157" t="str">
        <f aca="false">IF($Q256="","",1-$Q256)</f>
        <v/>
      </c>
      <c r="S256" s="158"/>
      <c r="T256" s="158"/>
      <c r="U256" s="158"/>
      <c r="V256" s="158"/>
    </row>
    <row r="257" customFormat="false" ht="43.5" hidden="false" customHeight="true" outlineLevel="0" collapsed="false">
      <c r="A257" s="150" t="str">
        <f aca="false">IF($E257="","",COUNTIF($E:$E,$E257))</f>
        <v/>
      </c>
      <c r="B257" s="151" t="str">
        <f aca="false">IF($C257="","",VLOOKUP($C257,'L1 UC'!$C:$D,2,FALSE()))</f>
        <v/>
      </c>
      <c r="C257" s="152" t="str">
        <f aca="false">IF($E257="","",LEFT($E257,FIND("-",$E257&amp;"-")-1))</f>
        <v/>
      </c>
      <c r="D257" s="153" t="str">
        <f aca="false">IF($E257="","",VLOOKUP($E257,'L2 UC'!$C:$D,2,FALSE()))</f>
        <v/>
      </c>
      <c r="E257" s="153" t="str">
        <f aca="false">IF($M257&lt;&gt;"",$M257,IF(COUNTIF('L2 UC'!$C:$C,$L257)&gt;0,$L257,""))</f>
        <v/>
      </c>
      <c r="F257" s="150" t="str">
        <f aca="false">IF($E257="","",$E257&amp;"-"&amp;COUNTIF($E$2:$E257,$E257))</f>
        <v/>
      </c>
      <c r="G257" s="154"/>
      <c r="H257" s="144"/>
      <c r="I257" s="154"/>
      <c r="J257" s="155" t="str">
        <f aca="false">IF(OR($I257="",LEFT($I257,1)="["),"",IFERROR(VLOOKUP(TRIM(IF(ISNUMBER(FIND(",",$I257)),LEFT($I257,FIND(",",$I257)-1),$I257)),'Mitre Techniques'!$A:$C,3,FALSE()),"Unknown technique"))</f>
        <v/>
      </c>
      <c r="K257" s="155" t="str">
        <f aca="false">IF($J257="","",IFERROR(VLOOKUP(IF(ISNUMBER(FIND(",",$J257)),LEFT($J257,FIND(",",$J257)-1),$J257),'ATTACK and Kill Chain mapping'!$A:$B,2,FALSE()),""))</f>
        <v/>
      </c>
      <c r="L257" s="155" t="str">
        <f aca="false">IF($J257="","",IFERROR(VLOOKUP(IF(ISNUMBER(FIND(",",$J257)),LEFT($J257,FIND(",",$J257)-1),$J257),'ATTACK and Kill Chain mapping'!$A:$D,4,FALSE()),""))</f>
        <v/>
      </c>
      <c r="M257" s="154"/>
      <c r="N257" s="156"/>
      <c r="O257" s="156"/>
      <c r="P257" s="156"/>
      <c r="Q257" s="157" t="str">
        <f aca="false">IF(COUNT($N257:$P257)=0,"",$N257*$O257*$P257)</f>
        <v/>
      </c>
      <c r="R257" s="157" t="str">
        <f aca="false">IF($Q257="","",1-$Q257)</f>
        <v/>
      </c>
      <c r="S257" s="158"/>
      <c r="T257" s="158"/>
      <c r="U257" s="158"/>
      <c r="V257" s="158"/>
    </row>
    <row r="258" customFormat="false" ht="43.5" hidden="false" customHeight="true" outlineLevel="0" collapsed="false">
      <c r="A258" s="150" t="str">
        <f aca="false">IF($E258="","",COUNTIF($E:$E,$E258))</f>
        <v/>
      </c>
      <c r="B258" s="151" t="str">
        <f aca="false">IF($C258="","",VLOOKUP($C258,'L1 UC'!$C:$D,2,FALSE()))</f>
        <v/>
      </c>
      <c r="C258" s="152" t="str">
        <f aca="false">IF($E258="","",LEFT($E258,FIND("-",$E258&amp;"-")-1))</f>
        <v/>
      </c>
      <c r="D258" s="153" t="str">
        <f aca="false">IF($E258="","",VLOOKUP($E258,'L2 UC'!$C:$D,2,FALSE()))</f>
        <v/>
      </c>
      <c r="E258" s="153" t="str">
        <f aca="false">IF($M258&lt;&gt;"",$M258,IF(COUNTIF('L2 UC'!$C:$C,$L258)&gt;0,$L258,""))</f>
        <v/>
      </c>
      <c r="F258" s="150" t="str">
        <f aca="false">IF($E258="","",$E258&amp;"-"&amp;COUNTIF($E$2:$E258,$E258))</f>
        <v/>
      </c>
      <c r="G258" s="154"/>
      <c r="H258" s="144"/>
      <c r="I258" s="154"/>
      <c r="J258" s="155" t="str">
        <f aca="false">IF(OR($I258="",LEFT($I258,1)="["),"",IFERROR(VLOOKUP(TRIM(IF(ISNUMBER(FIND(",",$I258)),LEFT($I258,FIND(",",$I258)-1),$I258)),'Mitre Techniques'!$A:$C,3,FALSE()),"Unknown technique"))</f>
        <v/>
      </c>
      <c r="K258" s="155" t="str">
        <f aca="false">IF($J258="","",IFERROR(VLOOKUP(IF(ISNUMBER(FIND(",",$J258)),LEFT($J258,FIND(",",$J258)-1),$J258),'ATTACK and Kill Chain mapping'!$A:$B,2,FALSE()),""))</f>
        <v/>
      </c>
      <c r="L258" s="155" t="str">
        <f aca="false">IF($J258="","",IFERROR(VLOOKUP(IF(ISNUMBER(FIND(",",$J258)),LEFT($J258,FIND(",",$J258)-1),$J258),'ATTACK and Kill Chain mapping'!$A:$D,4,FALSE()),""))</f>
        <v/>
      </c>
      <c r="M258" s="154"/>
      <c r="N258" s="156"/>
      <c r="O258" s="156"/>
      <c r="P258" s="156"/>
      <c r="Q258" s="157" t="str">
        <f aca="false">IF(COUNT($N258:$P258)=0,"",$N258*$O258*$P258)</f>
        <v/>
      </c>
      <c r="R258" s="157" t="str">
        <f aca="false">IF($Q258="","",1-$Q258)</f>
        <v/>
      </c>
      <c r="S258" s="158"/>
      <c r="T258" s="158"/>
      <c r="U258" s="158"/>
      <c r="V258" s="158"/>
    </row>
    <row r="259" customFormat="false" ht="43.5" hidden="false" customHeight="true" outlineLevel="0" collapsed="false">
      <c r="A259" s="150" t="str">
        <f aca="false">IF($E259="","",COUNTIF($E:$E,$E259))</f>
        <v/>
      </c>
      <c r="B259" s="151" t="str">
        <f aca="false">IF($C259="","",VLOOKUP($C259,'L1 UC'!$C:$D,2,FALSE()))</f>
        <v/>
      </c>
      <c r="C259" s="152" t="str">
        <f aca="false">IF($E259="","",LEFT($E259,FIND("-",$E259&amp;"-")-1))</f>
        <v/>
      </c>
      <c r="D259" s="153" t="str">
        <f aca="false">IF($E259="","",VLOOKUP($E259,'L2 UC'!$C:$D,2,FALSE()))</f>
        <v/>
      </c>
      <c r="E259" s="153" t="str">
        <f aca="false">IF($M259&lt;&gt;"",$M259,IF(COUNTIF('L2 UC'!$C:$C,$L259)&gt;0,$L259,""))</f>
        <v/>
      </c>
      <c r="F259" s="150" t="str">
        <f aca="false">IF($E259="","",$E259&amp;"-"&amp;COUNTIF($E$2:$E259,$E259))</f>
        <v/>
      </c>
      <c r="G259" s="154"/>
      <c r="H259" s="144"/>
      <c r="I259" s="154"/>
      <c r="J259" s="155" t="str">
        <f aca="false">IF(OR($I259="",LEFT($I259,1)="["),"",IFERROR(VLOOKUP(TRIM(IF(ISNUMBER(FIND(",",$I259)),LEFT($I259,FIND(",",$I259)-1),$I259)),'Mitre Techniques'!$A:$C,3,FALSE()),"Unknown technique"))</f>
        <v/>
      </c>
      <c r="K259" s="155" t="str">
        <f aca="false">IF($J259="","",IFERROR(VLOOKUP(IF(ISNUMBER(FIND(",",$J259)),LEFT($J259,FIND(",",$J259)-1),$J259),'ATTACK and Kill Chain mapping'!$A:$B,2,FALSE()),""))</f>
        <v/>
      </c>
      <c r="L259" s="155" t="str">
        <f aca="false">IF($J259="","",IFERROR(VLOOKUP(IF(ISNUMBER(FIND(",",$J259)),LEFT($J259,FIND(",",$J259)-1),$J259),'ATTACK and Kill Chain mapping'!$A:$D,4,FALSE()),""))</f>
        <v/>
      </c>
      <c r="M259" s="154"/>
      <c r="N259" s="156"/>
      <c r="O259" s="156"/>
      <c r="P259" s="156"/>
      <c r="Q259" s="157" t="str">
        <f aca="false">IF(COUNT($N259:$P259)=0,"",$N259*$O259*$P259)</f>
        <v/>
      </c>
      <c r="R259" s="157" t="str">
        <f aca="false">IF($Q259="","",1-$Q259)</f>
        <v/>
      </c>
      <c r="S259" s="158"/>
      <c r="T259" s="158"/>
      <c r="U259" s="158"/>
      <c r="V259" s="158"/>
    </row>
    <row r="260" customFormat="false" ht="43.5" hidden="false" customHeight="true" outlineLevel="0" collapsed="false">
      <c r="A260" s="150" t="str">
        <f aca="false">IF($E260="","",COUNTIF($E:$E,$E260))</f>
        <v/>
      </c>
      <c r="B260" s="151" t="str">
        <f aca="false">IF($C260="","",VLOOKUP($C260,'L1 UC'!$C:$D,2,FALSE()))</f>
        <v/>
      </c>
      <c r="C260" s="152" t="str">
        <f aca="false">IF($E260="","",LEFT($E260,FIND("-",$E260&amp;"-")-1))</f>
        <v/>
      </c>
      <c r="D260" s="153" t="str">
        <f aca="false">IF($E260="","",VLOOKUP($E260,'L2 UC'!$C:$D,2,FALSE()))</f>
        <v/>
      </c>
      <c r="E260" s="153" t="str">
        <f aca="false">IF($M260&lt;&gt;"",$M260,IF(COUNTIF('L2 UC'!$C:$C,$L260)&gt;0,$L260,""))</f>
        <v/>
      </c>
      <c r="F260" s="150" t="str">
        <f aca="false">IF($E260="","",$E260&amp;"-"&amp;COUNTIF($E$2:$E260,$E260))</f>
        <v/>
      </c>
      <c r="G260" s="154"/>
      <c r="H260" s="144"/>
      <c r="I260" s="154"/>
      <c r="J260" s="155" t="str">
        <f aca="false">IF(OR($I260="",LEFT($I260,1)="["),"",IFERROR(VLOOKUP(TRIM(IF(ISNUMBER(FIND(",",$I260)),LEFT($I260,FIND(",",$I260)-1),$I260)),'Mitre Techniques'!$A:$C,3,FALSE()),"Unknown technique"))</f>
        <v/>
      </c>
      <c r="K260" s="155" t="str">
        <f aca="false">IF($J260="","",IFERROR(VLOOKUP(IF(ISNUMBER(FIND(",",$J260)),LEFT($J260,FIND(",",$J260)-1),$J260),'ATTACK and Kill Chain mapping'!$A:$B,2,FALSE()),""))</f>
        <v/>
      </c>
      <c r="L260" s="155" t="str">
        <f aca="false">IF($J260="","",IFERROR(VLOOKUP(IF(ISNUMBER(FIND(",",$J260)),LEFT($J260,FIND(",",$J260)-1),$J260),'ATTACK and Kill Chain mapping'!$A:$D,4,FALSE()),""))</f>
        <v/>
      </c>
      <c r="M260" s="154"/>
      <c r="N260" s="156"/>
      <c r="O260" s="156"/>
      <c r="P260" s="156"/>
      <c r="Q260" s="157" t="str">
        <f aca="false">IF(COUNT($N260:$P260)=0,"",$N260*$O260*$P260)</f>
        <v/>
      </c>
      <c r="R260" s="157" t="str">
        <f aca="false">IF($Q260="","",1-$Q260)</f>
        <v/>
      </c>
      <c r="S260" s="158"/>
      <c r="T260" s="158"/>
      <c r="U260" s="158"/>
      <c r="V260" s="158"/>
    </row>
    <row r="261" customFormat="false" ht="43.5" hidden="false" customHeight="true" outlineLevel="0" collapsed="false">
      <c r="A261" s="150" t="str">
        <f aca="false">IF($E261="","",COUNTIF($E:$E,$E261))</f>
        <v/>
      </c>
      <c r="B261" s="151" t="str">
        <f aca="false">IF($C261="","",VLOOKUP($C261,'L1 UC'!$C:$D,2,FALSE()))</f>
        <v/>
      </c>
      <c r="C261" s="152" t="str">
        <f aca="false">IF($E261="","",LEFT($E261,FIND("-",$E261&amp;"-")-1))</f>
        <v/>
      </c>
      <c r="D261" s="153" t="str">
        <f aca="false">IF($E261="","",VLOOKUP($E261,'L2 UC'!$C:$D,2,FALSE()))</f>
        <v/>
      </c>
      <c r="E261" s="153" t="str">
        <f aca="false">IF($M261&lt;&gt;"",$M261,IF(COUNTIF('L2 UC'!$C:$C,$L261)&gt;0,$L261,""))</f>
        <v/>
      </c>
      <c r="F261" s="150" t="str">
        <f aca="false">IF($E261="","",$E261&amp;"-"&amp;COUNTIF($E$2:$E261,$E261))</f>
        <v/>
      </c>
      <c r="G261" s="154"/>
      <c r="H261" s="144"/>
      <c r="I261" s="154"/>
      <c r="J261" s="155" t="str">
        <f aca="false">IF(OR($I261="",LEFT($I261,1)="["),"",IFERROR(VLOOKUP(TRIM(IF(ISNUMBER(FIND(",",$I261)),LEFT($I261,FIND(",",$I261)-1),$I261)),'Mitre Techniques'!$A:$C,3,FALSE()),"Unknown technique"))</f>
        <v/>
      </c>
      <c r="K261" s="155" t="str">
        <f aca="false">IF($J261="","",IFERROR(VLOOKUP(IF(ISNUMBER(FIND(",",$J261)),LEFT($J261,FIND(",",$J261)-1),$J261),'ATTACK and Kill Chain mapping'!$A:$B,2,FALSE()),""))</f>
        <v/>
      </c>
      <c r="L261" s="155" t="str">
        <f aca="false">IF($J261="","",IFERROR(VLOOKUP(IF(ISNUMBER(FIND(",",$J261)),LEFT($J261,FIND(",",$J261)-1),$J261),'ATTACK and Kill Chain mapping'!$A:$D,4,FALSE()),""))</f>
        <v/>
      </c>
      <c r="M261" s="154"/>
      <c r="N261" s="156"/>
      <c r="O261" s="156"/>
      <c r="P261" s="156"/>
      <c r="Q261" s="157" t="str">
        <f aca="false">IF(COUNT($N261:$P261)=0,"",$N261*$O261*$P261)</f>
        <v/>
      </c>
      <c r="R261" s="157" t="str">
        <f aca="false">IF($Q261="","",1-$Q261)</f>
        <v/>
      </c>
      <c r="S261" s="158"/>
      <c r="T261" s="158"/>
      <c r="U261" s="158"/>
      <c r="V261" s="158"/>
    </row>
    <row r="262" customFormat="false" ht="43.5" hidden="false" customHeight="true" outlineLevel="0" collapsed="false">
      <c r="A262" s="150" t="str">
        <f aca="false">IF($E262="","",COUNTIF($E:$E,$E262))</f>
        <v/>
      </c>
      <c r="B262" s="151" t="str">
        <f aca="false">IF($C262="","",VLOOKUP($C262,'L1 UC'!$C:$D,2,FALSE()))</f>
        <v/>
      </c>
      <c r="C262" s="152" t="str">
        <f aca="false">IF($E262="","",LEFT($E262,FIND("-",$E262&amp;"-")-1))</f>
        <v/>
      </c>
      <c r="D262" s="153" t="str">
        <f aca="false">IF($E262="","",VLOOKUP($E262,'L2 UC'!$C:$D,2,FALSE()))</f>
        <v/>
      </c>
      <c r="E262" s="153" t="str">
        <f aca="false">IF($M262&lt;&gt;"",$M262,IF(COUNTIF('L2 UC'!$C:$C,$L262)&gt;0,$L262,""))</f>
        <v/>
      </c>
      <c r="F262" s="150" t="str">
        <f aca="false">IF($E262="","",$E262&amp;"-"&amp;COUNTIF($E$2:$E262,$E262))</f>
        <v/>
      </c>
      <c r="G262" s="154"/>
      <c r="H262" s="144"/>
      <c r="I262" s="154"/>
      <c r="J262" s="155" t="str">
        <f aca="false">IF(OR($I262="",LEFT($I262,1)="["),"",IFERROR(VLOOKUP(TRIM(IF(ISNUMBER(FIND(",",$I262)),LEFT($I262,FIND(",",$I262)-1),$I262)),'Mitre Techniques'!$A:$C,3,FALSE()),"Unknown technique"))</f>
        <v/>
      </c>
      <c r="K262" s="155" t="str">
        <f aca="false">IF($J262="","",IFERROR(VLOOKUP(IF(ISNUMBER(FIND(",",$J262)),LEFT($J262,FIND(",",$J262)-1),$J262),'ATTACK and Kill Chain mapping'!$A:$B,2,FALSE()),""))</f>
        <v/>
      </c>
      <c r="L262" s="155" t="str">
        <f aca="false">IF($J262="","",IFERROR(VLOOKUP(IF(ISNUMBER(FIND(",",$J262)),LEFT($J262,FIND(",",$J262)-1),$J262),'ATTACK and Kill Chain mapping'!$A:$D,4,FALSE()),""))</f>
        <v/>
      </c>
      <c r="M262" s="154"/>
      <c r="N262" s="156"/>
      <c r="O262" s="156"/>
      <c r="P262" s="156"/>
      <c r="Q262" s="157" t="str">
        <f aca="false">IF(COUNT($N262:$P262)=0,"",$N262*$O262*$P262)</f>
        <v/>
      </c>
      <c r="R262" s="157" t="str">
        <f aca="false">IF($Q262="","",1-$Q262)</f>
        <v/>
      </c>
      <c r="S262" s="158"/>
      <c r="T262" s="158"/>
      <c r="U262" s="158"/>
      <c r="V262" s="158"/>
    </row>
    <row r="263" customFormat="false" ht="43.5" hidden="false" customHeight="true" outlineLevel="0" collapsed="false">
      <c r="A263" s="150" t="str">
        <f aca="false">IF($E263="","",COUNTIF($E:$E,$E263))</f>
        <v/>
      </c>
      <c r="B263" s="151" t="str">
        <f aca="false">IF($C263="","",VLOOKUP($C263,'L1 UC'!$C:$D,2,FALSE()))</f>
        <v/>
      </c>
      <c r="C263" s="152" t="str">
        <f aca="false">IF($E263="","",LEFT($E263,FIND("-",$E263&amp;"-")-1))</f>
        <v/>
      </c>
      <c r="D263" s="153" t="str">
        <f aca="false">IF($E263="","",VLOOKUP($E263,'L2 UC'!$C:$D,2,FALSE()))</f>
        <v/>
      </c>
      <c r="E263" s="153" t="str">
        <f aca="false">IF($M263&lt;&gt;"",$M263,IF(COUNTIF('L2 UC'!$C:$C,$L263)&gt;0,$L263,""))</f>
        <v/>
      </c>
      <c r="F263" s="150" t="str">
        <f aca="false">IF($E263="","",$E263&amp;"-"&amp;COUNTIF($E$2:$E263,$E263))</f>
        <v/>
      </c>
      <c r="G263" s="154"/>
      <c r="H263" s="144"/>
      <c r="I263" s="154"/>
      <c r="J263" s="155" t="str">
        <f aca="false">IF(OR($I263="",LEFT($I263,1)="["),"",IFERROR(VLOOKUP(TRIM(IF(ISNUMBER(FIND(",",$I263)),LEFT($I263,FIND(",",$I263)-1),$I263)),'Mitre Techniques'!$A:$C,3,FALSE()),"Unknown technique"))</f>
        <v/>
      </c>
      <c r="K263" s="155" t="str">
        <f aca="false">IF($J263="","",IFERROR(VLOOKUP(IF(ISNUMBER(FIND(",",$J263)),LEFT($J263,FIND(",",$J263)-1),$J263),'ATTACK and Kill Chain mapping'!$A:$B,2,FALSE()),""))</f>
        <v/>
      </c>
      <c r="L263" s="155" t="str">
        <f aca="false">IF($J263="","",IFERROR(VLOOKUP(IF(ISNUMBER(FIND(",",$J263)),LEFT($J263,FIND(",",$J263)-1),$J263),'ATTACK and Kill Chain mapping'!$A:$D,4,FALSE()),""))</f>
        <v/>
      </c>
      <c r="M263" s="154"/>
      <c r="N263" s="156"/>
      <c r="O263" s="156"/>
      <c r="P263" s="156"/>
      <c r="Q263" s="157" t="str">
        <f aca="false">IF(COUNT($N263:$P263)=0,"",$N263*$O263*$P263)</f>
        <v/>
      </c>
      <c r="R263" s="157" t="str">
        <f aca="false">IF($Q263="","",1-$Q263)</f>
        <v/>
      </c>
      <c r="S263" s="158"/>
      <c r="T263" s="158"/>
      <c r="U263" s="158"/>
      <c r="V263" s="158"/>
    </row>
    <row r="264" customFormat="false" ht="43.5" hidden="false" customHeight="true" outlineLevel="0" collapsed="false">
      <c r="A264" s="150" t="str">
        <f aca="false">IF($E264="","",COUNTIF($E:$E,$E264))</f>
        <v/>
      </c>
      <c r="B264" s="151" t="str">
        <f aca="false">IF($C264="","",VLOOKUP($C264,'L1 UC'!$C:$D,2,FALSE()))</f>
        <v/>
      </c>
      <c r="C264" s="152" t="str">
        <f aca="false">IF($E264="","",LEFT($E264,FIND("-",$E264&amp;"-")-1))</f>
        <v/>
      </c>
      <c r="D264" s="153" t="str">
        <f aca="false">IF($E264="","",VLOOKUP($E264,'L2 UC'!$C:$D,2,FALSE()))</f>
        <v/>
      </c>
      <c r="E264" s="153" t="str">
        <f aca="false">IF($M264&lt;&gt;"",$M264,IF(COUNTIF('L2 UC'!$C:$C,$L264)&gt;0,$L264,""))</f>
        <v/>
      </c>
      <c r="F264" s="150" t="str">
        <f aca="false">IF($E264="","",$E264&amp;"-"&amp;COUNTIF($E$2:$E264,$E264))</f>
        <v/>
      </c>
      <c r="G264" s="154"/>
      <c r="H264" s="144"/>
      <c r="I264" s="154"/>
      <c r="J264" s="155" t="str">
        <f aca="false">IF(OR($I264="",LEFT($I264,1)="["),"",IFERROR(VLOOKUP(TRIM(IF(ISNUMBER(FIND(",",$I264)),LEFT($I264,FIND(",",$I264)-1),$I264)),'Mitre Techniques'!$A:$C,3,FALSE()),"Unknown technique"))</f>
        <v/>
      </c>
      <c r="K264" s="155" t="str">
        <f aca="false">IF($J264="","",IFERROR(VLOOKUP(IF(ISNUMBER(FIND(",",$J264)),LEFT($J264,FIND(",",$J264)-1),$J264),'ATTACK and Kill Chain mapping'!$A:$B,2,FALSE()),""))</f>
        <v/>
      </c>
      <c r="L264" s="155" t="str">
        <f aca="false">IF($J264="","",IFERROR(VLOOKUP(IF(ISNUMBER(FIND(",",$J264)),LEFT($J264,FIND(",",$J264)-1),$J264),'ATTACK and Kill Chain mapping'!$A:$D,4,FALSE()),""))</f>
        <v/>
      </c>
      <c r="M264" s="154"/>
      <c r="N264" s="156"/>
      <c r="O264" s="156"/>
      <c r="P264" s="156"/>
      <c r="Q264" s="157" t="str">
        <f aca="false">IF(COUNT($N264:$P264)=0,"",$N264*$O264*$P264)</f>
        <v/>
      </c>
      <c r="R264" s="157" t="str">
        <f aca="false">IF($Q264="","",1-$Q264)</f>
        <v/>
      </c>
      <c r="S264" s="158"/>
      <c r="T264" s="158"/>
      <c r="U264" s="158"/>
      <c r="V264" s="158"/>
    </row>
    <row r="265" customFormat="false" ht="43.5" hidden="false" customHeight="true" outlineLevel="0" collapsed="false">
      <c r="A265" s="150" t="str">
        <f aca="false">IF($E265="","",COUNTIF($E:$E,$E265))</f>
        <v/>
      </c>
      <c r="B265" s="151" t="str">
        <f aca="false">IF($C265="","",VLOOKUP($C265,'L1 UC'!$C:$D,2,FALSE()))</f>
        <v/>
      </c>
      <c r="C265" s="152" t="str">
        <f aca="false">IF($E265="","",LEFT($E265,FIND("-",$E265&amp;"-")-1))</f>
        <v/>
      </c>
      <c r="D265" s="153" t="str">
        <f aca="false">IF($E265="","",VLOOKUP($E265,'L2 UC'!$C:$D,2,FALSE()))</f>
        <v/>
      </c>
      <c r="E265" s="153" t="str">
        <f aca="false">IF($M265&lt;&gt;"",$M265,IF(COUNTIF('L2 UC'!$C:$C,$L265)&gt;0,$L265,""))</f>
        <v/>
      </c>
      <c r="F265" s="150" t="str">
        <f aca="false">IF($E265="","",$E265&amp;"-"&amp;COUNTIF($E$2:$E265,$E265))</f>
        <v/>
      </c>
      <c r="G265" s="154"/>
      <c r="H265" s="144"/>
      <c r="I265" s="154"/>
      <c r="J265" s="155" t="str">
        <f aca="false">IF(OR($I265="",LEFT($I265,1)="["),"",IFERROR(VLOOKUP(TRIM(IF(ISNUMBER(FIND(",",$I265)),LEFT($I265,FIND(",",$I265)-1),$I265)),'Mitre Techniques'!$A:$C,3,FALSE()),"Unknown technique"))</f>
        <v/>
      </c>
      <c r="K265" s="155" t="str">
        <f aca="false">IF($J265="","",IFERROR(VLOOKUP(IF(ISNUMBER(FIND(",",$J265)),LEFT($J265,FIND(",",$J265)-1),$J265),'ATTACK and Kill Chain mapping'!$A:$B,2,FALSE()),""))</f>
        <v/>
      </c>
      <c r="L265" s="155" t="str">
        <f aca="false">IF($J265="","",IFERROR(VLOOKUP(IF(ISNUMBER(FIND(",",$J265)),LEFT($J265,FIND(",",$J265)-1),$J265),'ATTACK and Kill Chain mapping'!$A:$D,4,FALSE()),""))</f>
        <v/>
      </c>
      <c r="M265" s="154"/>
      <c r="N265" s="156"/>
      <c r="O265" s="156"/>
      <c r="P265" s="156"/>
      <c r="Q265" s="157" t="str">
        <f aca="false">IF(COUNT($N265:$P265)=0,"",$N265*$O265*$P265)</f>
        <v/>
      </c>
      <c r="R265" s="157" t="str">
        <f aca="false">IF($Q265="","",1-$Q265)</f>
        <v/>
      </c>
      <c r="S265" s="158"/>
      <c r="T265" s="158"/>
      <c r="U265" s="158"/>
      <c r="V265" s="158"/>
    </row>
    <row r="266" customFormat="false" ht="43.5" hidden="false" customHeight="true" outlineLevel="0" collapsed="false">
      <c r="A266" s="150" t="str">
        <f aca="false">IF($E266="","",COUNTIF($E:$E,$E266))</f>
        <v/>
      </c>
      <c r="B266" s="151" t="str">
        <f aca="false">IF($C266="","",VLOOKUP($C266,'L1 UC'!$C:$D,2,FALSE()))</f>
        <v/>
      </c>
      <c r="C266" s="152" t="str">
        <f aca="false">IF($E266="","",LEFT($E266,FIND("-",$E266&amp;"-")-1))</f>
        <v/>
      </c>
      <c r="D266" s="153" t="str">
        <f aca="false">IF($E266="","",VLOOKUP($E266,'L2 UC'!$C:$D,2,FALSE()))</f>
        <v/>
      </c>
      <c r="E266" s="153" t="str">
        <f aca="false">IF($M266&lt;&gt;"",$M266,IF(COUNTIF('L2 UC'!$C:$C,$L266)&gt;0,$L266,""))</f>
        <v/>
      </c>
      <c r="F266" s="150" t="str">
        <f aca="false">IF($E266="","",$E266&amp;"-"&amp;COUNTIF($E$2:$E266,$E266))</f>
        <v/>
      </c>
      <c r="G266" s="154"/>
      <c r="H266" s="144"/>
      <c r="I266" s="154"/>
      <c r="J266" s="155" t="str">
        <f aca="false">IF(OR($I266="",LEFT($I266,1)="["),"",IFERROR(VLOOKUP(TRIM(IF(ISNUMBER(FIND(",",$I266)),LEFT($I266,FIND(",",$I266)-1),$I266)),'Mitre Techniques'!$A:$C,3,FALSE()),"Unknown technique"))</f>
        <v/>
      </c>
      <c r="K266" s="155" t="str">
        <f aca="false">IF($J266="","",IFERROR(VLOOKUP(IF(ISNUMBER(FIND(",",$J266)),LEFT($J266,FIND(",",$J266)-1),$J266),'ATTACK and Kill Chain mapping'!$A:$B,2,FALSE()),""))</f>
        <v/>
      </c>
      <c r="L266" s="155" t="str">
        <f aca="false">IF($J266="","",IFERROR(VLOOKUP(IF(ISNUMBER(FIND(",",$J266)),LEFT($J266,FIND(",",$J266)-1),$J266),'ATTACK and Kill Chain mapping'!$A:$D,4,FALSE()),""))</f>
        <v/>
      </c>
      <c r="M266" s="154"/>
      <c r="N266" s="156"/>
      <c r="O266" s="156"/>
      <c r="P266" s="156"/>
      <c r="Q266" s="157" t="str">
        <f aca="false">IF(COUNT($N266:$P266)=0,"",$N266*$O266*$P266)</f>
        <v/>
      </c>
      <c r="R266" s="157" t="str">
        <f aca="false">IF($Q266="","",1-$Q266)</f>
        <v/>
      </c>
      <c r="S266" s="158"/>
      <c r="T266" s="158"/>
      <c r="U266" s="158"/>
      <c r="V266" s="158"/>
    </row>
    <row r="267" customFormat="false" ht="43.5" hidden="false" customHeight="true" outlineLevel="0" collapsed="false">
      <c r="A267" s="150" t="str">
        <f aca="false">IF($E267="","",COUNTIF($E:$E,$E267))</f>
        <v/>
      </c>
      <c r="B267" s="151" t="str">
        <f aca="false">IF($C267="","",VLOOKUP($C267,'L1 UC'!$C:$D,2,FALSE()))</f>
        <v/>
      </c>
      <c r="C267" s="152" t="str">
        <f aca="false">IF($E267="","",LEFT($E267,FIND("-",$E267&amp;"-")-1))</f>
        <v/>
      </c>
      <c r="D267" s="153" t="str">
        <f aca="false">IF($E267="","",VLOOKUP($E267,'L2 UC'!$C:$D,2,FALSE()))</f>
        <v/>
      </c>
      <c r="E267" s="153" t="str">
        <f aca="false">IF($M267&lt;&gt;"",$M267,IF(COUNTIF('L2 UC'!$C:$C,$L267)&gt;0,$L267,""))</f>
        <v/>
      </c>
      <c r="F267" s="150" t="str">
        <f aca="false">IF($E267="","",$E267&amp;"-"&amp;COUNTIF($E$2:$E267,$E267))</f>
        <v/>
      </c>
      <c r="G267" s="154"/>
      <c r="H267" s="144"/>
      <c r="I267" s="154"/>
      <c r="J267" s="155" t="str">
        <f aca="false">IF(OR($I267="",LEFT($I267,1)="["),"",IFERROR(VLOOKUP(TRIM(IF(ISNUMBER(FIND(",",$I267)),LEFT($I267,FIND(",",$I267)-1),$I267)),'Mitre Techniques'!$A:$C,3,FALSE()),"Unknown technique"))</f>
        <v/>
      </c>
      <c r="K267" s="155" t="str">
        <f aca="false">IF($J267="","",IFERROR(VLOOKUP(IF(ISNUMBER(FIND(",",$J267)),LEFT($J267,FIND(",",$J267)-1),$J267),'ATTACK and Kill Chain mapping'!$A:$B,2,FALSE()),""))</f>
        <v/>
      </c>
      <c r="L267" s="155" t="str">
        <f aca="false">IF($J267="","",IFERROR(VLOOKUP(IF(ISNUMBER(FIND(",",$J267)),LEFT($J267,FIND(",",$J267)-1),$J267),'ATTACK and Kill Chain mapping'!$A:$D,4,FALSE()),""))</f>
        <v/>
      </c>
      <c r="M267" s="154"/>
      <c r="N267" s="156"/>
      <c r="O267" s="156"/>
      <c r="P267" s="156"/>
      <c r="Q267" s="157" t="str">
        <f aca="false">IF(COUNT($N267:$P267)=0,"",$N267*$O267*$P267)</f>
        <v/>
      </c>
      <c r="R267" s="157" t="str">
        <f aca="false">IF($Q267="","",1-$Q267)</f>
        <v/>
      </c>
      <c r="S267" s="158"/>
      <c r="T267" s="158"/>
      <c r="U267" s="158"/>
      <c r="V267" s="158"/>
    </row>
    <row r="268" customFormat="false" ht="43.5" hidden="false" customHeight="true" outlineLevel="0" collapsed="false">
      <c r="A268" s="150" t="str">
        <f aca="false">IF($E268="","",COUNTIF($E:$E,$E268))</f>
        <v/>
      </c>
      <c r="B268" s="151" t="str">
        <f aca="false">IF($C268="","",VLOOKUP($C268,'L1 UC'!$C:$D,2,FALSE()))</f>
        <v/>
      </c>
      <c r="C268" s="152" t="str">
        <f aca="false">IF($E268="","",LEFT($E268,FIND("-",$E268&amp;"-")-1))</f>
        <v/>
      </c>
      <c r="D268" s="153" t="str">
        <f aca="false">IF($E268="","",VLOOKUP($E268,'L2 UC'!$C:$D,2,FALSE()))</f>
        <v/>
      </c>
      <c r="E268" s="153" t="str">
        <f aca="false">IF($M268&lt;&gt;"",$M268,IF(COUNTIF('L2 UC'!$C:$C,$L268)&gt;0,$L268,""))</f>
        <v/>
      </c>
      <c r="F268" s="150" t="str">
        <f aca="false">IF($E268="","",$E268&amp;"-"&amp;COUNTIF($E$2:$E268,$E268))</f>
        <v/>
      </c>
      <c r="G268" s="154"/>
      <c r="H268" s="144"/>
      <c r="I268" s="154"/>
      <c r="J268" s="155" t="str">
        <f aca="false">IF(OR($I268="",LEFT($I268,1)="["),"",IFERROR(VLOOKUP(TRIM(IF(ISNUMBER(FIND(",",$I268)),LEFT($I268,FIND(",",$I268)-1),$I268)),'Mitre Techniques'!$A:$C,3,FALSE()),"Unknown technique"))</f>
        <v/>
      </c>
      <c r="K268" s="155" t="str">
        <f aca="false">IF($J268="","",IFERROR(VLOOKUP(IF(ISNUMBER(FIND(",",$J268)),LEFT($J268,FIND(",",$J268)-1),$J268),'ATTACK and Kill Chain mapping'!$A:$B,2,FALSE()),""))</f>
        <v/>
      </c>
      <c r="L268" s="155" t="str">
        <f aca="false">IF($J268="","",IFERROR(VLOOKUP(IF(ISNUMBER(FIND(",",$J268)),LEFT($J268,FIND(",",$J268)-1),$J268),'ATTACK and Kill Chain mapping'!$A:$D,4,FALSE()),""))</f>
        <v/>
      </c>
      <c r="M268" s="154"/>
      <c r="N268" s="156"/>
      <c r="O268" s="156"/>
      <c r="P268" s="156"/>
      <c r="Q268" s="157" t="str">
        <f aca="false">IF(COUNT($N268:$P268)=0,"",$N268*$O268*$P268)</f>
        <v/>
      </c>
      <c r="R268" s="157" t="str">
        <f aca="false">IF($Q268="","",1-$Q268)</f>
        <v/>
      </c>
      <c r="S268" s="158"/>
      <c r="T268" s="158"/>
      <c r="U268" s="158"/>
      <c r="V268" s="158"/>
    </row>
    <row r="269" customFormat="false" ht="43.5" hidden="false" customHeight="true" outlineLevel="0" collapsed="false">
      <c r="A269" s="150" t="str">
        <f aca="false">IF($E269="","",COUNTIF($E:$E,$E269))</f>
        <v/>
      </c>
      <c r="B269" s="151" t="str">
        <f aca="false">IF($C269="","",VLOOKUP($C269,'L1 UC'!$C:$D,2,FALSE()))</f>
        <v/>
      </c>
      <c r="C269" s="152" t="str">
        <f aca="false">IF($E269="","",LEFT($E269,FIND("-",$E269&amp;"-")-1))</f>
        <v/>
      </c>
      <c r="D269" s="153" t="str">
        <f aca="false">IF($E269="","",VLOOKUP($E269,'L2 UC'!$C:$D,2,FALSE()))</f>
        <v/>
      </c>
      <c r="E269" s="153" t="str">
        <f aca="false">IF($M269&lt;&gt;"",$M269,IF(COUNTIF('L2 UC'!$C:$C,$L269)&gt;0,$L269,""))</f>
        <v/>
      </c>
      <c r="F269" s="150" t="str">
        <f aca="false">IF($E269="","",$E269&amp;"-"&amp;COUNTIF($E$2:$E269,$E269))</f>
        <v/>
      </c>
      <c r="G269" s="154"/>
      <c r="H269" s="144"/>
      <c r="I269" s="154"/>
      <c r="J269" s="155" t="str">
        <f aca="false">IF(OR($I269="",LEFT($I269,1)="["),"",IFERROR(VLOOKUP(TRIM(IF(ISNUMBER(FIND(",",$I269)),LEFT($I269,FIND(",",$I269)-1),$I269)),'Mitre Techniques'!$A:$C,3,FALSE()),"Unknown technique"))</f>
        <v/>
      </c>
      <c r="K269" s="155" t="str">
        <f aca="false">IF($J269="","",IFERROR(VLOOKUP(IF(ISNUMBER(FIND(",",$J269)),LEFT($J269,FIND(",",$J269)-1),$J269),'ATTACK and Kill Chain mapping'!$A:$B,2,FALSE()),""))</f>
        <v/>
      </c>
      <c r="L269" s="155" t="str">
        <f aca="false">IF($J269="","",IFERROR(VLOOKUP(IF(ISNUMBER(FIND(",",$J269)),LEFT($J269,FIND(",",$J269)-1),$J269),'ATTACK and Kill Chain mapping'!$A:$D,4,FALSE()),""))</f>
        <v/>
      </c>
      <c r="M269" s="154"/>
      <c r="N269" s="156"/>
      <c r="O269" s="156"/>
      <c r="P269" s="156"/>
      <c r="Q269" s="157" t="str">
        <f aca="false">IF(COUNT($N269:$P269)=0,"",$N269*$O269*$P269)</f>
        <v/>
      </c>
      <c r="R269" s="157" t="str">
        <f aca="false">IF($Q269="","",1-$Q269)</f>
        <v/>
      </c>
      <c r="S269" s="158"/>
      <c r="T269" s="158"/>
      <c r="U269" s="158"/>
      <c r="V269" s="158"/>
    </row>
    <row r="270" customFormat="false" ht="43.5" hidden="false" customHeight="true" outlineLevel="0" collapsed="false">
      <c r="A270" s="150" t="str">
        <f aca="false">IF($E270="","",COUNTIF($E:$E,$E270))</f>
        <v/>
      </c>
      <c r="B270" s="151" t="str">
        <f aca="false">IF($C270="","",VLOOKUP($C270,'L1 UC'!$C:$D,2,FALSE()))</f>
        <v/>
      </c>
      <c r="C270" s="152" t="str">
        <f aca="false">IF($E270="","",LEFT($E270,FIND("-",$E270&amp;"-")-1))</f>
        <v/>
      </c>
      <c r="D270" s="153" t="str">
        <f aca="false">IF($E270="","",VLOOKUP($E270,'L2 UC'!$C:$D,2,FALSE()))</f>
        <v/>
      </c>
      <c r="E270" s="153" t="str">
        <f aca="false">IF($M270&lt;&gt;"",$M270,IF(COUNTIF('L2 UC'!$C:$C,$L270)&gt;0,$L270,""))</f>
        <v/>
      </c>
      <c r="F270" s="150" t="str">
        <f aca="false">IF($E270="","",$E270&amp;"-"&amp;COUNTIF($E$2:$E270,$E270))</f>
        <v/>
      </c>
      <c r="G270" s="154"/>
      <c r="H270" s="144"/>
      <c r="I270" s="154"/>
      <c r="J270" s="155" t="str">
        <f aca="false">IF(OR($I270="",LEFT($I270,1)="["),"",IFERROR(VLOOKUP(TRIM(IF(ISNUMBER(FIND(",",$I270)),LEFT($I270,FIND(",",$I270)-1),$I270)),'Mitre Techniques'!$A:$C,3,FALSE()),"Unknown technique"))</f>
        <v/>
      </c>
      <c r="K270" s="155" t="str">
        <f aca="false">IF($J270="","",IFERROR(VLOOKUP(IF(ISNUMBER(FIND(",",$J270)),LEFT($J270,FIND(",",$J270)-1),$J270),'ATTACK and Kill Chain mapping'!$A:$B,2,FALSE()),""))</f>
        <v/>
      </c>
      <c r="L270" s="155" t="str">
        <f aca="false">IF($J270="","",IFERROR(VLOOKUP(IF(ISNUMBER(FIND(",",$J270)),LEFT($J270,FIND(",",$J270)-1),$J270),'ATTACK and Kill Chain mapping'!$A:$D,4,FALSE()),""))</f>
        <v/>
      </c>
      <c r="M270" s="154"/>
      <c r="N270" s="156"/>
      <c r="O270" s="156"/>
      <c r="P270" s="156"/>
      <c r="Q270" s="157" t="str">
        <f aca="false">IF(COUNT($N270:$P270)=0,"",$N270*$O270*$P270)</f>
        <v/>
      </c>
      <c r="R270" s="157" t="str">
        <f aca="false">IF($Q270="","",1-$Q270)</f>
        <v/>
      </c>
      <c r="S270" s="158"/>
      <c r="T270" s="158"/>
      <c r="U270" s="158"/>
      <c r="V270" s="158"/>
    </row>
    <row r="271" customFormat="false" ht="43.5" hidden="false" customHeight="true" outlineLevel="0" collapsed="false">
      <c r="A271" s="150" t="str">
        <f aca="false">IF($E271="","",COUNTIF($E:$E,$E271))</f>
        <v/>
      </c>
      <c r="B271" s="151" t="str">
        <f aca="false">IF($C271="","",VLOOKUP($C271,'L1 UC'!$C:$D,2,FALSE()))</f>
        <v/>
      </c>
      <c r="C271" s="152" t="str">
        <f aca="false">IF($E271="","",LEFT($E271,FIND("-",$E271&amp;"-")-1))</f>
        <v/>
      </c>
      <c r="D271" s="153" t="str">
        <f aca="false">IF($E271="","",VLOOKUP($E271,'L2 UC'!$C:$D,2,FALSE()))</f>
        <v/>
      </c>
      <c r="E271" s="153" t="str">
        <f aca="false">IF($M271&lt;&gt;"",$M271,IF(COUNTIF('L2 UC'!$C:$C,$L271)&gt;0,$L271,""))</f>
        <v/>
      </c>
      <c r="F271" s="150" t="str">
        <f aca="false">IF($E271="","",$E271&amp;"-"&amp;COUNTIF($E$2:$E271,$E271))</f>
        <v/>
      </c>
      <c r="G271" s="154"/>
      <c r="H271" s="144"/>
      <c r="I271" s="154"/>
      <c r="J271" s="155" t="str">
        <f aca="false">IF(OR($I271="",LEFT($I271,1)="["),"",IFERROR(VLOOKUP(TRIM(IF(ISNUMBER(FIND(",",$I271)),LEFT($I271,FIND(",",$I271)-1),$I271)),'Mitre Techniques'!$A:$C,3,FALSE()),"Unknown technique"))</f>
        <v/>
      </c>
      <c r="K271" s="155" t="str">
        <f aca="false">IF($J271="","",IFERROR(VLOOKUP(IF(ISNUMBER(FIND(",",$J271)),LEFT($J271,FIND(",",$J271)-1),$J271),'ATTACK and Kill Chain mapping'!$A:$B,2,FALSE()),""))</f>
        <v/>
      </c>
      <c r="L271" s="155" t="str">
        <f aca="false">IF($J271="","",IFERROR(VLOOKUP(IF(ISNUMBER(FIND(",",$J271)),LEFT($J271,FIND(",",$J271)-1),$J271),'ATTACK and Kill Chain mapping'!$A:$D,4,FALSE()),""))</f>
        <v/>
      </c>
      <c r="M271" s="154"/>
      <c r="N271" s="156"/>
      <c r="O271" s="156"/>
      <c r="P271" s="156"/>
      <c r="Q271" s="157" t="str">
        <f aca="false">IF(COUNT($N271:$P271)=0,"",$N271*$O271*$P271)</f>
        <v/>
      </c>
      <c r="R271" s="157" t="str">
        <f aca="false">IF($Q271="","",1-$Q271)</f>
        <v/>
      </c>
      <c r="S271" s="158"/>
      <c r="T271" s="158"/>
      <c r="U271" s="158"/>
      <c r="V271" s="158"/>
    </row>
    <row r="272" customFormat="false" ht="43.5" hidden="false" customHeight="true" outlineLevel="0" collapsed="false">
      <c r="A272" s="150" t="str">
        <f aca="false">IF($E272="","",COUNTIF($E:$E,$E272))</f>
        <v/>
      </c>
      <c r="B272" s="151" t="str">
        <f aca="false">IF($C272="","",VLOOKUP($C272,'L1 UC'!$C:$D,2,FALSE()))</f>
        <v/>
      </c>
      <c r="C272" s="152" t="str">
        <f aca="false">IF($E272="","",LEFT($E272,FIND("-",$E272&amp;"-")-1))</f>
        <v/>
      </c>
      <c r="D272" s="153" t="str">
        <f aca="false">IF($E272="","",VLOOKUP($E272,'L2 UC'!$C:$D,2,FALSE()))</f>
        <v/>
      </c>
      <c r="E272" s="153" t="str">
        <f aca="false">IF($M272&lt;&gt;"",$M272,IF(COUNTIF('L2 UC'!$C:$C,$L272)&gt;0,$L272,""))</f>
        <v/>
      </c>
      <c r="F272" s="150" t="str">
        <f aca="false">IF($E272="","",$E272&amp;"-"&amp;COUNTIF($E$2:$E272,$E272))</f>
        <v/>
      </c>
      <c r="G272" s="154"/>
      <c r="H272" s="144"/>
      <c r="I272" s="154"/>
      <c r="J272" s="155" t="str">
        <f aca="false">IF(OR($I272="",LEFT($I272,1)="["),"",IFERROR(VLOOKUP(TRIM(IF(ISNUMBER(FIND(",",$I272)),LEFT($I272,FIND(",",$I272)-1),$I272)),'Mitre Techniques'!$A:$C,3,FALSE()),"Unknown technique"))</f>
        <v/>
      </c>
      <c r="K272" s="155" t="str">
        <f aca="false">IF($J272="","",IFERROR(VLOOKUP(IF(ISNUMBER(FIND(",",$J272)),LEFT($J272,FIND(",",$J272)-1),$J272),'ATTACK and Kill Chain mapping'!$A:$B,2,FALSE()),""))</f>
        <v/>
      </c>
      <c r="L272" s="155" t="str">
        <f aca="false">IF($J272="","",IFERROR(VLOOKUP(IF(ISNUMBER(FIND(",",$J272)),LEFT($J272,FIND(",",$J272)-1),$J272),'ATTACK and Kill Chain mapping'!$A:$D,4,FALSE()),""))</f>
        <v/>
      </c>
      <c r="M272" s="154"/>
      <c r="N272" s="156"/>
      <c r="O272" s="156"/>
      <c r="P272" s="156"/>
      <c r="Q272" s="157" t="str">
        <f aca="false">IF(COUNT($N272:$P272)=0,"",$N272*$O272*$P272)</f>
        <v/>
      </c>
      <c r="R272" s="157" t="str">
        <f aca="false">IF($Q272="","",1-$Q272)</f>
        <v/>
      </c>
      <c r="S272" s="158"/>
      <c r="T272" s="158"/>
      <c r="U272" s="158"/>
      <c r="V272" s="158"/>
    </row>
    <row r="273" customFormat="false" ht="43.5" hidden="false" customHeight="true" outlineLevel="0" collapsed="false">
      <c r="A273" s="150" t="str">
        <f aca="false">IF($E273="","",COUNTIF($E:$E,$E273))</f>
        <v/>
      </c>
      <c r="B273" s="151" t="str">
        <f aca="false">IF($C273="","",VLOOKUP($C273,'L1 UC'!$C:$D,2,FALSE()))</f>
        <v/>
      </c>
      <c r="C273" s="152" t="str">
        <f aca="false">IF($E273="","",LEFT($E273,FIND("-",$E273&amp;"-")-1))</f>
        <v/>
      </c>
      <c r="D273" s="153" t="str">
        <f aca="false">IF($E273="","",VLOOKUP($E273,'L2 UC'!$C:$D,2,FALSE()))</f>
        <v/>
      </c>
      <c r="E273" s="153" t="str">
        <f aca="false">IF($M273&lt;&gt;"",$M273,IF(COUNTIF('L2 UC'!$C:$C,$L273)&gt;0,$L273,""))</f>
        <v/>
      </c>
      <c r="F273" s="150" t="str">
        <f aca="false">IF($E273="","",$E273&amp;"-"&amp;COUNTIF($E$2:$E273,$E273))</f>
        <v/>
      </c>
      <c r="G273" s="154"/>
      <c r="H273" s="144"/>
      <c r="I273" s="154"/>
      <c r="J273" s="155" t="str">
        <f aca="false">IF(OR($I273="",LEFT($I273,1)="["),"",IFERROR(VLOOKUP(TRIM(IF(ISNUMBER(FIND(",",$I273)),LEFT($I273,FIND(",",$I273)-1),$I273)),'Mitre Techniques'!$A:$C,3,FALSE()),"Unknown technique"))</f>
        <v/>
      </c>
      <c r="K273" s="155" t="str">
        <f aca="false">IF($J273="","",IFERROR(VLOOKUP(IF(ISNUMBER(FIND(",",$J273)),LEFT($J273,FIND(",",$J273)-1),$J273),'ATTACK and Kill Chain mapping'!$A:$B,2,FALSE()),""))</f>
        <v/>
      </c>
      <c r="L273" s="155" t="str">
        <f aca="false">IF($J273="","",IFERROR(VLOOKUP(IF(ISNUMBER(FIND(",",$J273)),LEFT($J273,FIND(",",$J273)-1),$J273),'ATTACK and Kill Chain mapping'!$A:$D,4,FALSE()),""))</f>
        <v/>
      </c>
      <c r="M273" s="154"/>
      <c r="N273" s="156"/>
      <c r="O273" s="156"/>
      <c r="P273" s="156"/>
      <c r="Q273" s="157" t="str">
        <f aca="false">IF(COUNT($N273:$P273)=0,"",$N273*$O273*$P273)</f>
        <v/>
      </c>
      <c r="R273" s="157" t="str">
        <f aca="false">IF($Q273="","",1-$Q273)</f>
        <v/>
      </c>
      <c r="S273" s="158"/>
      <c r="T273" s="158"/>
      <c r="U273" s="158"/>
      <c r="V273" s="158"/>
    </row>
    <row r="274" customFormat="false" ht="43.5" hidden="false" customHeight="true" outlineLevel="0" collapsed="false">
      <c r="A274" s="150" t="str">
        <f aca="false">IF($E274="","",COUNTIF($E:$E,$E274))</f>
        <v/>
      </c>
      <c r="B274" s="151" t="str">
        <f aca="false">IF($C274="","",VLOOKUP($C274,'L1 UC'!$C:$D,2,FALSE()))</f>
        <v/>
      </c>
      <c r="C274" s="152" t="str">
        <f aca="false">IF($E274="","",LEFT($E274,FIND("-",$E274&amp;"-")-1))</f>
        <v/>
      </c>
      <c r="D274" s="153" t="str">
        <f aca="false">IF($E274="","",VLOOKUP($E274,'L2 UC'!$C:$D,2,FALSE()))</f>
        <v/>
      </c>
      <c r="E274" s="153" t="str">
        <f aca="false">IF($M274&lt;&gt;"",$M274,IF(COUNTIF('L2 UC'!$C:$C,$L274)&gt;0,$L274,""))</f>
        <v/>
      </c>
      <c r="F274" s="150" t="str">
        <f aca="false">IF($E274="","",$E274&amp;"-"&amp;COUNTIF($E$2:$E274,$E274))</f>
        <v/>
      </c>
      <c r="G274" s="154"/>
      <c r="H274" s="144"/>
      <c r="I274" s="154"/>
      <c r="J274" s="155" t="str">
        <f aca="false">IF(OR($I274="",LEFT($I274,1)="["),"",IFERROR(VLOOKUP(TRIM(IF(ISNUMBER(FIND(",",$I274)),LEFT($I274,FIND(",",$I274)-1),$I274)),'Mitre Techniques'!$A:$C,3,FALSE()),"Unknown technique"))</f>
        <v/>
      </c>
      <c r="K274" s="155" t="str">
        <f aca="false">IF($J274="","",IFERROR(VLOOKUP(IF(ISNUMBER(FIND(",",$J274)),LEFT($J274,FIND(",",$J274)-1),$J274),'ATTACK and Kill Chain mapping'!$A:$B,2,FALSE()),""))</f>
        <v/>
      </c>
      <c r="L274" s="155" t="str">
        <f aca="false">IF($J274="","",IFERROR(VLOOKUP(IF(ISNUMBER(FIND(",",$J274)),LEFT($J274,FIND(",",$J274)-1),$J274),'ATTACK and Kill Chain mapping'!$A:$D,4,FALSE()),""))</f>
        <v/>
      </c>
      <c r="M274" s="154"/>
      <c r="N274" s="156"/>
      <c r="O274" s="156"/>
      <c r="P274" s="156"/>
      <c r="Q274" s="157" t="str">
        <f aca="false">IF(COUNT($N274:$P274)=0,"",$N274*$O274*$P274)</f>
        <v/>
      </c>
      <c r="R274" s="157" t="str">
        <f aca="false">IF($Q274="","",1-$Q274)</f>
        <v/>
      </c>
      <c r="S274" s="158"/>
      <c r="T274" s="158"/>
      <c r="U274" s="158"/>
      <c r="V274" s="158"/>
    </row>
    <row r="275" customFormat="false" ht="43.5" hidden="false" customHeight="true" outlineLevel="0" collapsed="false">
      <c r="A275" s="150" t="str">
        <f aca="false">IF($E275="","",COUNTIF($E:$E,$E275))</f>
        <v/>
      </c>
      <c r="B275" s="151" t="str">
        <f aca="false">IF($C275="","",VLOOKUP($C275,'L1 UC'!$C:$D,2,FALSE()))</f>
        <v/>
      </c>
      <c r="C275" s="152" t="str">
        <f aca="false">IF($E275="","",LEFT($E275,FIND("-",$E275&amp;"-")-1))</f>
        <v/>
      </c>
      <c r="D275" s="153" t="str">
        <f aca="false">IF($E275="","",VLOOKUP($E275,'L2 UC'!$C:$D,2,FALSE()))</f>
        <v/>
      </c>
      <c r="E275" s="153" t="str">
        <f aca="false">IF($M275&lt;&gt;"",$M275,IF(COUNTIF('L2 UC'!$C:$C,$L275)&gt;0,$L275,""))</f>
        <v/>
      </c>
      <c r="F275" s="150" t="str">
        <f aca="false">IF($E275="","",$E275&amp;"-"&amp;COUNTIF($E$2:$E275,$E275))</f>
        <v/>
      </c>
      <c r="G275" s="154"/>
      <c r="H275" s="144"/>
      <c r="I275" s="154"/>
      <c r="J275" s="155" t="str">
        <f aca="false">IF(OR($I275="",LEFT($I275,1)="["),"",IFERROR(VLOOKUP(TRIM(IF(ISNUMBER(FIND(",",$I275)),LEFT($I275,FIND(",",$I275)-1),$I275)),'Mitre Techniques'!$A:$C,3,FALSE()),"Unknown technique"))</f>
        <v/>
      </c>
      <c r="K275" s="155" t="str">
        <f aca="false">IF($J275="","",IFERROR(VLOOKUP(IF(ISNUMBER(FIND(",",$J275)),LEFT($J275,FIND(",",$J275)-1),$J275),'ATTACK and Kill Chain mapping'!$A:$B,2,FALSE()),""))</f>
        <v/>
      </c>
      <c r="L275" s="155" t="str">
        <f aca="false">IF($J275="","",IFERROR(VLOOKUP(IF(ISNUMBER(FIND(",",$J275)),LEFT($J275,FIND(",",$J275)-1),$J275),'ATTACK and Kill Chain mapping'!$A:$D,4,FALSE()),""))</f>
        <v/>
      </c>
      <c r="M275" s="154"/>
      <c r="N275" s="156"/>
      <c r="O275" s="156"/>
      <c r="P275" s="156"/>
      <c r="Q275" s="157" t="str">
        <f aca="false">IF(COUNT($N275:$P275)=0,"",$N275*$O275*$P275)</f>
        <v/>
      </c>
      <c r="R275" s="157" t="str">
        <f aca="false">IF($Q275="","",1-$Q275)</f>
        <v/>
      </c>
      <c r="S275" s="158"/>
      <c r="T275" s="158"/>
      <c r="U275" s="158"/>
      <c r="V275" s="158"/>
    </row>
    <row r="276" customFormat="false" ht="43.5" hidden="false" customHeight="true" outlineLevel="0" collapsed="false">
      <c r="A276" s="150" t="str">
        <f aca="false">IF($E276="","",COUNTIF($E:$E,$E276))</f>
        <v/>
      </c>
      <c r="B276" s="151" t="str">
        <f aca="false">IF($C276="","",VLOOKUP($C276,'L1 UC'!$C:$D,2,FALSE()))</f>
        <v/>
      </c>
      <c r="C276" s="152" t="str">
        <f aca="false">IF($E276="","",LEFT($E276,FIND("-",$E276&amp;"-")-1))</f>
        <v/>
      </c>
      <c r="D276" s="153" t="str">
        <f aca="false">IF($E276="","",VLOOKUP($E276,'L2 UC'!$C:$D,2,FALSE()))</f>
        <v/>
      </c>
      <c r="E276" s="153" t="str">
        <f aca="false">IF($M276&lt;&gt;"",$M276,IF(COUNTIF('L2 UC'!$C:$C,$L276)&gt;0,$L276,""))</f>
        <v/>
      </c>
      <c r="F276" s="150" t="str">
        <f aca="false">IF($E276="","",$E276&amp;"-"&amp;COUNTIF($E$2:$E276,$E276))</f>
        <v/>
      </c>
      <c r="G276" s="154"/>
      <c r="H276" s="144"/>
      <c r="I276" s="154"/>
      <c r="J276" s="155" t="str">
        <f aca="false">IF(OR($I276="",LEFT($I276,1)="["),"",IFERROR(VLOOKUP(TRIM(IF(ISNUMBER(FIND(",",$I276)),LEFT($I276,FIND(",",$I276)-1),$I276)),'Mitre Techniques'!$A:$C,3,FALSE()),"Unknown technique"))</f>
        <v/>
      </c>
      <c r="K276" s="155" t="str">
        <f aca="false">IF($J276="","",IFERROR(VLOOKUP(IF(ISNUMBER(FIND(",",$J276)),LEFT($J276,FIND(",",$J276)-1),$J276),'ATTACK and Kill Chain mapping'!$A:$B,2,FALSE()),""))</f>
        <v/>
      </c>
      <c r="L276" s="155" t="str">
        <f aca="false">IF($J276="","",IFERROR(VLOOKUP(IF(ISNUMBER(FIND(",",$J276)),LEFT($J276,FIND(",",$J276)-1),$J276),'ATTACK and Kill Chain mapping'!$A:$D,4,FALSE()),""))</f>
        <v/>
      </c>
      <c r="M276" s="154"/>
      <c r="N276" s="156"/>
      <c r="O276" s="156"/>
      <c r="P276" s="156"/>
      <c r="Q276" s="157" t="str">
        <f aca="false">IF(COUNT($N276:$P276)=0,"",$N276*$O276*$P276)</f>
        <v/>
      </c>
      <c r="R276" s="157" t="str">
        <f aca="false">IF($Q276="","",1-$Q276)</f>
        <v/>
      </c>
      <c r="S276" s="158"/>
      <c r="T276" s="158"/>
      <c r="U276" s="158"/>
      <c r="V276" s="158"/>
    </row>
    <row r="277" customFormat="false" ht="43.5" hidden="false" customHeight="true" outlineLevel="0" collapsed="false">
      <c r="A277" s="150" t="str">
        <f aca="false">IF($E277="","",COUNTIF($E:$E,$E277))</f>
        <v/>
      </c>
      <c r="B277" s="151" t="str">
        <f aca="false">IF($C277="","",VLOOKUP($C277,'L1 UC'!$C:$D,2,FALSE()))</f>
        <v/>
      </c>
      <c r="C277" s="152" t="str">
        <f aca="false">IF($E277="","",LEFT($E277,FIND("-",$E277&amp;"-")-1))</f>
        <v/>
      </c>
      <c r="D277" s="153" t="str">
        <f aca="false">IF($E277="","",VLOOKUP($E277,'L2 UC'!$C:$D,2,FALSE()))</f>
        <v/>
      </c>
      <c r="E277" s="153" t="str">
        <f aca="false">IF($M277&lt;&gt;"",$M277,IF(COUNTIF('L2 UC'!$C:$C,$L277)&gt;0,$L277,""))</f>
        <v/>
      </c>
      <c r="F277" s="150" t="str">
        <f aca="false">IF($E277="","",$E277&amp;"-"&amp;COUNTIF($E$2:$E277,$E277))</f>
        <v/>
      </c>
      <c r="G277" s="154"/>
      <c r="H277" s="144"/>
      <c r="I277" s="154"/>
      <c r="J277" s="155" t="str">
        <f aca="false">IF(OR($I277="",LEFT($I277,1)="["),"",IFERROR(VLOOKUP(TRIM(IF(ISNUMBER(FIND(",",$I277)),LEFT($I277,FIND(",",$I277)-1),$I277)),'Mitre Techniques'!$A:$C,3,FALSE()),"Unknown technique"))</f>
        <v/>
      </c>
      <c r="K277" s="155" t="str">
        <f aca="false">IF($J277="","",IFERROR(VLOOKUP(IF(ISNUMBER(FIND(",",$J277)),LEFT($J277,FIND(",",$J277)-1),$J277),'ATTACK and Kill Chain mapping'!$A:$B,2,FALSE()),""))</f>
        <v/>
      </c>
      <c r="L277" s="155" t="str">
        <f aca="false">IF($J277="","",IFERROR(VLOOKUP(IF(ISNUMBER(FIND(",",$J277)),LEFT($J277,FIND(",",$J277)-1),$J277),'ATTACK and Kill Chain mapping'!$A:$D,4,FALSE()),""))</f>
        <v/>
      </c>
      <c r="M277" s="154"/>
      <c r="N277" s="156"/>
      <c r="O277" s="156"/>
      <c r="P277" s="156"/>
      <c r="Q277" s="157" t="str">
        <f aca="false">IF(COUNT($N277:$P277)=0,"",$N277*$O277*$P277)</f>
        <v/>
      </c>
      <c r="R277" s="157" t="str">
        <f aca="false">IF($Q277="","",1-$Q277)</f>
        <v/>
      </c>
      <c r="S277" s="158"/>
      <c r="T277" s="158"/>
      <c r="U277" s="158"/>
      <c r="V277" s="158"/>
    </row>
    <row r="278" customFormat="false" ht="43.5" hidden="false" customHeight="true" outlineLevel="0" collapsed="false">
      <c r="A278" s="150" t="str">
        <f aca="false">IF($E278="","",COUNTIF($E:$E,$E278))</f>
        <v/>
      </c>
      <c r="B278" s="151" t="str">
        <f aca="false">IF($C278="","",VLOOKUP($C278,'L1 UC'!$C:$D,2,FALSE()))</f>
        <v/>
      </c>
      <c r="C278" s="152" t="str">
        <f aca="false">IF($E278="","",LEFT($E278,FIND("-",$E278&amp;"-")-1))</f>
        <v/>
      </c>
      <c r="D278" s="153" t="str">
        <f aca="false">IF($E278="","",VLOOKUP($E278,'L2 UC'!$C:$D,2,FALSE()))</f>
        <v/>
      </c>
      <c r="E278" s="153" t="str">
        <f aca="false">IF($M278&lt;&gt;"",$M278,IF(COUNTIF('L2 UC'!$C:$C,$L278)&gt;0,$L278,""))</f>
        <v/>
      </c>
      <c r="F278" s="150" t="str">
        <f aca="false">IF($E278="","",$E278&amp;"-"&amp;COUNTIF($E$2:$E278,$E278))</f>
        <v/>
      </c>
      <c r="G278" s="154"/>
      <c r="H278" s="144"/>
      <c r="I278" s="154"/>
      <c r="J278" s="155" t="str">
        <f aca="false">IF(OR($I278="",LEFT($I278,1)="["),"",IFERROR(VLOOKUP(TRIM(IF(ISNUMBER(FIND(",",$I278)),LEFT($I278,FIND(",",$I278)-1),$I278)),'Mitre Techniques'!$A:$C,3,FALSE()),"Unknown technique"))</f>
        <v/>
      </c>
      <c r="K278" s="155" t="str">
        <f aca="false">IF($J278="","",IFERROR(VLOOKUP(IF(ISNUMBER(FIND(",",$J278)),LEFT($J278,FIND(",",$J278)-1),$J278),'ATTACK and Kill Chain mapping'!$A:$B,2,FALSE()),""))</f>
        <v/>
      </c>
      <c r="L278" s="155" t="str">
        <f aca="false">IF($J278="","",IFERROR(VLOOKUP(IF(ISNUMBER(FIND(",",$J278)),LEFT($J278,FIND(",",$J278)-1),$J278),'ATTACK and Kill Chain mapping'!$A:$D,4,FALSE()),""))</f>
        <v/>
      </c>
      <c r="M278" s="154"/>
      <c r="N278" s="156"/>
      <c r="O278" s="156"/>
      <c r="P278" s="156"/>
      <c r="Q278" s="157" t="str">
        <f aca="false">IF(COUNT($N278:$P278)=0,"",$N278*$O278*$P278)</f>
        <v/>
      </c>
      <c r="R278" s="157" t="str">
        <f aca="false">IF($Q278="","",1-$Q278)</f>
        <v/>
      </c>
      <c r="S278" s="158"/>
      <c r="T278" s="158"/>
      <c r="U278" s="158"/>
      <c r="V278" s="158"/>
    </row>
    <row r="279" customFormat="false" ht="43.5" hidden="false" customHeight="true" outlineLevel="0" collapsed="false">
      <c r="A279" s="150" t="str">
        <f aca="false">IF($E279="","",COUNTIF($E:$E,$E279))</f>
        <v/>
      </c>
      <c r="B279" s="151" t="str">
        <f aca="false">IF($C279="","",VLOOKUP($C279,'L1 UC'!$C:$D,2,FALSE()))</f>
        <v/>
      </c>
      <c r="C279" s="152" t="str">
        <f aca="false">IF($E279="","",LEFT($E279,FIND("-",$E279&amp;"-")-1))</f>
        <v/>
      </c>
      <c r="D279" s="153" t="str">
        <f aca="false">IF($E279="","",VLOOKUP($E279,'L2 UC'!$C:$D,2,FALSE()))</f>
        <v/>
      </c>
      <c r="E279" s="153" t="str">
        <f aca="false">IF($M279&lt;&gt;"",$M279,IF(COUNTIF('L2 UC'!$C:$C,$L279)&gt;0,$L279,""))</f>
        <v/>
      </c>
      <c r="F279" s="150" t="str">
        <f aca="false">IF($E279="","",$E279&amp;"-"&amp;COUNTIF($E$2:$E279,$E279))</f>
        <v/>
      </c>
      <c r="G279" s="154"/>
      <c r="H279" s="144"/>
      <c r="I279" s="154"/>
      <c r="J279" s="155" t="str">
        <f aca="false">IF(OR($I279="",LEFT($I279,1)="["),"",IFERROR(VLOOKUP(TRIM(IF(ISNUMBER(FIND(",",$I279)),LEFT($I279,FIND(",",$I279)-1),$I279)),'Mitre Techniques'!$A:$C,3,FALSE()),"Unknown technique"))</f>
        <v/>
      </c>
      <c r="K279" s="155" t="str">
        <f aca="false">IF($J279="","",IFERROR(VLOOKUP(IF(ISNUMBER(FIND(",",$J279)),LEFT($J279,FIND(",",$J279)-1),$J279),'ATTACK and Kill Chain mapping'!$A:$B,2,FALSE()),""))</f>
        <v/>
      </c>
      <c r="L279" s="155" t="str">
        <f aca="false">IF($J279="","",IFERROR(VLOOKUP(IF(ISNUMBER(FIND(",",$J279)),LEFT($J279,FIND(",",$J279)-1),$J279),'ATTACK and Kill Chain mapping'!$A:$D,4,FALSE()),""))</f>
        <v/>
      </c>
      <c r="M279" s="154"/>
      <c r="N279" s="156"/>
      <c r="O279" s="156"/>
      <c r="P279" s="156"/>
      <c r="Q279" s="157" t="str">
        <f aca="false">IF(COUNT($N279:$P279)=0,"",$N279*$O279*$P279)</f>
        <v/>
      </c>
      <c r="R279" s="157" t="str">
        <f aca="false">IF($Q279="","",1-$Q279)</f>
        <v/>
      </c>
      <c r="S279" s="158"/>
      <c r="T279" s="158"/>
      <c r="U279" s="158"/>
      <c r="V279" s="158"/>
    </row>
    <row r="280" customFormat="false" ht="43.5" hidden="false" customHeight="true" outlineLevel="0" collapsed="false">
      <c r="A280" s="150" t="str">
        <f aca="false">IF($E280="","",COUNTIF($E:$E,$E280))</f>
        <v/>
      </c>
      <c r="B280" s="151" t="str">
        <f aca="false">IF($C280="","",VLOOKUP($C280,'L1 UC'!$C:$D,2,FALSE()))</f>
        <v/>
      </c>
      <c r="C280" s="152" t="str">
        <f aca="false">IF($E280="","",LEFT($E280,FIND("-",$E280&amp;"-")-1))</f>
        <v/>
      </c>
      <c r="D280" s="153" t="str">
        <f aca="false">IF($E280="","",VLOOKUP($E280,'L2 UC'!$C:$D,2,FALSE()))</f>
        <v/>
      </c>
      <c r="E280" s="153" t="str">
        <f aca="false">IF($M280&lt;&gt;"",$M280,IF(COUNTIF('L2 UC'!$C:$C,$L280)&gt;0,$L280,""))</f>
        <v/>
      </c>
      <c r="F280" s="150" t="str">
        <f aca="false">IF($E280="","",$E280&amp;"-"&amp;COUNTIF($E$2:$E280,$E280))</f>
        <v/>
      </c>
      <c r="G280" s="154"/>
      <c r="H280" s="144"/>
      <c r="I280" s="154"/>
      <c r="J280" s="155" t="str">
        <f aca="false">IF(OR($I280="",LEFT($I280,1)="["),"",IFERROR(VLOOKUP(TRIM(IF(ISNUMBER(FIND(",",$I280)),LEFT($I280,FIND(",",$I280)-1),$I280)),'Mitre Techniques'!$A:$C,3,FALSE()),"Unknown technique"))</f>
        <v/>
      </c>
      <c r="K280" s="155" t="str">
        <f aca="false">IF($J280="","",IFERROR(VLOOKUP(IF(ISNUMBER(FIND(",",$J280)),LEFT($J280,FIND(",",$J280)-1),$J280),'ATTACK and Kill Chain mapping'!$A:$B,2,FALSE()),""))</f>
        <v/>
      </c>
      <c r="L280" s="155" t="str">
        <f aca="false">IF($J280="","",IFERROR(VLOOKUP(IF(ISNUMBER(FIND(",",$J280)),LEFT($J280,FIND(",",$J280)-1),$J280),'ATTACK and Kill Chain mapping'!$A:$D,4,FALSE()),""))</f>
        <v/>
      </c>
      <c r="M280" s="154"/>
      <c r="N280" s="156"/>
      <c r="O280" s="156"/>
      <c r="P280" s="156"/>
      <c r="Q280" s="157" t="str">
        <f aca="false">IF(COUNT($N280:$P280)=0,"",$N280*$O280*$P280)</f>
        <v/>
      </c>
      <c r="R280" s="157" t="str">
        <f aca="false">IF($Q280="","",1-$Q280)</f>
        <v/>
      </c>
      <c r="S280" s="158"/>
      <c r="T280" s="158"/>
      <c r="U280" s="158"/>
      <c r="V280" s="158"/>
    </row>
    <row r="281" customFormat="false" ht="43.5" hidden="false" customHeight="true" outlineLevel="0" collapsed="false">
      <c r="A281" s="150" t="str">
        <f aca="false">IF($E281="","",COUNTIF($E:$E,$E281))</f>
        <v/>
      </c>
      <c r="B281" s="151" t="str">
        <f aca="false">IF($C281="","",VLOOKUP($C281,'L1 UC'!$C:$D,2,FALSE()))</f>
        <v/>
      </c>
      <c r="C281" s="152" t="str">
        <f aca="false">IF($E281="","",LEFT($E281,FIND("-",$E281&amp;"-")-1))</f>
        <v/>
      </c>
      <c r="D281" s="153" t="str">
        <f aca="false">IF($E281="","",VLOOKUP($E281,'L2 UC'!$C:$D,2,FALSE()))</f>
        <v/>
      </c>
      <c r="E281" s="153" t="str">
        <f aca="false">IF($M281&lt;&gt;"",$M281,IF(COUNTIF('L2 UC'!$C:$C,$L281)&gt;0,$L281,""))</f>
        <v/>
      </c>
      <c r="F281" s="150" t="str">
        <f aca="false">IF($E281="","",$E281&amp;"-"&amp;COUNTIF($E$2:$E281,$E281))</f>
        <v/>
      </c>
      <c r="G281" s="154"/>
      <c r="H281" s="144"/>
      <c r="I281" s="154"/>
      <c r="J281" s="155" t="str">
        <f aca="false">IF(OR($I281="",LEFT($I281,1)="["),"",IFERROR(VLOOKUP(TRIM(IF(ISNUMBER(FIND(",",$I281)),LEFT($I281,FIND(",",$I281)-1),$I281)),'Mitre Techniques'!$A:$C,3,FALSE()),"Unknown technique"))</f>
        <v/>
      </c>
      <c r="K281" s="155" t="str">
        <f aca="false">IF($J281="","",IFERROR(VLOOKUP(IF(ISNUMBER(FIND(",",$J281)),LEFT($J281,FIND(",",$J281)-1),$J281),'ATTACK and Kill Chain mapping'!$A:$B,2,FALSE()),""))</f>
        <v/>
      </c>
      <c r="L281" s="155" t="str">
        <f aca="false">IF($J281="","",IFERROR(VLOOKUP(IF(ISNUMBER(FIND(",",$J281)),LEFT($J281,FIND(",",$J281)-1),$J281),'ATTACK and Kill Chain mapping'!$A:$D,4,FALSE()),""))</f>
        <v/>
      </c>
      <c r="M281" s="154"/>
      <c r="N281" s="156"/>
      <c r="O281" s="156"/>
      <c r="P281" s="156"/>
      <c r="Q281" s="157" t="str">
        <f aca="false">IF(COUNT($N281:$P281)=0,"",$N281*$O281*$P281)</f>
        <v/>
      </c>
      <c r="R281" s="157" t="str">
        <f aca="false">IF($Q281="","",1-$Q281)</f>
        <v/>
      </c>
      <c r="S281" s="158"/>
      <c r="T281" s="158"/>
      <c r="U281" s="158"/>
      <c r="V281" s="158"/>
    </row>
    <row r="282" customFormat="false" ht="43.5" hidden="false" customHeight="true" outlineLevel="0" collapsed="false">
      <c r="A282" s="150" t="str">
        <f aca="false">IF($E282="","",COUNTIF($E:$E,$E282))</f>
        <v/>
      </c>
      <c r="B282" s="151" t="str">
        <f aca="false">IF($C282="","",VLOOKUP($C282,'L1 UC'!$C:$D,2,FALSE()))</f>
        <v/>
      </c>
      <c r="C282" s="152" t="str">
        <f aca="false">IF($E282="","",LEFT($E282,FIND("-",$E282&amp;"-")-1))</f>
        <v/>
      </c>
      <c r="D282" s="153" t="str">
        <f aca="false">IF($E282="","",VLOOKUP($E282,'L2 UC'!$C:$D,2,FALSE()))</f>
        <v/>
      </c>
      <c r="E282" s="153" t="str">
        <f aca="false">IF($M282&lt;&gt;"",$M282,IF(COUNTIF('L2 UC'!$C:$C,$L282)&gt;0,$L282,""))</f>
        <v/>
      </c>
      <c r="F282" s="150" t="str">
        <f aca="false">IF($E282="","",$E282&amp;"-"&amp;COUNTIF($E$2:$E282,$E282))</f>
        <v/>
      </c>
      <c r="G282" s="154"/>
      <c r="H282" s="144"/>
      <c r="I282" s="154"/>
      <c r="J282" s="155" t="str">
        <f aca="false">IF(OR($I282="",LEFT($I282,1)="["),"",IFERROR(VLOOKUP(TRIM(IF(ISNUMBER(FIND(",",$I282)),LEFT($I282,FIND(",",$I282)-1),$I282)),'Mitre Techniques'!$A:$C,3,FALSE()),"Unknown technique"))</f>
        <v/>
      </c>
      <c r="K282" s="155" t="str">
        <f aca="false">IF($J282="","",IFERROR(VLOOKUP(IF(ISNUMBER(FIND(",",$J282)),LEFT($J282,FIND(",",$J282)-1),$J282),'ATTACK and Kill Chain mapping'!$A:$B,2,FALSE()),""))</f>
        <v/>
      </c>
      <c r="L282" s="155" t="str">
        <f aca="false">IF($J282="","",IFERROR(VLOOKUP(IF(ISNUMBER(FIND(",",$J282)),LEFT($J282,FIND(",",$J282)-1),$J282),'ATTACK and Kill Chain mapping'!$A:$D,4,FALSE()),""))</f>
        <v/>
      </c>
      <c r="M282" s="154"/>
      <c r="N282" s="156"/>
      <c r="O282" s="156"/>
      <c r="P282" s="156"/>
      <c r="Q282" s="157" t="str">
        <f aca="false">IF(COUNT($N282:$P282)=0,"",$N282*$O282*$P282)</f>
        <v/>
      </c>
      <c r="R282" s="157" t="str">
        <f aca="false">IF($Q282="","",1-$Q282)</f>
        <v/>
      </c>
      <c r="S282" s="158"/>
      <c r="T282" s="158"/>
      <c r="U282" s="158"/>
      <c r="V282" s="158"/>
    </row>
    <row r="283" customFormat="false" ht="43.5" hidden="false" customHeight="true" outlineLevel="0" collapsed="false">
      <c r="A283" s="150" t="str">
        <f aca="false">IF($E283="","",COUNTIF($E:$E,$E283))</f>
        <v/>
      </c>
      <c r="B283" s="151" t="str">
        <f aca="false">IF($C283="","",VLOOKUP($C283,'L1 UC'!$C:$D,2,FALSE()))</f>
        <v/>
      </c>
      <c r="C283" s="152" t="str">
        <f aca="false">IF($E283="","",LEFT($E283,FIND("-",$E283&amp;"-")-1))</f>
        <v/>
      </c>
      <c r="D283" s="153" t="str">
        <f aca="false">IF($E283="","",VLOOKUP($E283,'L2 UC'!$C:$D,2,FALSE()))</f>
        <v/>
      </c>
      <c r="E283" s="153" t="str">
        <f aca="false">IF($M283&lt;&gt;"",$M283,IF(COUNTIF('L2 UC'!$C:$C,$L283)&gt;0,$L283,""))</f>
        <v/>
      </c>
      <c r="F283" s="150" t="str">
        <f aca="false">IF($E283="","",$E283&amp;"-"&amp;COUNTIF($E$2:$E283,$E283))</f>
        <v/>
      </c>
      <c r="G283" s="154"/>
      <c r="H283" s="144"/>
      <c r="I283" s="154"/>
      <c r="J283" s="155" t="str">
        <f aca="false">IF(OR($I283="",LEFT($I283,1)="["),"",IFERROR(VLOOKUP(TRIM(IF(ISNUMBER(FIND(",",$I283)),LEFT($I283,FIND(",",$I283)-1),$I283)),'Mitre Techniques'!$A:$C,3,FALSE()),"Unknown technique"))</f>
        <v/>
      </c>
      <c r="K283" s="155" t="str">
        <f aca="false">IF($J283="","",IFERROR(VLOOKUP(IF(ISNUMBER(FIND(",",$J283)),LEFT($J283,FIND(",",$J283)-1),$J283),'ATTACK and Kill Chain mapping'!$A:$B,2,FALSE()),""))</f>
        <v/>
      </c>
      <c r="L283" s="155" t="str">
        <f aca="false">IF($J283="","",IFERROR(VLOOKUP(IF(ISNUMBER(FIND(",",$J283)),LEFT($J283,FIND(",",$J283)-1),$J283),'ATTACK and Kill Chain mapping'!$A:$D,4,FALSE()),""))</f>
        <v/>
      </c>
      <c r="M283" s="154"/>
      <c r="N283" s="156"/>
      <c r="O283" s="156"/>
      <c r="P283" s="156"/>
      <c r="Q283" s="157" t="str">
        <f aca="false">IF(COUNT($N283:$P283)=0,"",$N283*$O283*$P283)</f>
        <v/>
      </c>
      <c r="R283" s="157" t="str">
        <f aca="false">IF($Q283="","",1-$Q283)</f>
        <v/>
      </c>
      <c r="S283" s="158"/>
      <c r="T283" s="158"/>
      <c r="U283" s="158"/>
      <c r="V283" s="158"/>
    </row>
    <row r="284" customFormat="false" ht="43.5" hidden="false" customHeight="true" outlineLevel="0" collapsed="false">
      <c r="A284" s="150" t="str">
        <f aca="false">IF($E284="","",COUNTIF($E:$E,$E284))</f>
        <v/>
      </c>
      <c r="B284" s="151" t="str">
        <f aca="false">IF($C284="","",VLOOKUP($C284,'L1 UC'!$C:$D,2,FALSE()))</f>
        <v/>
      </c>
      <c r="C284" s="152" t="str">
        <f aca="false">IF($E284="","",LEFT($E284,FIND("-",$E284&amp;"-")-1))</f>
        <v/>
      </c>
      <c r="D284" s="153" t="str">
        <f aca="false">IF($E284="","",VLOOKUP($E284,'L2 UC'!$C:$D,2,FALSE()))</f>
        <v/>
      </c>
      <c r="E284" s="153" t="str">
        <f aca="false">IF($M284&lt;&gt;"",$M284,IF(COUNTIF('L2 UC'!$C:$C,$L284)&gt;0,$L284,""))</f>
        <v/>
      </c>
      <c r="F284" s="150" t="str">
        <f aca="false">IF($E284="","",$E284&amp;"-"&amp;COUNTIF($E$2:$E284,$E284))</f>
        <v/>
      </c>
      <c r="G284" s="154"/>
      <c r="H284" s="144"/>
      <c r="I284" s="154"/>
      <c r="J284" s="155" t="str">
        <f aca="false">IF(OR($I284="",LEFT($I284,1)="["),"",IFERROR(VLOOKUP(TRIM(IF(ISNUMBER(FIND(",",$I284)),LEFT($I284,FIND(",",$I284)-1),$I284)),'Mitre Techniques'!$A:$C,3,FALSE()),"Unknown technique"))</f>
        <v/>
      </c>
      <c r="K284" s="155" t="str">
        <f aca="false">IF($J284="","",IFERROR(VLOOKUP(IF(ISNUMBER(FIND(",",$J284)),LEFT($J284,FIND(",",$J284)-1),$J284),'ATTACK and Kill Chain mapping'!$A:$B,2,FALSE()),""))</f>
        <v/>
      </c>
      <c r="L284" s="155" t="str">
        <f aca="false">IF($J284="","",IFERROR(VLOOKUP(IF(ISNUMBER(FIND(",",$J284)),LEFT($J284,FIND(",",$J284)-1),$J284),'ATTACK and Kill Chain mapping'!$A:$D,4,FALSE()),""))</f>
        <v/>
      </c>
      <c r="M284" s="154"/>
      <c r="N284" s="156"/>
      <c r="O284" s="156"/>
      <c r="P284" s="156"/>
      <c r="Q284" s="157" t="str">
        <f aca="false">IF(COUNT($N284:$P284)=0,"",$N284*$O284*$P284)</f>
        <v/>
      </c>
      <c r="R284" s="157" t="str">
        <f aca="false">IF($Q284="","",1-$Q284)</f>
        <v/>
      </c>
      <c r="S284" s="158"/>
      <c r="T284" s="158"/>
      <c r="U284" s="158"/>
      <c r="V284" s="158"/>
    </row>
    <row r="285" customFormat="false" ht="43.5" hidden="false" customHeight="true" outlineLevel="0" collapsed="false">
      <c r="A285" s="150" t="str">
        <f aca="false">IF($E285="","",COUNTIF($E:$E,$E285))</f>
        <v/>
      </c>
      <c r="B285" s="151" t="str">
        <f aca="false">IF($C285="","",VLOOKUP($C285,'L1 UC'!$C:$D,2,FALSE()))</f>
        <v/>
      </c>
      <c r="C285" s="152" t="str">
        <f aca="false">IF($E285="","",LEFT($E285,FIND("-",$E285&amp;"-")-1))</f>
        <v/>
      </c>
      <c r="D285" s="153" t="str">
        <f aca="false">IF($E285="","",VLOOKUP($E285,'L2 UC'!$C:$D,2,FALSE()))</f>
        <v/>
      </c>
      <c r="E285" s="153" t="str">
        <f aca="false">IF($M285&lt;&gt;"",$M285,IF(COUNTIF('L2 UC'!$C:$C,$L285)&gt;0,$L285,""))</f>
        <v/>
      </c>
      <c r="F285" s="150" t="str">
        <f aca="false">IF($E285="","",$E285&amp;"-"&amp;COUNTIF($E$2:$E285,$E285))</f>
        <v/>
      </c>
      <c r="G285" s="154"/>
      <c r="H285" s="144"/>
      <c r="I285" s="154"/>
      <c r="J285" s="155" t="str">
        <f aca="false">IF(OR($I285="",LEFT($I285,1)="["),"",IFERROR(VLOOKUP(TRIM(IF(ISNUMBER(FIND(",",$I285)),LEFT($I285,FIND(",",$I285)-1),$I285)),'Mitre Techniques'!$A:$C,3,FALSE()),"Unknown technique"))</f>
        <v/>
      </c>
      <c r="K285" s="155" t="str">
        <f aca="false">IF($J285="","",IFERROR(VLOOKUP(IF(ISNUMBER(FIND(",",$J285)),LEFT($J285,FIND(",",$J285)-1),$J285),'ATTACK and Kill Chain mapping'!$A:$B,2,FALSE()),""))</f>
        <v/>
      </c>
      <c r="L285" s="155" t="str">
        <f aca="false">IF($J285="","",IFERROR(VLOOKUP(IF(ISNUMBER(FIND(",",$J285)),LEFT($J285,FIND(",",$J285)-1),$J285),'ATTACK and Kill Chain mapping'!$A:$D,4,FALSE()),""))</f>
        <v/>
      </c>
      <c r="M285" s="154"/>
      <c r="N285" s="156"/>
      <c r="O285" s="156"/>
      <c r="P285" s="156"/>
      <c r="Q285" s="157" t="str">
        <f aca="false">IF(COUNT($N285:$P285)=0,"",$N285*$O285*$P285)</f>
        <v/>
      </c>
      <c r="R285" s="157" t="str">
        <f aca="false">IF($Q285="","",1-$Q285)</f>
        <v/>
      </c>
      <c r="S285" s="158"/>
      <c r="T285" s="158"/>
      <c r="U285" s="158"/>
      <c r="V285" s="158"/>
    </row>
    <row r="286" customFormat="false" ht="43.5" hidden="false" customHeight="true" outlineLevel="0" collapsed="false">
      <c r="A286" s="150" t="str">
        <f aca="false">IF($E286="","",COUNTIF($E:$E,$E286))</f>
        <v/>
      </c>
      <c r="B286" s="151" t="str">
        <f aca="false">IF($C286="","",VLOOKUP($C286,'L1 UC'!$C:$D,2,FALSE()))</f>
        <v/>
      </c>
      <c r="C286" s="152" t="str">
        <f aca="false">IF($E286="","",LEFT($E286,FIND("-",$E286&amp;"-")-1))</f>
        <v/>
      </c>
      <c r="D286" s="153" t="str">
        <f aca="false">IF($E286="","",VLOOKUP($E286,'L2 UC'!$C:$D,2,FALSE()))</f>
        <v/>
      </c>
      <c r="E286" s="153" t="str">
        <f aca="false">IF($M286&lt;&gt;"",$M286,IF(COUNTIF('L2 UC'!$C:$C,$L286)&gt;0,$L286,""))</f>
        <v/>
      </c>
      <c r="F286" s="150" t="str">
        <f aca="false">IF($E286="","",$E286&amp;"-"&amp;COUNTIF($E$2:$E286,$E286))</f>
        <v/>
      </c>
      <c r="G286" s="154"/>
      <c r="H286" s="144"/>
      <c r="I286" s="154"/>
      <c r="J286" s="155" t="str">
        <f aca="false">IF(OR($I286="",LEFT($I286,1)="["),"",IFERROR(VLOOKUP(TRIM(IF(ISNUMBER(FIND(",",$I286)),LEFT($I286,FIND(",",$I286)-1),$I286)),'Mitre Techniques'!$A:$C,3,FALSE()),"Unknown technique"))</f>
        <v/>
      </c>
      <c r="K286" s="155" t="str">
        <f aca="false">IF($J286="","",IFERROR(VLOOKUP(IF(ISNUMBER(FIND(",",$J286)),LEFT($J286,FIND(",",$J286)-1),$J286),'ATTACK and Kill Chain mapping'!$A:$B,2,FALSE()),""))</f>
        <v/>
      </c>
      <c r="L286" s="155" t="str">
        <f aca="false">IF($J286="","",IFERROR(VLOOKUP(IF(ISNUMBER(FIND(",",$J286)),LEFT($J286,FIND(",",$J286)-1),$J286),'ATTACK and Kill Chain mapping'!$A:$D,4,FALSE()),""))</f>
        <v/>
      </c>
      <c r="M286" s="154"/>
      <c r="N286" s="156"/>
      <c r="O286" s="156"/>
      <c r="P286" s="156"/>
      <c r="Q286" s="157" t="str">
        <f aca="false">IF(COUNT($N286:$P286)=0,"",$N286*$O286*$P286)</f>
        <v/>
      </c>
      <c r="R286" s="157" t="str">
        <f aca="false">IF($Q286="","",1-$Q286)</f>
        <v/>
      </c>
      <c r="S286" s="158"/>
      <c r="T286" s="158"/>
      <c r="U286" s="158"/>
      <c r="V286" s="158"/>
    </row>
    <row r="287" customFormat="false" ht="43.5" hidden="false" customHeight="true" outlineLevel="0" collapsed="false">
      <c r="A287" s="150" t="str">
        <f aca="false">IF($E287="","",COUNTIF($E:$E,$E287))</f>
        <v/>
      </c>
      <c r="B287" s="151" t="str">
        <f aca="false">IF($C287="","",VLOOKUP($C287,'L1 UC'!$C:$D,2,FALSE()))</f>
        <v/>
      </c>
      <c r="C287" s="152" t="str">
        <f aca="false">IF($E287="","",LEFT($E287,FIND("-",$E287&amp;"-")-1))</f>
        <v/>
      </c>
      <c r="D287" s="153" t="str">
        <f aca="false">IF($E287="","",VLOOKUP($E287,'L2 UC'!$C:$D,2,FALSE()))</f>
        <v/>
      </c>
      <c r="E287" s="153" t="str">
        <f aca="false">IF($M287&lt;&gt;"",$M287,IF(COUNTIF('L2 UC'!$C:$C,$L287)&gt;0,$L287,""))</f>
        <v/>
      </c>
      <c r="F287" s="150" t="str">
        <f aca="false">IF($E287="","",$E287&amp;"-"&amp;COUNTIF($E$2:$E287,$E287))</f>
        <v/>
      </c>
      <c r="G287" s="154"/>
      <c r="H287" s="144"/>
      <c r="I287" s="154"/>
      <c r="J287" s="155" t="str">
        <f aca="false">IF(OR($I287="",LEFT($I287,1)="["),"",IFERROR(VLOOKUP(TRIM(IF(ISNUMBER(FIND(",",$I287)),LEFT($I287,FIND(",",$I287)-1),$I287)),'Mitre Techniques'!$A:$C,3,FALSE()),"Unknown technique"))</f>
        <v/>
      </c>
      <c r="K287" s="155" t="str">
        <f aca="false">IF($J287="","",IFERROR(VLOOKUP(IF(ISNUMBER(FIND(",",$J287)),LEFT($J287,FIND(",",$J287)-1),$J287),'ATTACK and Kill Chain mapping'!$A:$B,2,FALSE()),""))</f>
        <v/>
      </c>
      <c r="L287" s="155" t="str">
        <f aca="false">IF($J287="","",IFERROR(VLOOKUP(IF(ISNUMBER(FIND(",",$J287)),LEFT($J287,FIND(",",$J287)-1),$J287),'ATTACK and Kill Chain mapping'!$A:$D,4,FALSE()),""))</f>
        <v/>
      </c>
      <c r="M287" s="154"/>
      <c r="N287" s="156"/>
      <c r="O287" s="156"/>
      <c r="P287" s="156"/>
      <c r="Q287" s="157" t="str">
        <f aca="false">IF(COUNT($N287:$P287)=0,"",$N287*$O287*$P287)</f>
        <v/>
      </c>
      <c r="R287" s="157" t="str">
        <f aca="false">IF($Q287="","",1-$Q287)</f>
        <v/>
      </c>
      <c r="S287" s="158"/>
      <c r="T287" s="158"/>
      <c r="U287" s="158"/>
      <c r="V287" s="158"/>
    </row>
    <row r="288" customFormat="false" ht="43.5" hidden="false" customHeight="true" outlineLevel="0" collapsed="false">
      <c r="A288" s="150" t="str">
        <f aca="false">IF($E288="","",COUNTIF($E:$E,$E288))</f>
        <v/>
      </c>
      <c r="B288" s="151" t="str">
        <f aca="false">IF($C288="","",VLOOKUP($C288,'L1 UC'!$C:$D,2,FALSE()))</f>
        <v/>
      </c>
      <c r="C288" s="152" t="str">
        <f aca="false">IF($E288="","",LEFT($E288,FIND("-",$E288&amp;"-")-1))</f>
        <v/>
      </c>
      <c r="D288" s="153" t="str">
        <f aca="false">IF($E288="","",VLOOKUP($E288,'L2 UC'!$C:$D,2,FALSE()))</f>
        <v/>
      </c>
      <c r="E288" s="153" t="str">
        <f aca="false">IF($M288&lt;&gt;"",$M288,IF(COUNTIF('L2 UC'!$C:$C,$L288)&gt;0,$L288,""))</f>
        <v/>
      </c>
      <c r="F288" s="150" t="str">
        <f aca="false">IF($E288="","",$E288&amp;"-"&amp;COUNTIF($E$2:$E288,$E288))</f>
        <v/>
      </c>
      <c r="G288" s="154"/>
      <c r="H288" s="144"/>
      <c r="I288" s="154"/>
      <c r="J288" s="155" t="str">
        <f aca="false">IF(OR($I288="",LEFT($I288,1)="["),"",IFERROR(VLOOKUP(TRIM(IF(ISNUMBER(FIND(",",$I288)),LEFT($I288,FIND(",",$I288)-1),$I288)),'Mitre Techniques'!$A:$C,3,FALSE()),"Unknown technique"))</f>
        <v/>
      </c>
      <c r="K288" s="155" t="str">
        <f aca="false">IF($J288="","",IFERROR(VLOOKUP(IF(ISNUMBER(FIND(",",$J288)),LEFT($J288,FIND(",",$J288)-1),$J288),'ATTACK and Kill Chain mapping'!$A:$B,2,FALSE()),""))</f>
        <v/>
      </c>
      <c r="L288" s="155" t="str">
        <f aca="false">IF($J288="","",IFERROR(VLOOKUP(IF(ISNUMBER(FIND(",",$J288)),LEFT($J288,FIND(",",$J288)-1),$J288),'ATTACK and Kill Chain mapping'!$A:$D,4,FALSE()),""))</f>
        <v/>
      </c>
      <c r="M288" s="154"/>
      <c r="N288" s="156"/>
      <c r="O288" s="156"/>
      <c r="P288" s="156"/>
      <c r="Q288" s="157" t="str">
        <f aca="false">IF(COUNT($N288:$P288)=0,"",$N288*$O288*$P288)</f>
        <v/>
      </c>
      <c r="R288" s="157" t="str">
        <f aca="false">IF($Q288="","",1-$Q288)</f>
        <v/>
      </c>
      <c r="S288" s="158"/>
      <c r="T288" s="158"/>
      <c r="U288" s="158"/>
      <c r="V288" s="158"/>
    </row>
    <row r="289" customFormat="false" ht="43.5" hidden="false" customHeight="true" outlineLevel="0" collapsed="false">
      <c r="A289" s="150" t="str">
        <f aca="false">IF($E289="","",COUNTIF($E:$E,$E289))</f>
        <v/>
      </c>
      <c r="B289" s="151" t="str">
        <f aca="false">IF($C289="","",VLOOKUP($C289,'L1 UC'!$C:$D,2,FALSE()))</f>
        <v/>
      </c>
      <c r="C289" s="152" t="str">
        <f aca="false">IF($E289="","",LEFT($E289,FIND("-",$E289&amp;"-")-1))</f>
        <v/>
      </c>
      <c r="D289" s="153" t="str">
        <f aca="false">IF($E289="","",VLOOKUP($E289,'L2 UC'!$C:$D,2,FALSE()))</f>
        <v/>
      </c>
      <c r="E289" s="153" t="str">
        <f aca="false">IF($M289&lt;&gt;"",$M289,IF(COUNTIF('L2 UC'!$C:$C,$L289)&gt;0,$L289,""))</f>
        <v/>
      </c>
      <c r="F289" s="150" t="str">
        <f aca="false">IF($E289="","",$E289&amp;"-"&amp;COUNTIF($E$2:$E289,$E289))</f>
        <v/>
      </c>
      <c r="G289" s="154"/>
      <c r="H289" s="144"/>
      <c r="I289" s="154"/>
      <c r="J289" s="155" t="str">
        <f aca="false">IF(OR($I289="",LEFT($I289,1)="["),"",IFERROR(VLOOKUP(TRIM(IF(ISNUMBER(FIND(",",$I289)),LEFT($I289,FIND(",",$I289)-1),$I289)),'Mitre Techniques'!$A:$C,3,FALSE()),"Unknown technique"))</f>
        <v/>
      </c>
      <c r="K289" s="155" t="str">
        <f aca="false">IF($J289="","",IFERROR(VLOOKUP(IF(ISNUMBER(FIND(",",$J289)),LEFT($J289,FIND(",",$J289)-1),$J289),'ATTACK and Kill Chain mapping'!$A:$B,2,FALSE()),""))</f>
        <v/>
      </c>
      <c r="L289" s="155" t="str">
        <f aca="false">IF($J289="","",IFERROR(VLOOKUP(IF(ISNUMBER(FIND(",",$J289)),LEFT($J289,FIND(",",$J289)-1),$J289),'ATTACK and Kill Chain mapping'!$A:$D,4,FALSE()),""))</f>
        <v/>
      </c>
      <c r="M289" s="154"/>
      <c r="N289" s="156"/>
      <c r="O289" s="156"/>
      <c r="P289" s="156"/>
      <c r="Q289" s="157" t="str">
        <f aca="false">IF(COUNT($N289:$P289)=0,"",$N289*$O289*$P289)</f>
        <v/>
      </c>
      <c r="R289" s="157" t="str">
        <f aca="false">IF($Q289="","",1-$Q289)</f>
        <v/>
      </c>
      <c r="S289" s="158"/>
      <c r="T289" s="158"/>
      <c r="U289" s="158"/>
      <c r="V289" s="158"/>
    </row>
    <row r="290" customFormat="false" ht="43.5" hidden="false" customHeight="true" outlineLevel="0" collapsed="false">
      <c r="A290" s="150" t="str">
        <f aca="false">IF($E290="","",COUNTIF($E:$E,$E290))</f>
        <v/>
      </c>
      <c r="B290" s="151" t="str">
        <f aca="false">IF($C290="","",VLOOKUP($C290,'L1 UC'!$C:$D,2,FALSE()))</f>
        <v/>
      </c>
      <c r="C290" s="152" t="str">
        <f aca="false">IF($E290="","",LEFT($E290,FIND("-",$E290&amp;"-")-1))</f>
        <v/>
      </c>
      <c r="D290" s="153" t="str">
        <f aca="false">IF($E290="","",VLOOKUP($E290,'L2 UC'!$C:$D,2,FALSE()))</f>
        <v/>
      </c>
      <c r="E290" s="153" t="str">
        <f aca="false">IF($M290&lt;&gt;"",$M290,IF(COUNTIF('L2 UC'!$C:$C,$L290)&gt;0,$L290,""))</f>
        <v/>
      </c>
      <c r="F290" s="150" t="str">
        <f aca="false">IF($E290="","",$E290&amp;"-"&amp;COUNTIF($E$2:$E290,$E290))</f>
        <v/>
      </c>
      <c r="G290" s="154"/>
      <c r="H290" s="144"/>
      <c r="I290" s="154"/>
      <c r="J290" s="155" t="str">
        <f aca="false">IF(OR($I290="",LEFT($I290,1)="["),"",IFERROR(VLOOKUP(TRIM(IF(ISNUMBER(FIND(",",$I290)),LEFT($I290,FIND(",",$I290)-1),$I290)),'Mitre Techniques'!$A:$C,3,FALSE()),"Unknown technique"))</f>
        <v/>
      </c>
      <c r="K290" s="155" t="str">
        <f aca="false">IF($J290="","",IFERROR(VLOOKUP(IF(ISNUMBER(FIND(",",$J290)),LEFT($J290,FIND(",",$J290)-1),$J290),'ATTACK and Kill Chain mapping'!$A:$B,2,FALSE()),""))</f>
        <v/>
      </c>
      <c r="L290" s="155" t="str">
        <f aca="false">IF($J290="","",IFERROR(VLOOKUP(IF(ISNUMBER(FIND(",",$J290)),LEFT($J290,FIND(",",$J290)-1),$J290),'ATTACK and Kill Chain mapping'!$A:$D,4,FALSE()),""))</f>
        <v/>
      </c>
      <c r="M290" s="154"/>
      <c r="N290" s="156"/>
      <c r="O290" s="156"/>
      <c r="P290" s="156"/>
      <c r="Q290" s="157" t="str">
        <f aca="false">IF(COUNT($N290:$P290)=0,"",$N290*$O290*$P290)</f>
        <v/>
      </c>
      <c r="R290" s="157" t="str">
        <f aca="false">IF($Q290="","",1-$Q290)</f>
        <v/>
      </c>
      <c r="S290" s="158"/>
      <c r="T290" s="158"/>
      <c r="U290" s="158"/>
      <c r="V290" s="158"/>
    </row>
    <row r="291" customFormat="false" ht="43.5" hidden="false" customHeight="true" outlineLevel="0" collapsed="false">
      <c r="A291" s="150" t="str">
        <f aca="false">IF($E291="","",COUNTIF($E:$E,$E291))</f>
        <v/>
      </c>
      <c r="B291" s="151" t="str">
        <f aca="false">IF($C291="","",VLOOKUP($C291,'L1 UC'!$C:$D,2,FALSE()))</f>
        <v/>
      </c>
      <c r="C291" s="152" t="str">
        <f aca="false">IF($E291="","",LEFT($E291,FIND("-",$E291&amp;"-")-1))</f>
        <v/>
      </c>
      <c r="D291" s="153" t="str">
        <f aca="false">IF($E291="","",VLOOKUP($E291,'L2 UC'!$C:$D,2,FALSE()))</f>
        <v/>
      </c>
      <c r="E291" s="153" t="str">
        <f aca="false">IF($M291&lt;&gt;"",$M291,IF(COUNTIF('L2 UC'!$C:$C,$L291)&gt;0,$L291,""))</f>
        <v/>
      </c>
      <c r="F291" s="150" t="str">
        <f aca="false">IF($E291="","",$E291&amp;"-"&amp;COUNTIF($E$2:$E291,$E291))</f>
        <v/>
      </c>
      <c r="G291" s="154"/>
      <c r="H291" s="144"/>
      <c r="I291" s="154"/>
      <c r="J291" s="155" t="str">
        <f aca="false">IF(OR($I291="",LEFT($I291,1)="["),"",IFERROR(VLOOKUP(TRIM(IF(ISNUMBER(FIND(",",$I291)),LEFT($I291,FIND(",",$I291)-1),$I291)),'Mitre Techniques'!$A:$C,3,FALSE()),"Unknown technique"))</f>
        <v/>
      </c>
      <c r="K291" s="155" t="str">
        <f aca="false">IF($J291="","",IFERROR(VLOOKUP(IF(ISNUMBER(FIND(",",$J291)),LEFT($J291,FIND(",",$J291)-1),$J291),'ATTACK and Kill Chain mapping'!$A:$B,2,FALSE()),""))</f>
        <v/>
      </c>
      <c r="L291" s="155" t="str">
        <f aca="false">IF($J291="","",IFERROR(VLOOKUP(IF(ISNUMBER(FIND(",",$J291)),LEFT($J291,FIND(",",$J291)-1),$J291),'ATTACK and Kill Chain mapping'!$A:$D,4,FALSE()),""))</f>
        <v/>
      </c>
      <c r="M291" s="154"/>
      <c r="N291" s="156"/>
      <c r="O291" s="156"/>
      <c r="P291" s="156"/>
      <c r="Q291" s="157" t="str">
        <f aca="false">IF(COUNT($N291:$P291)=0,"",$N291*$O291*$P291)</f>
        <v/>
      </c>
      <c r="R291" s="157" t="str">
        <f aca="false">IF($Q291="","",1-$Q291)</f>
        <v/>
      </c>
      <c r="S291" s="158"/>
      <c r="T291" s="158"/>
      <c r="U291" s="158"/>
      <c r="V291" s="158"/>
    </row>
    <row r="292" customFormat="false" ht="43.5" hidden="false" customHeight="true" outlineLevel="0" collapsed="false">
      <c r="A292" s="150" t="str">
        <f aca="false">IF($E292="","",COUNTIF($E:$E,$E292))</f>
        <v/>
      </c>
      <c r="B292" s="151" t="str">
        <f aca="false">IF($C292="","",VLOOKUP($C292,'L1 UC'!$C:$D,2,FALSE()))</f>
        <v/>
      </c>
      <c r="C292" s="152" t="str">
        <f aca="false">IF($E292="","",LEFT($E292,FIND("-",$E292&amp;"-")-1))</f>
        <v/>
      </c>
      <c r="D292" s="153" t="str">
        <f aca="false">IF($E292="","",VLOOKUP($E292,'L2 UC'!$C:$D,2,FALSE()))</f>
        <v/>
      </c>
      <c r="E292" s="153" t="str">
        <f aca="false">IF($M292&lt;&gt;"",$M292,IF(COUNTIF('L2 UC'!$C:$C,$L292)&gt;0,$L292,""))</f>
        <v/>
      </c>
      <c r="F292" s="150" t="str">
        <f aca="false">IF($E292="","",$E292&amp;"-"&amp;COUNTIF($E$2:$E292,$E292))</f>
        <v/>
      </c>
      <c r="G292" s="154"/>
      <c r="H292" s="144"/>
      <c r="I292" s="154"/>
      <c r="J292" s="155" t="str">
        <f aca="false">IF(OR($I292="",LEFT($I292,1)="["),"",IFERROR(VLOOKUP(TRIM(IF(ISNUMBER(FIND(",",$I292)),LEFT($I292,FIND(",",$I292)-1),$I292)),'Mitre Techniques'!$A:$C,3,FALSE()),"Unknown technique"))</f>
        <v/>
      </c>
      <c r="K292" s="155" t="str">
        <f aca="false">IF($J292="","",IFERROR(VLOOKUP(IF(ISNUMBER(FIND(",",$J292)),LEFT($J292,FIND(",",$J292)-1),$J292),'ATTACK and Kill Chain mapping'!$A:$B,2,FALSE()),""))</f>
        <v/>
      </c>
      <c r="L292" s="155" t="str">
        <f aca="false">IF($J292="","",IFERROR(VLOOKUP(IF(ISNUMBER(FIND(",",$J292)),LEFT($J292,FIND(",",$J292)-1),$J292),'ATTACK and Kill Chain mapping'!$A:$D,4,FALSE()),""))</f>
        <v/>
      </c>
      <c r="M292" s="154"/>
      <c r="N292" s="156"/>
      <c r="O292" s="156"/>
      <c r="P292" s="156"/>
      <c r="Q292" s="157" t="str">
        <f aca="false">IF(COUNT($N292:$P292)=0,"",$N292*$O292*$P292)</f>
        <v/>
      </c>
      <c r="R292" s="157" t="str">
        <f aca="false">IF($Q292="","",1-$Q292)</f>
        <v/>
      </c>
      <c r="S292" s="158"/>
      <c r="T292" s="158"/>
      <c r="U292" s="158"/>
      <c r="V292" s="158"/>
    </row>
    <row r="293" customFormat="false" ht="43.5" hidden="false" customHeight="true" outlineLevel="0" collapsed="false">
      <c r="A293" s="150" t="str">
        <f aca="false">IF($E293="","",COUNTIF($E:$E,$E293))</f>
        <v/>
      </c>
      <c r="B293" s="151" t="str">
        <f aca="false">IF($C293="","",VLOOKUP($C293,'L1 UC'!$C:$D,2,FALSE()))</f>
        <v/>
      </c>
      <c r="C293" s="152" t="str">
        <f aca="false">IF($E293="","",LEFT($E293,FIND("-",$E293&amp;"-")-1))</f>
        <v/>
      </c>
      <c r="D293" s="153" t="str">
        <f aca="false">IF($E293="","",VLOOKUP($E293,'L2 UC'!$C:$D,2,FALSE()))</f>
        <v/>
      </c>
      <c r="E293" s="153" t="str">
        <f aca="false">IF($M293&lt;&gt;"",$M293,IF(COUNTIF('L2 UC'!$C:$C,$L293)&gt;0,$L293,""))</f>
        <v/>
      </c>
      <c r="F293" s="150" t="str">
        <f aca="false">IF($E293="","",$E293&amp;"-"&amp;COUNTIF($E$2:$E293,$E293))</f>
        <v/>
      </c>
      <c r="G293" s="154"/>
      <c r="H293" s="144"/>
      <c r="I293" s="154"/>
      <c r="J293" s="155" t="str">
        <f aca="false">IF(OR($I293="",LEFT($I293,1)="["),"",IFERROR(VLOOKUP(TRIM(IF(ISNUMBER(FIND(",",$I293)),LEFT($I293,FIND(",",$I293)-1),$I293)),'Mitre Techniques'!$A:$C,3,FALSE()),"Unknown technique"))</f>
        <v/>
      </c>
      <c r="K293" s="155" t="str">
        <f aca="false">IF($J293="","",IFERROR(VLOOKUP(IF(ISNUMBER(FIND(",",$J293)),LEFT($J293,FIND(",",$J293)-1),$J293),'ATTACK and Kill Chain mapping'!$A:$B,2,FALSE()),""))</f>
        <v/>
      </c>
      <c r="L293" s="155" t="str">
        <f aca="false">IF($J293="","",IFERROR(VLOOKUP(IF(ISNUMBER(FIND(",",$J293)),LEFT($J293,FIND(",",$J293)-1),$J293),'ATTACK and Kill Chain mapping'!$A:$D,4,FALSE()),""))</f>
        <v/>
      </c>
      <c r="M293" s="154"/>
      <c r="N293" s="156"/>
      <c r="O293" s="156"/>
      <c r="P293" s="156"/>
      <c r="Q293" s="157" t="str">
        <f aca="false">IF(COUNT($N293:$P293)=0,"",$N293*$O293*$P293)</f>
        <v/>
      </c>
      <c r="R293" s="157" t="str">
        <f aca="false">IF($Q293="","",1-$Q293)</f>
        <v/>
      </c>
      <c r="S293" s="158"/>
      <c r="T293" s="158"/>
      <c r="U293" s="158"/>
      <c r="V293" s="158"/>
    </row>
    <row r="294" customFormat="false" ht="43.5" hidden="false" customHeight="true" outlineLevel="0" collapsed="false">
      <c r="A294" s="150" t="str">
        <f aca="false">IF($E294="","",COUNTIF($E:$E,$E294))</f>
        <v/>
      </c>
      <c r="B294" s="151" t="str">
        <f aca="false">IF($C294="","",VLOOKUP($C294,'L1 UC'!$C:$D,2,FALSE()))</f>
        <v/>
      </c>
      <c r="C294" s="152" t="str">
        <f aca="false">IF($E294="","",LEFT($E294,FIND("-",$E294&amp;"-")-1))</f>
        <v/>
      </c>
      <c r="D294" s="153" t="str">
        <f aca="false">IF($E294="","",VLOOKUP($E294,'L2 UC'!$C:$D,2,FALSE()))</f>
        <v/>
      </c>
      <c r="E294" s="153" t="str">
        <f aca="false">IF($M294&lt;&gt;"",$M294,IF(COUNTIF('L2 UC'!$C:$C,$L294)&gt;0,$L294,""))</f>
        <v/>
      </c>
      <c r="F294" s="150" t="str">
        <f aca="false">IF($E294="","",$E294&amp;"-"&amp;COUNTIF($E$2:$E294,$E294))</f>
        <v/>
      </c>
      <c r="G294" s="154"/>
      <c r="H294" s="144"/>
      <c r="I294" s="154"/>
      <c r="J294" s="155" t="str">
        <f aca="false">IF(OR($I294="",LEFT($I294,1)="["),"",IFERROR(VLOOKUP(TRIM(IF(ISNUMBER(FIND(",",$I294)),LEFT($I294,FIND(",",$I294)-1),$I294)),'Mitre Techniques'!$A:$C,3,FALSE()),"Unknown technique"))</f>
        <v/>
      </c>
      <c r="K294" s="155" t="str">
        <f aca="false">IF($J294="","",IFERROR(VLOOKUP(IF(ISNUMBER(FIND(",",$J294)),LEFT($J294,FIND(",",$J294)-1),$J294),'ATTACK and Kill Chain mapping'!$A:$B,2,FALSE()),""))</f>
        <v/>
      </c>
      <c r="L294" s="155" t="str">
        <f aca="false">IF($J294="","",IFERROR(VLOOKUP(IF(ISNUMBER(FIND(",",$J294)),LEFT($J294,FIND(",",$J294)-1),$J294),'ATTACK and Kill Chain mapping'!$A:$D,4,FALSE()),""))</f>
        <v/>
      </c>
      <c r="M294" s="154"/>
      <c r="N294" s="156"/>
      <c r="O294" s="156"/>
      <c r="P294" s="156"/>
      <c r="Q294" s="157" t="str">
        <f aca="false">IF(COUNT($N294:$P294)=0,"",$N294*$O294*$P294)</f>
        <v/>
      </c>
      <c r="R294" s="157" t="str">
        <f aca="false">IF($Q294="","",1-$Q294)</f>
        <v/>
      </c>
      <c r="S294" s="158"/>
      <c r="T294" s="158"/>
      <c r="U294" s="158"/>
      <c r="V294" s="158"/>
    </row>
    <row r="295" customFormat="false" ht="43.5" hidden="false" customHeight="true" outlineLevel="0" collapsed="false">
      <c r="A295" s="150" t="str">
        <f aca="false">IF($E295="","",COUNTIF($E:$E,$E295))</f>
        <v/>
      </c>
      <c r="B295" s="151" t="str">
        <f aca="false">IF($C295="","",VLOOKUP($C295,'L1 UC'!$C:$D,2,FALSE()))</f>
        <v/>
      </c>
      <c r="C295" s="152" t="str">
        <f aca="false">IF($E295="","",LEFT($E295,FIND("-",$E295&amp;"-")-1))</f>
        <v/>
      </c>
      <c r="D295" s="153" t="str">
        <f aca="false">IF($E295="","",VLOOKUP($E295,'L2 UC'!$C:$D,2,FALSE()))</f>
        <v/>
      </c>
      <c r="E295" s="153" t="str">
        <f aca="false">IF($M295&lt;&gt;"",$M295,IF(COUNTIF('L2 UC'!$C:$C,$L295)&gt;0,$L295,""))</f>
        <v/>
      </c>
      <c r="F295" s="150" t="str">
        <f aca="false">IF($E295="","",$E295&amp;"-"&amp;COUNTIF($E$2:$E295,$E295))</f>
        <v/>
      </c>
      <c r="G295" s="154"/>
      <c r="H295" s="144"/>
      <c r="I295" s="154"/>
      <c r="J295" s="155" t="str">
        <f aca="false">IF(OR($I295="",LEFT($I295,1)="["),"",IFERROR(VLOOKUP(TRIM(IF(ISNUMBER(FIND(",",$I295)),LEFT($I295,FIND(",",$I295)-1),$I295)),'Mitre Techniques'!$A:$C,3,FALSE()),"Unknown technique"))</f>
        <v/>
      </c>
      <c r="K295" s="155" t="str">
        <f aca="false">IF($J295="","",IFERROR(VLOOKUP(IF(ISNUMBER(FIND(",",$J295)),LEFT($J295,FIND(",",$J295)-1),$J295),'ATTACK and Kill Chain mapping'!$A:$B,2,FALSE()),""))</f>
        <v/>
      </c>
      <c r="L295" s="155" t="str">
        <f aca="false">IF($J295="","",IFERROR(VLOOKUP(IF(ISNUMBER(FIND(",",$J295)),LEFT($J295,FIND(",",$J295)-1),$J295),'ATTACK and Kill Chain mapping'!$A:$D,4,FALSE()),""))</f>
        <v/>
      </c>
      <c r="M295" s="154"/>
      <c r="N295" s="156"/>
      <c r="O295" s="156"/>
      <c r="P295" s="156"/>
      <c r="Q295" s="157" t="str">
        <f aca="false">IF(COUNT($N295:$P295)=0,"",$N295*$O295*$P295)</f>
        <v/>
      </c>
      <c r="R295" s="157" t="str">
        <f aca="false">IF($Q295="","",1-$Q295)</f>
        <v/>
      </c>
      <c r="S295" s="158"/>
      <c r="T295" s="158"/>
      <c r="U295" s="158"/>
      <c r="V295" s="158"/>
    </row>
    <row r="296" customFormat="false" ht="43.5" hidden="false" customHeight="true" outlineLevel="0" collapsed="false">
      <c r="A296" s="150" t="str">
        <f aca="false">IF($E296="","",COUNTIF($E:$E,$E296))</f>
        <v/>
      </c>
      <c r="B296" s="151" t="str">
        <f aca="false">IF($C296="","",VLOOKUP($C296,'L1 UC'!$C:$D,2,FALSE()))</f>
        <v/>
      </c>
      <c r="C296" s="152" t="str">
        <f aca="false">IF($E296="","",LEFT($E296,FIND("-",$E296&amp;"-")-1))</f>
        <v/>
      </c>
      <c r="D296" s="153" t="str">
        <f aca="false">IF($E296="","",VLOOKUP($E296,'L2 UC'!$C:$D,2,FALSE()))</f>
        <v/>
      </c>
      <c r="E296" s="153" t="str">
        <f aca="false">IF($M296&lt;&gt;"",$M296,IF(COUNTIF('L2 UC'!$C:$C,$L296)&gt;0,$L296,""))</f>
        <v/>
      </c>
      <c r="F296" s="150" t="str">
        <f aca="false">IF($E296="","",$E296&amp;"-"&amp;COUNTIF($E$2:$E296,$E296))</f>
        <v/>
      </c>
      <c r="G296" s="154"/>
      <c r="H296" s="144"/>
      <c r="I296" s="154"/>
      <c r="J296" s="155" t="str">
        <f aca="false">IF(OR($I296="",LEFT($I296,1)="["),"",IFERROR(VLOOKUP(TRIM(IF(ISNUMBER(FIND(",",$I296)),LEFT($I296,FIND(",",$I296)-1),$I296)),'Mitre Techniques'!$A:$C,3,FALSE()),"Unknown technique"))</f>
        <v/>
      </c>
      <c r="K296" s="155" t="str">
        <f aca="false">IF($J296="","",IFERROR(VLOOKUP(IF(ISNUMBER(FIND(",",$J296)),LEFT($J296,FIND(",",$J296)-1),$J296),'ATTACK and Kill Chain mapping'!$A:$B,2,FALSE()),""))</f>
        <v/>
      </c>
      <c r="L296" s="155" t="str">
        <f aca="false">IF($J296="","",IFERROR(VLOOKUP(IF(ISNUMBER(FIND(",",$J296)),LEFT($J296,FIND(",",$J296)-1),$J296),'ATTACK and Kill Chain mapping'!$A:$D,4,FALSE()),""))</f>
        <v/>
      </c>
      <c r="M296" s="154"/>
      <c r="N296" s="156"/>
      <c r="O296" s="156"/>
      <c r="P296" s="156"/>
      <c r="Q296" s="157" t="str">
        <f aca="false">IF(COUNT($N296:$P296)=0,"",$N296*$O296*$P296)</f>
        <v/>
      </c>
      <c r="R296" s="157" t="str">
        <f aca="false">IF($Q296="","",1-$Q296)</f>
        <v/>
      </c>
      <c r="S296" s="158"/>
      <c r="T296" s="158"/>
      <c r="U296" s="158"/>
      <c r="V296" s="158"/>
    </row>
    <row r="297" customFormat="false" ht="43.5" hidden="false" customHeight="true" outlineLevel="0" collapsed="false">
      <c r="A297" s="150" t="str">
        <f aca="false">IF($E297="","",COUNTIF($E:$E,$E297))</f>
        <v/>
      </c>
      <c r="B297" s="151" t="str">
        <f aca="false">IF($C297="","",VLOOKUP($C297,'L1 UC'!$C:$D,2,FALSE()))</f>
        <v/>
      </c>
      <c r="C297" s="152" t="str">
        <f aca="false">IF($E297="","",LEFT($E297,FIND("-",$E297&amp;"-")-1))</f>
        <v/>
      </c>
      <c r="D297" s="153" t="str">
        <f aca="false">IF($E297="","",VLOOKUP($E297,'L2 UC'!$C:$D,2,FALSE()))</f>
        <v/>
      </c>
      <c r="E297" s="153" t="str">
        <f aca="false">IF($M297&lt;&gt;"",$M297,IF(COUNTIF('L2 UC'!$C:$C,$L297)&gt;0,$L297,""))</f>
        <v/>
      </c>
      <c r="F297" s="150" t="str">
        <f aca="false">IF($E297="","",$E297&amp;"-"&amp;COUNTIF($E$2:$E297,$E297))</f>
        <v/>
      </c>
      <c r="G297" s="154"/>
      <c r="H297" s="144"/>
      <c r="I297" s="154"/>
      <c r="J297" s="155" t="str">
        <f aca="false">IF(OR($I297="",LEFT($I297,1)="["),"",IFERROR(VLOOKUP(TRIM(IF(ISNUMBER(FIND(",",$I297)),LEFT($I297,FIND(",",$I297)-1),$I297)),'Mitre Techniques'!$A:$C,3,FALSE()),"Unknown technique"))</f>
        <v/>
      </c>
      <c r="K297" s="155" t="str">
        <f aca="false">IF($J297="","",IFERROR(VLOOKUP(IF(ISNUMBER(FIND(",",$J297)),LEFT($J297,FIND(",",$J297)-1),$J297),'ATTACK and Kill Chain mapping'!$A:$B,2,FALSE()),""))</f>
        <v/>
      </c>
      <c r="L297" s="155" t="str">
        <f aca="false">IF($J297="","",IFERROR(VLOOKUP(IF(ISNUMBER(FIND(",",$J297)),LEFT($J297,FIND(",",$J297)-1),$J297),'ATTACK and Kill Chain mapping'!$A:$D,4,FALSE()),""))</f>
        <v/>
      </c>
      <c r="M297" s="154"/>
      <c r="N297" s="156"/>
      <c r="O297" s="156"/>
      <c r="P297" s="156"/>
      <c r="Q297" s="157" t="str">
        <f aca="false">IF(COUNT($N297:$P297)=0,"",$N297*$O297*$P297)</f>
        <v/>
      </c>
      <c r="R297" s="157" t="str">
        <f aca="false">IF($Q297="","",1-$Q297)</f>
        <v/>
      </c>
      <c r="S297" s="158"/>
      <c r="T297" s="158"/>
      <c r="U297" s="158"/>
      <c r="V297" s="158"/>
    </row>
    <row r="298" customFormat="false" ht="43.5" hidden="false" customHeight="true" outlineLevel="0" collapsed="false">
      <c r="A298" s="150" t="str">
        <f aca="false">IF($E298="","",COUNTIF($E:$E,$E298))</f>
        <v/>
      </c>
      <c r="B298" s="151" t="str">
        <f aca="false">IF($C298="","",VLOOKUP($C298,'L1 UC'!$C:$D,2,FALSE()))</f>
        <v/>
      </c>
      <c r="C298" s="152" t="str">
        <f aca="false">IF($E298="","",LEFT($E298,FIND("-",$E298&amp;"-")-1))</f>
        <v/>
      </c>
      <c r="D298" s="153" t="str">
        <f aca="false">IF($E298="","",VLOOKUP($E298,'L2 UC'!$C:$D,2,FALSE()))</f>
        <v/>
      </c>
      <c r="E298" s="153" t="str">
        <f aca="false">IF($M298&lt;&gt;"",$M298,IF(COUNTIF('L2 UC'!$C:$C,$L298)&gt;0,$L298,""))</f>
        <v/>
      </c>
      <c r="F298" s="150" t="str">
        <f aca="false">IF($E298="","",$E298&amp;"-"&amp;COUNTIF($E$2:$E298,$E298))</f>
        <v/>
      </c>
      <c r="G298" s="154"/>
      <c r="H298" s="144"/>
      <c r="I298" s="154"/>
      <c r="J298" s="155" t="str">
        <f aca="false">IF(OR($I298="",LEFT($I298,1)="["),"",IFERROR(VLOOKUP(TRIM(IF(ISNUMBER(FIND(",",$I298)),LEFT($I298,FIND(",",$I298)-1),$I298)),'Mitre Techniques'!$A:$C,3,FALSE()),"Unknown technique"))</f>
        <v/>
      </c>
      <c r="K298" s="155" t="str">
        <f aca="false">IF($J298="","",IFERROR(VLOOKUP(IF(ISNUMBER(FIND(",",$J298)),LEFT($J298,FIND(",",$J298)-1),$J298),'ATTACK and Kill Chain mapping'!$A:$B,2,FALSE()),""))</f>
        <v/>
      </c>
      <c r="L298" s="155" t="str">
        <f aca="false">IF($J298="","",IFERROR(VLOOKUP(IF(ISNUMBER(FIND(",",$J298)),LEFT($J298,FIND(",",$J298)-1),$J298),'ATTACK and Kill Chain mapping'!$A:$D,4,FALSE()),""))</f>
        <v/>
      </c>
      <c r="M298" s="154"/>
      <c r="N298" s="156"/>
      <c r="O298" s="156"/>
      <c r="P298" s="156"/>
      <c r="Q298" s="157" t="str">
        <f aca="false">IF(COUNT($N298:$P298)=0,"",$N298*$O298*$P298)</f>
        <v/>
      </c>
      <c r="R298" s="157" t="str">
        <f aca="false">IF($Q298="","",1-$Q298)</f>
        <v/>
      </c>
      <c r="S298" s="158"/>
      <c r="T298" s="158"/>
      <c r="U298" s="158"/>
      <c r="V298" s="158"/>
    </row>
    <row r="299" customFormat="false" ht="43.5" hidden="false" customHeight="true" outlineLevel="0" collapsed="false">
      <c r="A299" s="150" t="str">
        <f aca="false">IF($E299="","",COUNTIF($E:$E,$E299))</f>
        <v/>
      </c>
      <c r="B299" s="151" t="str">
        <f aca="false">IF($C299="","",VLOOKUP($C299,'L1 UC'!$C:$D,2,FALSE()))</f>
        <v/>
      </c>
      <c r="C299" s="152" t="str">
        <f aca="false">IF($E299="","",LEFT($E299,FIND("-",$E299&amp;"-")-1))</f>
        <v/>
      </c>
      <c r="D299" s="153" t="str">
        <f aca="false">IF($E299="","",VLOOKUP($E299,'L2 UC'!$C:$D,2,FALSE()))</f>
        <v/>
      </c>
      <c r="E299" s="153" t="str">
        <f aca="false">IF($M299&lt;&gt;"",$M299,IF(COUNTIF('L2 UC'!$C:$C,$L299)&gt;0,$L299,""))</f>
        <v/>
      </c>
      <c r="F299" s="150" t="str">
        <f aca="false">IF($E299="","",$E299&amp;"-"&amp;COUNTIF($E$2:$E299,$E299))</f>
        <v/>
      </c>
      <c r="G299" s="154"/>
      <c r="H299" s="144"/>
      <c r="I299" s="154"/>
      <c r="J299" s="155" t="str">
        <f aca="false">IF(OR($I299="",LEFT($I299,1)="["),"",IFERROR(VLOOKUP(TRIM(IF(ISNUMBER(FIND(",",$I299)),LEFT($I299,FIND(",",$I299)-1),$I299)),'Mitre Techniques'!$A:$C,3,FALSE()),"Unknown technique"))</f>
        <v/>
      </c>
      <c r="K299" s="155" t="str">
        <f aca="false">IF($J299="","",IFERROR(VLOOKUP(IF(ISNUMBER(FIND(",",$J299)),LEFT($J299,FIND(",",$J299)-1),$J299),'ATTACK and Kill Chain mapping'!$A:$B,2,FALSE()),""))</f>
        <v/>
      </c>
      <c r="L299" s="155" t="str">
        <f aca="false">IF($J299="","",IFERROR(VLOOKUP(IF(ISNUMBER(FIND(",",$J299)),LEFT($J299,FIND(",",$J299)-1),$J299),'ATTACK and Kill Chain mapping'!$A:$D,4,FALSE()),""))</f>
        <v/>
      </c>
      <c r="M299" s="154"/>
      <c r="N299" s="156"/>
      <c r="O299" s="156"/>
      <c r="P299" s="156"/>
      <c r="Q299" s="157" t="str">
        <f aca="false">IF(COUNT($N299:$P299)=0,"",$N299*$O299*$P299)</f>
        <v/>
      </c>
      <c r="R299" s="157" t="str">
        <f aca="false">IF($Q299="","",1-$Q299)</f>
        <v/>
      </c>
      <c r="S299" s="158"/>
      <c r="T299" s="158"/>
      <c r="U299" s="158"/>
      <c r="V299" s="158"/>
    </row>
    <row r="300" customFormat="false" ht="43.5" hidden="false" customHeight="true" outlineLevel="0" collapsed="false">
      <c r="A300" s="150" t="str">
        <f aca="false">IF($E300="","",COUNTIF($E:$E,$E300))</f>
        <v/>
      </c>
      <c r="B300" s="151" t="str">
        <f aca="false">IF($C300="","",VLOOKUP($C300,'L1 UC'!$C:$D,2,FALSE()))</f>
        <v/>
      </c>
      <c r="C300" s="152" t="str">
        <f aca="false">IF($E300="","",LEFT($E300,FIND("-",$E300&amp;"-")-1))</f>
        <v/>
      </c>
      <c r="D300" s="153" t="str">
        <f aca="false">IF($E300="","",VLOOKUP($E300,'L2 UC'!$C:$D,2,FALSE()))</f>
        <v/>
      </c>
      <c r="E300" s="153" t="str">
        <f aca="false">IF($M300&lt;&gt;"",$M300,IF(COUNTIF('L2 UC'!$C:$C,$L300)&gt;0,$L300,""))</f>
        <v/>
      </c>
      <c r="F300" s="150" t="str">
        <f aca="false">IF($E300="","",$E300&amp;"-"&amp;COUNTIF($E$2:$E300,$E300))</f>
        <v/>
      </c>
      <c r="G300" s="154"/>
      <c r="H300" s="144"/>
      <c r="I300" s="154"/>
      <c r="J300" s="155" t="str">
        <f aca="false">IF(OR($I300="",LEFT($I300,1)="["),"",IFERROR(VLOOKUP(TRIM(IF(ISNUMBER(FIND(",",$I300)),LEFT($I300,FIND(",",$I300)-1),$I300)),'Mitre Techniques'!$A:$C,3,FALSE()),"Unknown technique"))</f>
        <v/>
      </c>
      <c r="K300" s="155" t="str">
        <f aca="false">IF($J300="","",IFERROR(VLOOKUP(IF(ISNUMBER(FIND(",",$J300)),LEFT($J300,FIND(",",$J300)-1),$J300),'ATTACK and Kill Chain mapping'!$A:$B,2,FALSE()),""))</f>
        <v/>
      </c>
      <c r="L300" s="155" t="str">
        <f aca="false">IF($J300="","",IFERROR(VLOOKUP(IF(ISNUMBER(FIND(",",$J300)),LEFT($J300,FIND(",",$J300)-1),$J300),'ATTACK and Kill Chain mapping'!$A:$D,4,FALSE()),""))</f>
        <v/>
      </c>
      <c r="M300" s="154"/>
      <c r="N300" s="156"/>
      <c r="O300" s="156"/>
      <c r="P300" s="156"/>
      <c r="Q300" s="157" t="str">
        <f aca="false">IF(COUNT($N300:$P300)=0,"",$N300*$O300*$P300)</f>
        <v/>
      </c>
      <c r="R300" s="157" t="str">
        <f aca="false">IF($Q300="","",1-$Q300)</f>
        <v/>
      </c>
      <c r="S300" s="158"/>
      <c r="T300" s="158"/>
      <c r="U300" s="158"/>
      <c r="V300" s="158"/>
    </row>
    <row r="301" customFormat="false" ht="43.5" hidden="false" customHeight="true" outlineLevel="0" collapsed="false">
      <c r="A301" s="150" t="str">
        <f aca="false">IF($E301="","",COUNTIF($E:$E,$E301))</f>
        <v/>
      </c>
      <c r="B301" s="151" t="str">
        <f aca="false">IF($C301="","",VLOOKUP($C301,'L1 UC'!$C:$D,2,FALSE()))</f>
        <v/>
      </c>
      <c r="C301" s="152" t="str">
        <f aca="false">IF($E301="","",LEFT($E301,FIND("-",$E301&amp;"-")-1))</f>
        <v/>
      </c>
      <c r="D301" s="153" t="str">
        <f aca="false">IF($E301="","",VLOOKUP($E301,'L2 UC'!$C:$D,2,FALSE()))</f>
        <v/>
      </c>
      <c r="E301" s="153" t="str">
        <f aca="false">IF($M301&lt;&gt;"",$M301,IF(COUNTIF('L2 UC'!$C:$C,$L301)&gt;0,$L301,""))</f>
        <v/>
      </c>
      <c r="F301" s="150" t="str">
        <f aca="false">IF($E301="","",$E301&amp;"-"&amp;COUNTIF($E$2:$E301,$E301))</f>
        <v/>
      </c>
      <c r="G301" s="154"/>
      <c r="H301" s="144"/>
      <c r="I301" s="154"/>
      <c r="J301" s="155" t="str">
        <f aca="false">IF(OR($I301="",LEFT($I301,1)="["),"",IFERROR(VLOOKUP(TRIM(IF(ISNUMBER(FIND(",",$I301)),LEFT($I301,FIND(",",$I301)-1),$I301)),'Mitre Techniques'!$A:$C,3,FALSE()),"Unknown technique"))</f>
        <v/>
      </c>
      <c r="K301" s="155" t="str">
        <f aca="false">IF($J301="","",IFERROR(VLOOKUP(IF(ISNUMBER(FIND(",",$J301)),LEFT($J301,FIND(",",$J301)-1),$J301),'ATTACK and Kill Chain mapping'!$A:$B,2,FALSE()),""))</f>
        <v/>
      </c>
      <c r="L301" s="155" t="str">
        <f aca="false">IF($J301="","",IFERROR(VLOOKUP(IF(ISNUMBER(FIND(",",$J301)),LEFT($J301,FIND(",",$J301)-1),$J301),'ATTACK and Kill Chain mapping'!$A:$D,4,FALSE()),""))</f>
        <v/>
      </c>
      <c r="M301" s="154"/>
      <c r="N301" s="156"/>
      <c r="O301" s="156"/>
      <c r="P301" s="156"/>
      <c r="Q301" s="157" t="str">
        <f aca="false">IF(COUNT($N301:$P301)=0,"",$N301*$O301*$P301)</f>
        <v/>
      </c>
      <c r="R301" s="157" t="str">
        <f aca="false">IF($Q301="","",1-$Q301)</f>
        <v/>
      </c>
      <c r="S301" s="158"/>
      <c r="T301" s="158"/>
      <c r="U301" s="158"/>
      <c r="V301" s="158"/>
    </row>
    <row r="302" customFormat="false" ht="43.5" hidden="false" customHeight="true" outlineLevel="0" collapsed="false">
      <c r="A302" s="150" t="str">
        <f aca="false">IF($E302="","",COUNTIF($E:$E,$E302))</f>
        <v/>
      </c>
      <c r="B302" s="151" t="str">
        <f aca="false">IF($C302="","",VLOOKUP($C302,'L1 UC'!$C:$D,2,FALSE()))</f>
        <v/>
      </c>
      <c r="C302" s="152" t="str">
        <f aca="false">IF($E302="","",LEFT($E302,FIND("-",$E302&amp;"-")-1))</f>
        <v/>
      </c>
      <c r="D302" s="153" t="str">
        <f aca="false">IF($E302="","",VLOOKUP($E302,'L2 UC'!$C:$D,2,FALSE()))</f>
        <v/>
      </c>
      <c r="E302" s="153" t="str">
        <f aca="false">IF($M302&lt;&gt;"",$M302,IF(COUNTIF('L2 UC'!$C:$C,$L302)&gt;0,$L302,""))</f>
        <v/>
      </c>
      <c r="F302" s="150" t="str">
        <f aca="false">IF($E302="","",$E302&amp;"-"&amp;COUNTIF($E$2:$E302,$E302))</f>
        <v/>
      </c>
      <c r="G302" s="154"/>
      <c r="H302" s="144"/>
      <c r="I302" s="154"/>
      <c r="J302" s="155" t="str">
        <f aca="false">IF(OR($I302="",LEFT($I302,1)="["),"",IFERROR(VLOOKUP(TRIM(IF(ISNUMBER(FIND(",",$I302)),LEFT($I302,FIND(",",$I302)-1),$I302)),'Mitre Techniques'!$A:$C,3,FALSE()),"Unknown technique"))</f>
        <v/>
      </c>
      <c r="K302" s="155" t="str">
        <f aca="false">IF($J302="","",IFERROR(VLOOKUP(IF(ISNUMBER(FIND(",",$J302)),LEFT($J302,FIND(",",$J302)-1),$J302),'ATTACK and Kill Chain mapping'!$A:$B,2,FALSE()),""))</f>
        <v/>
      </c>
      <c r="L302" s="155" t="str">
        <f aca="false">IF($J302="","",IFERROR(VLOOKUP(IF(ISNUMBER(FIND(",",$J302)),LEFT($J302,FIND(",",$J302)-1),$J302),'ATTACK and Kill Chain mapping'!$A:$D,4,FALSE()),""))</f>
        <v/>
      </c>
      <c r="M302" s="154"/>
      <c r="N302" s="156"/>
      <c r="O302" s="156"/>
      <c r="P302" s="156"/>
      <c r="Q302" s="157" t="str">
        <f aca="false">IF(COUNT($N302:$P302)=0,"",$N302*$O302*$P302)</f>
        <v/>
      </c>
      <c r="R302" s="157" t="str">
        <f aca="false">IF($Q302="","",1-$Q302)</f>
        <v/>
      </c>
      <c r="S302" s="158"/>
      <c r="T302" s="158"/>
      <c r="U302" s="158"/>
      <c r="V302" s="158"/>
    </row>
    <row r="303" customFormat="false" ht="43.5" hidden="false" customHeight="true" outlineLevel="0" collapsed="false">
      <c r="A303" s="150" t="str">
        <f aca="false">IF($E303="","",COUNTIF($E:$E,$E303))</f>
        <v/>
      </c>
      <c r="B303" s="151" t="str">
        <f aca="false">IF($C303="","",VLOOKUP($C303,'L1 UC'!$C:$D,2,FALSE()))</f>
        <v/>
      </c>
      <c r="C303" s="152" t="str">
        <f aca="false">IF($E303="","",LEFT($E303,FIND("-",$E303&amp;"-")-1))</f>
        <v/>
      </c>
      <c r="D303" s="153" t="str">
        <f aca="false">IF($E303="","",VLOOKUP($E303,'L2 UC'!$C:$D,2,FALSE()))</f>
        <v/>
      </c>
      <c r="E303" s="153" t="str">
        <f aca="false">IF($M303&lt;&gt;"",$M303,IF(COUNTIF('L2 UC'!$C:$C,$L303)&gt;0,$L303,""))</f>
        <v/>
      </c>
      <c r="F303" s="150" t="str">
        <f aca="false">IF($E303="","",$E303&amp;"-"&amp;COUNTIF($E$2:$E303,$E303))</f>
        <v/>
      </c>
      <c r="G303" s="154"/>
      <c r="H303" s="144"/>
      <c r="I303" s="154"/>
      <c r="J303" s="155" t="str">
        <f aca="false">IF(OR($I303="",LEFT($I303,1)="["),"",IFERROR(VLOOKUP(TRIM(IF(ISNUMBER(FIND(",",$I303)),LEFT($I303,FIND(",",$I303)-1),$I303)),'Mitre Techniques'!$A:$C,3,FALSE()),"Unknown technique"))</f>
        <v/>
      </c>
      <c r="K303" s="155" t="str">
        <f aca="false">IF($J303="","",IFERROR(VLOOKUP(IF(ISNUMBER(FIND(",",$J303)),LEFT($J303,FIND(",",$J303)-1),$J303),'ATTACK and Kill Chain mapping'!$A:$B,2,FALSE()),""))</f>
        <v/>
      </c>
      <c r="L303" s="155" t="str">
        <f aca="false">IF($J303="","",IFERROR(VLOOKUP(IF(ISNUMBER(FIND(",",$J303)),LEFT($J303,FIND(",",$J303)-1),$J303),'ATTACK and Kill Chain mapping'!$A:$D,4,FALSE()),""))</f>
        <v/>
      </c>
      <c r="M303" s="154"/>
      <c r="N303" s="156"/>
      <c r="O303" s="156"/>
      <c r="P303" s="156"/>
      <c r="Q303" s="157" t="str">
        <f aca="false">IF(COUNT($N303:$P303)=0,"",$N303*$O303*$P303)</f>
        <v/>
      </c>
      <c r="R303" s="157" t="str">
        <f aca="false">IF($Q303="","",1-$Q303)</f>
        <v/>
      </c>
      <c r="S303" s="158"/>
      <c r="T303" s="158"/>
      <c r="U303" s="158"/>
      <c r="V303" s="158"/>
    </row>
    <row r="304" customFormat="false" ht="43.5" hidden="false" customHeight="true" outlineLevel="0" collapsed="false">
      <c r="A304" s="150" t="str">
        <f aca="false">IF($E304="","",COUNTIF($E:$E,$E304))</f>
        <v/>
      </c>
      <c r="B304" s="151" t="str">
        <f aca="false">IF($C304="","",VLOOKUP($C304,'L1 UC'!$C:$D,2,FALSE()))</f>
        <v/>
      </c>
      <c r="C304" s="152" t="str">
        <f aca="false">IF($E304="","",LEFT($E304,FIND("-",$E304&amp;"-")-1))</f>
        <v/>
      </c>
      <c r="D304" s="153" t="str">
        <f aca="false">IF($E304="","",VLOOKUP($E304,'L2 UC'!$C:$D,2,FALSE()))</f>
        <v/>
      </c>
      <c r="E304" s="153" t="str">
        <f aca="false">IF($M304&lt;&gt;"",$M304,IF(COUNTIF('L2 UC'!$C:$C,$L304)&gt;0,$L304,""))</f>
        <v/>
      </c>
      <c r="F304" s="150" t="str">
        <f aca="false">IF($E304="","",$E304&amp;"-"&amp;COUNTIF($E$2:$E304,$E304))</f>
        <v/>
      </c>
      <c r="G304" s="154"/>
      <c r="H304" s="144"/>
      <c r="I304" s="154"/>
      <c r="J304" s="155" t="str">
        <f aca="false">IF(OR($I304="",LEFT($I304,1)="["),"",IFERROR(VLOOKUP(TRIM(IF(ISNUMBER(FIND(",",$I304)),LEFT($I304,FIND(",",$I304)-1),$I304)),'Mitre Techniques'!$A:$C,3,FALSE()),"Unknown technique"))</f>
        <v/>
      </c>
      <c r="K304" s="155" t="str">
        <f aca="false">IF($J304="","",IFERROR(VLOOKUP(IF(ISNUMBER(FIND(",",$J304)),LEFT($J304,FIND(",",$J304)-1),$J304),'ATTACK and Kill Chain mapping'!$A:$B,2,FALSE()),""))</f>
        <v/>
      </c>
      <c r="L304" s="155" t="str">
        <f aca="false">IF($J304="","",IFERROR(VLOOKUP(IF(ISNUMBER(FIND(",",$J304)),LEFT($J304,FIND(",",$J304)-1),$J304),'ATTACK and Kill Chain mapping'!$A:$D,4,FALSE()),""))</f>
        <v/>
      </c>
      <c r="M304" s="154"/>
      <c r="N304" s="156"/>
      <c r="O304" s="156"/>
      <c r="P304" s="156"/>
      <c r="Q304" s="157" t="str">
        <f aca="false">IF(COUNT($N304:$P304)=0,"",$N304*$O304*$P304)</f>
        <v/>
      </c>
      <c r="R304" s="157" t="str">
        <f aca="false">IF($Q304="","",1-$Q304)</f>
        <v/>
      </c>
      <c r="S304" s="158"/>
      <c r="T304" s="158"/>
      <c r="U304" s="158"/>
      <c r="V304" s="158"/>
    </row>
    <row r="305" customFormat="false" ht="43.5" hidden="false" customHeight="true" outlineLevel="0" collapsed="false">
      <c r="A305" s="150" t="str">
        <f aca="false">IF($E305="","",COUNTIF($E:$E,$E305))</f>
        <v/>
      </c>
      <c r="B305" s="151" t="str">
        <f aca="false">IF($C305="","",VLOOKUP($C305,'L1 UC'!$C:$D,2,FALSE()))</f>
        <v/>
      </c>
      <c r="C305" s="152" t="str">
        <f aca="false">IF($E305="","",LEFT($E305,FIND("-",$E305&amp;"-")-1))</f>
        <v/>
      </c>
      <c r="D305" s="153" t="str">
        <f aca="false">IF($E305="","",VLOOKUP($E305,'L2 UC'!$C:$D,2,FALSE()))</f>
        <v/>
      </c>
      <c r="E305" s="153" t="str">
        <f aca="false">IF($M305&lt;&gt;"",$M305,IF(COUNTIF('L2 UC'!$C:$C,$L305)&gt;0,$L305,""))</f>
        <v/>
      </c>
      <c r="F305" s="150" t="str">
        <f aca="false">IF($E305="","",$E305&amp;"-"&amp;COUNTIF($E$2:$E305,$E305))</f>
        <v/>
      </c>
      <c r="G305" s="154"/>
      <c r="H305" s="144"/>
      <c r="I305" s="154"/>
      <c r="J305" s="155" t="str">
        <f aca="false">IF(OR($I305="",LEFT($I305,1)="["),"",IFERROR(VLOOKUP(TRIM(IF(ISNUMBER(FIND(",",$I305)),LEFT($I305,FIND(",",$I305)-1),$I305)),'Mitre Techniques'!$A:$C,3,FALSE()),"Unknown technique"))</f>
        <v/>
      </c>
      <c r="K305" s="155" t="str">
        <f aca="false">IF($J305="","",IFERROR(VLOOKUP(IF(ISNUMBER(FIND(",",$J305)),LEFT($J305,FIND(",",$J305)-1),$J305),'ATTACK and Kill Chain mapping'!$A:$B,2,FALSE()),""))</f>
        <v/>
      </c>
      <c r="L305" s="155" t="str">
        <f aca="false">IF($J305="","",IFERROR(VLOOKUP(IF(ISNUMBER(FIND(",",$J305)),LEFT($J305,FIND(",",$J305)-1),$J305),'ATTACK and Kill Chain mapping'!$A:$D,4,FALSE()),""))</f>
        <v/>
      </c>
      <c r="M305" s="154"/>
      <c r="N305" s="156"/>
      <c r="O305" s="156"/>
      <c r="P305" s="156"/>
      <c r="Q305" s="157" t="str">
        <f aca="false">IF(COUNT($N305:$P305)=0,"",$N305*$O305*$P305)</f>
        <v/>
      </c>
      <c r="R305" s="157" t="str">
        <f aca="false">IF($Q305="","",1-$Q305)</f>
        <v/>
      </c>
      <c r="S305" s="158"/>
      <c r="T305" s="158"/>
      <c r="U305" s="158"/>
      <c r="V305" s="158"/>
    </row>
    <row r="306" customFormat="false" ht="43.5" hidden="false" customHeight="true" outlineLevel="0" collapsed="false">
      <c r="A306" s="150" t="str">
        <f aca="false">IF($E306="","",COUNTIF($E:$E,$E306))</f>
        <v/>
      </c>
      <c r="B306" s="151" t="str">
        <f aca="false">IF($C306="","",VLOOKUP($C306,'L1 UC'!$C:$D,2,FALSE()))</f>
        <v/>
      </c>
      <c r="C306" s="152" t="str">
        <f aca="false">IF($E306="","",LEFT($E306,FIND("-",$E306&amp;"-")-1))</f>
        <v/>
      </c>
      <c r="D306" s="153" t="str">
        <f aca="false">IF($E306="","",VLOOKUP($E306,'L2 UC'!$C:$D,2,FALSE()))</f>
        <v/>
      </c>
      <c r="E306" s="153" t="str">
        <f aca="false">IF($M306&lt;&gt;"",$M306,IF(COUNTIF('L2 UC'!$C:$C,$L306)&gt;0,$L306,""))</f>
        <v/>
      </c>
      <c r="F306" s="150" t="str">
        <f aca="false">IF($E306="","",$E306&amp;"-"&amp;COUNTIF($E$2:$E306,$E306))</f>
        <v/>
      </c>
      <c r="G306" s="154"/>
      <c r="H306" s="144"/>
      <c r="I306" s="154"/>
      <c r="J306" s="155" t="str">
        <f aca="false">IF(OR($I306="",LEFT($I306,1)="["),"",IFERROR(VLOOKUP(TRIM(IF(ISNUMBER(FIND(",",$I306)),LEFT($I306,FIND(",",$I306)-1),$I306)),'Mitre Techniques'!$A:$C,3,FALSE()),"Unknown technique"))</f>
        <v/>
      </c>
      <c r="K306" s="155" t="str">
        <f aca="false">IF($J306="","",IFERROR(VLOOKUP(IF(ISNUMBER(FIND(",",$J306)),LEFT($J306,FIND(",",$J306)-1),$J306),'ATTACK and Kill Chain mapping'!$A:$B,2,FALSE()),""))</f>
        <v/>
      </c>
      <c r="L306" s="155" t="str">
        <f aca="false">IF($J306="","",IFERROR(VLOOKUP(IF(ISNUMBER(FIND(",",$J306)),LEFT($J306,FIND(",",$J306)-1),$J306),'ATTACK and Kill Chain mapping'!$A:$D,4,FALSE()),""))</f>
        <v/>
      </c>
      <c r="M306" s="154"/>
      <c r="N306" s="156"/>
      <c r="O306" s="156"/>
      <c r="P306" s="156"/>
      <c r="Q306" s="157" t="str">
        <f aca="false">IF(COUNT($N306:$P306)=0,"",$N306*$O306*$P306)</f>
        <v/>
      </c>
      <c r="R306" s="157" t="str">
        <f aca="false">IF($Q306="","",1-$Q306)</f>
        <v/>
      </c>
      <c r="S306" s="158"/>
      <c r="T306" s="158"/>
      <c r="U306" s="158"/>
      <c r="V306" s="158"/>
    </row>
    <row r="307" customFormat="false" ht="43.5" hidden="false" customHeight="true" outlineLevel="0" collapsed="false">
      <c r="A307" s="150" t="str">
        <f aca="false">IF($E307="","",COUNTIF($E:$E,$E307))</f>
        <v/>
      </c>
      <c r="B307" s="151" t="str">
        <f aca="false">IF($C307="","",VLOOKUP($C307,'L1 UC'!$C:$D,2,FALSE()))</f>
        <v/>
      </c>
      <c r="C307" s="152" t="str">
        <f aca="false">IF($E307="","",LEFT($E307,FIND("-",$E307&amp;"-")-1))</f>
        <v/>
      </c>
      <c r="D307" s="153" t="str">
        <f aca="false">IF($E307="","",VLOOKUP($E307,'L2 UC'!$C:$D,2,FALSE()))</f>
        <v/>
      </c>
      <c r="E307" s="153" t="str">
        <f aca="false">IF($M307&lt;&gt;"",$M307,IF(COUNTIF('L2 UC'!$C:$C,$L307)&gt;0,$L307,""))</f>
        <v/>
      </c>
      <c r="F307" s="150" t="str">
        <f aca="false">IF($E307="","",$E307&amp;"-"&amp;COUNTIF($E$2:$E307,$E307))</f>
        <v/>
      </c>
      <c r="G307" s="154"/>
      <c r="H307" s="144"/>
      <c r="I307" s="154"/>
      <c r="J307" s="155" t="str">
        <f aca="false">IF(OR($I307="",LEFT($I307,1)="["),"",IFERROR(VLOOKUP(TRIM(IF(ISNUMBER(FIND(",",$I307)),LEFT($I307,FIND(",",$I307)-1),$I307)),'Mitre Techniques'!$A:$C,3,FALSE()),"Unknown technique"))</f>
        <v/>
      </c>
      <c r="K307" s="155" t="str">
        <f aca="false">IF($J307="","",IFERROR(VLOOKUP(IF(ISNUMBER(FIND(",",$J307)),LEFT($J307,FIND(",",$J307)-1),$J307),'ATTACK and Kill Chain mapping'!$A:$B,2,FALSE()),""))</f>
        <v/>
      </c>
      <c r="L307" s="155" t="str">
        <f aca="false">IF($J307="","",IFERROR(VLOOKUP(IF(ISNUMBER(FIND(",",$J307)),LEFT($J307,FIND(",",$J307)-1),$J307),'ATTACK and Kill Chain mapping'!$A:$D,4,FALSE()),""))</f>
        <v/>
      </c>
      <c r="M307" s="154"/>
      <c r="N307" s="156"/>
      <c r="O307" s="156"/>
      <c r="P307" s="156"/>
      <c r="Q307" s="157" t="str">
        <f aca="false">IF(COUNT($N307:$P307)=0,"",$N307*$O307*$P307)</f>
        <v/>
      </c>
      <c r="R307" s="157" t="str">
        <f aca="false">IF($Q307="","",1-$Q307)</f>
        <v/>
      </c>
      <c r="S307" s="158"/>
      <c r="T307" s="158"/>
      <c r="U307" s="158"/>
      <c r="V307" s="158"/>
    </row>
    <row r="308" customFormat="false" ht="43.5" hidden="false" customHeight="true" outlineLevel="0" collapsed="false">
      <c r="A308" s="150" t="str">
        <f aca="false">IF($E308="","",COUNTIF($E:$E,$E308))</f>
        <v/>
      </c>
      <c r="B308" s="151" t="str">
        <f aca="false">IF($C308="","",VLOOKUP($C308,'L1 UC'!$C:$D,2,FALSE()))</f>
        <v/>
      </c>
      <c r="C308" s="152" t="str">
        <f aca="false">IF($E308="","",LEFT($E308,FIND("-",$E308&amp;"-")-1))</f>
        <v/>
      </c>
      <c r="D308" s="153" t="str">
        <f aca="false">IF($E308="","",VLOOKUP($E308,'L2 UC'!$C:$D,2,FALSE()))</f>
        <v/>
      </c>
      <c r="E308" s="153" t="str">
        <f aca="false">IF($M308&lt;&gt;"",$M308,IF(COUNTIF('L2 UC'!$C:$C,$L308)&gt;0,$L308,""))</f>
        <v/>
      </c>
      <c r="F308" s="150" t="str">
        <f aca="false">IF($E308="","",$E308&amp;"-"&amp;COUNTIF($E$2:$E308,$E308))</f>
        <v/>
      </c>
      <c r="G308" s="154"/>
      <c r="H308" s="144"/>
      <c r="I308" s="154"/>
      <c r="J308" s="155" t="str">
        <f aca="false">IF(OR($I308="",LEFT($I308,1)="["),"",IFERROR(VLOOKUP(TRIM(IF(ISNUMBER(FIND(",",$I308)),LEFT($I308,FIND(",",$I308)-1),$I308)),'Mitre Techniques'!$A:$C,3,FALSE()),"Unknown technique"))</f>
        <v/>
      </c>
      <c r="K308" s="155" t="str">
        <f aca="false">IF($J308="","",IFERROR(VLOOKUP(IF(ISNUMBER(FIND(",",$J308)),LEFT($J308,FIND(",",$J308)-1),$J308),'ATTACK and Kill Chain mapping'!$A:$B,2,FALSE()),""))</f>
        <v/>
      </c>
      <c r="L308" s="155" t="str">
        <f aca="false">IF($J308="","",IFERROR(VLOOKUP(IF(ISNUMBER(FIND(",",$J308)),LEFT($J308,FIND(",",$J308)-1),$J308),'ATTACK and Kill Chain mapping'!$A:$D,4,FALSE()),""))</f>
        <v/>
      </c>
      <c r="M308" s="154"/>
      <c r="N308" s="156"/>
      <c r="O308" s="156"/>
      <c r="P308" s="156"/>
      <c r="Q308" s="157" t="str">
        <f aca="false">IF(COUNT($N308:$P308)=0,"",$N308*$O308*$P308)</f>
        <v/>
      </c>
      <c r="R308" s="157" t="str">
        <f aca="false">IF($Q308="","",1-$Q308)</f>
        <v/>
      </c>
      <c r="S308" s="158"/>
      <c r="T308" s="158"/>
      <c r="U308" s="158"/>
      <c r="V308" s="158"/>
    </row>
    <row r="309" customFormat="false" ht="43.5" hidden="false" customHeight="true" outlineLevel="0" collapsed="false">
      <c r="A309" s="150" t="str">
        <f aca="false">IF($E309="","",COUNTIF($E:$E,$E309))</f>
        <v/>
      </c>
      <c r="B309" s="151" t="str">
        <f aca="false">IF($C309="","",VLOOKUP($C309,'L1 UC'!$C:$D,2,FALSE()))</f>
        <v/>
      </c>
      <c r="C309" s="152" t="str">
        <f aca="false">IF($E309="","",LEFT($E309,FIND("-",$E309&amp;"-")-1))</f>
        <v/>
      </c>
      <c r="D309" s="153" t="str">
        <f aca="false">IF($E309="","",VLOOKUP($E309,'L2 UC'!$C:$D,2,FALSE()))</f>
        <v/>
      </c>
      <c r="E309" s="153" t="str">
        <f aca="false">IF($M309&lt;&gt;"",$M309,IF(COUNTIF('L2 UC'!$C:$C,$L309)&gt;0,$L309,""))</f>
        <v/>
      </c>
      <c r="F309" s="150" t="str">
        <f aca="false">IF($E309="","",$E309&amp;"-"&amp;COUNTIF($E$2:$E309,$E309))</f>
        <v/>
      </c>
      <c r="G309" s="154"/>
      <c r="H309" s="144"/>
      <c r="I309" s="154"/>
      <c r="J309" s="155" t="str">
        <f aca="false">IF(OR($I309="",LEFT($I309,1)="["),"",IFERROR(VLOOKUP(TRIM(IF(ISNUMBER(FIND(",",$I309)),LEFT($I309,FIND(",",$I309)-1),$I309)),'Mitre Techniques'!$A:$C,3,FALSE()),"Unknown technique"))</f>
        <v/>
      </c>
      <c r="K309" s="155" t="str">
        <f aca="false">IF($J309="","",IFERROR(VLOOKUP(IF(ISNUMBER(FIND(",",$J309)),LEFT($J309,FIND(",",$J309)-1),$J309),'ATTACK and Kill Chain mapping'!$A:$B,2,FALSE()),""))</f>
        <v/>
      </c>
      <c r="L309" s="155" t="str">
        <f aca="false">IF($J309="","",IFERROR(VLOOKUP(IF(ISNUMBER(FIND(",",$J309)),LEFT($J309,FIND(",",$J309)-1),$J309),'ATTACK and Kill Chain mapping'!$A:$D,4,FALSE()),""))</f>
        <v/>
      </c>
      <c r="M309" s="154"/>
      <c r="N309" s="156"/>
      <c r="O309" s="156"/>
      <c r="P309" s="156"/>
      <c r="Q309" s="157" t="str">
        <f aca="false">IF(COUNT($N309:$P309)=0,"",$N309*$O309*$P309)</f>
        <v/>
      </c>
      <c r="R309" s="157" t="str">
        <f aca="false">IF($Q309="","",1-$Q309)</f>
        <v/>
      </c>
      <c r="S309" s="158"/>
      <c r="T309" s="158"/>
      <c r="U309" s="158"/>
      <c r="V309" s="158"/>
    </row>
    <row r="310" customFormat="false" ht="43.5" hidden="false" customHeight="true" outlineLevel="0" collapsed="false">
      <c r="A310" s="150" t="str">
        <f aca="false">IF($E310="","",COUNTIF($E:$E,$E310))</f>
        <v/>
      </c>
      <c r="B310" s="151" t="str">
        <f aca="false">IF($C310="","",VLOOKUP($C310,'L1 UC'!$C:$D,2,FALSE()))</f>
        <v/>
      </c>
      <c r="C310" s="152" t="str">
        <f aca="false">IF($E310="","",LEFT($E310,FIND("-",$E310&amp;"-")-1))</f>
        <v/>
      </c>
      <c r="D310" s="153" t="str">
        <f aca="false">IF($E310="","",VLOOKUP($E310,'L2 UC'!$C:$D,2,FALSE()))</f>
        <v/>
      </c>
      <c r="E310" s="153" t="str">
        <f aca="false">IF($M310&lt;&gt;"",$M310,IF(COUNTIF('L2 UC'!$C:$C,$L310)&gt;0,$L310,""))</f>
        <v/>
      </c>
      <c r="F310" s="150" t="str">
        <f aca="false">IF($E310="","",$E310&amp;"-"&amp;COUNTIF($E$2:$E310,$E310))</f>
        <v/>
      </c>
      <c r="G310" s="154"/>
      <c r="H310" s="144"/>
      <c r="I310" s="154"/>
      <c r="J310" s="155" t="str">
        <f aca="false">IF(OR($I310="",LEFT($I310,1)="["),"",IFERROR(VLOOKUP(TRIM(IF(ISNUMBER(FIND(",",$I310)),LEFT($I310,FIND(",",$I310)-1),$I310)),'Mitre Techniques'!$A:$C,3,FALSE()),"Unknown technique"))</f>
        <v/>
      </c>
      <c r="K310" s="155" t="str">
        <f aca="false">IF($J310="","",IFERROR(VLOOKUP(IF(ISNUMBER(FIND(",",$J310)),LEFT($J310,FIND(",",$J310)-1),$J310),'ATTACK and Kill Chain mapping'!$A:$B,2,FALSE()),""))</f>
        <v/>
      </c>
      <c r="L310" s="155" t="str">
        <f aca="false">IF($J310="","",IFERROR(VLOOKUP(IF(ISNUMBER(FIND(",",$J310)),LEFT($J310,FIND(",",$J310)-1),$J310),'ATTACK and Kill Chain mapping'!$A:$D,4,FALSE()),""))</f>
        <v/>
      </c>
      <c r="M310" s="154"/>
      <c r="N310" s="156"/>
      <c r="O310" s="156"/>
      <c r="P310" s="156"/>
      <c r="Q310" s="157" t="str">
        <f aca="false">IF(COUNT($N310:$P310)=0,"",$N310*$O310*$P310)</f>
        <v/>
      </c>
      <c r="R310" s="157" t="str">
        <f aca="false">IF($Q310="","",1-$Q310)</f>
        <v/>
      </c>
      <c r="S310" s="158"/>
      <c r="T310" s="158"/>
      <c r="U310" s="158"/>
      <c r="V310" s="158"/>
    </row>
    <row r="311" customFormat="false" ht="43.5" hidden="false" customHeight="true" outlineLevel="0" collapsed="false">
      <c r="A311" s="150" t="str">
        <f aca="false">IF($E311="","",COUNTIF($E:$E,$E311))</f>
        <v/>
      </c>
      <c r="B311" s="151" t="str">
        <f aca="false">IF($C311="","",VLOOKUP($C311,'L1 UC'!$C:$D,2,FALSE()))</f>
        <v/>
      </c>
      <c r="C311" s="152" t="str">
        <f aca="false">IF($E311="","",LEFT($E311,FIND("-",$E311&amp;"-")-1))</f>
        <v/>
      </c>
      <c r="D311" s="153" t="str">
        <f aca="false">IF($E311="","",VLOOKUP($E311,'L2 UC'!$C:$D,2,FALSE()))</f>
        <v/>
      </c>
      <c r="E311" s="153" t="str">
        <f aca="false">IF($M311&lt;&gt;"",$M311,IF(COUNTIF('L2 UC'!$C:$C,$L311)&gt;0,$L311,""))</f>
        <v/>
      </c>
      <c r="F311" s="150" t="str">
        <f aca="false">IF($E311="","",$E311&amp;"-"&amp;COUNTIF($E$2:$E311,$E311))</f>
        <v/>
      </c>
      <c r="G311" s="154"/>
      <c r="H311" s="144"/>
      <c r="I311" s="154"/>
      <c r="J311" s="155" t="str">
        <f aca="false">IF(OR($I311="",LEFT($I311,1)="["),"",IFERROR(VLOOKUP(TRIM(IF(ISNUMBER(FIND(",",$I311)),LEFT($I311,FIND(",",$I311)-1),$I311)),'Mitre Techniques'!$A:$C,3,FALSE()),"Unknown technique"))</f>
        <v/>
      </c>
      <c r="K311" s="155" t="str">
        <f aca="false">IF($J311="","",IFERROR(VLOOKUP(IF(ISNUMBER(FIND(",",$J311)),LEFT($J311,FIND(",",$J311)-1),$J311),'ATTACK and Kill Chain mapping'!$A:$B,2,FALSE()),""))</f>
        <v/>
      </c>
      <c r="L311" s="155" t="str">
        <f aca="false">IF($J311="","",IFERROR(VLOOKUP(IF(ISNUMBER(FIND(",",$J311)),LEFT($J311,FIND(",",$J311)-1),$J311),'ATTACK and Kill Chain mapping'!$A:$D,4,FALSE()),""))</f>
        <v/>
      </c>
      <c r="M311" s="154"/>
      <c r="N311" s="156"/>
      <c r="O311" s="156"/>
      <c r="P311" s="156"/>
      <c r="Q311" s="157" t="str">
        <f aca="false">IF(COUNT($N311:$P311)=0,"",$N311*$O311*$P311)</f>
        <v/>
      </c>
      <c r="R311" s="157" t="str">
        <f aca="false">IF($Q311="","",1-$Q311)</f>
        <v/>
      </c>
      <c r="S311" s="158"/>
      <c r="T311" s="158"/>
      <c r="U311" s="158"/>
      <c r="V311" s="158"/>
    </row>
    <row r="312" customFormat="false" ht="43.5" hidden="false" customHeight="true" outlineLevel="0" collapsed="false">
      <c r="A312" s="150" t="str">
        <f aca="false">IF($E312="","",COUNTIF($E:$E,$E312))</f>
        <v/>
      </c>
      <c r="B312" s="151" t="str">
        <f aca="false">IF($C312="","",VLOOKUP($C312,'L1 UC'!$C:$D,2,FALSE()))</f>
        <v/>
      </c>
      <c r="C312" s="152" t="str">
        <f aca="false">IF($E312="","",LEFT($E312,FIND("-",$E312&amp;"-")-1))</f>
        <v/>
      </c>
      <c r="D312" s="153" t="str">
        <f aca="false">IF($E312="","",VLOOKUP($E312,'L2 UC'!$C:$D,2,FALSE()))</f>
        <v/>
      </c>
      <c r="E312" s="153" t="str">
        <f aca="false">IF($M312&lt;&gt;"",$M312,IF(COUNTIF('L2 UC'!$C:$C,$L312)&gt;0,$L312,""))</f>
        <v/>
      </c>
      <c r="F312" s="150" t="str">
        <f aca="false">IF($E312="","",$E312&amp;"-"&amp;COUNTIF($E$2:$E312,$E312))</f>
        <v/>
      </c>
      <c r="G312" s="154"/>
      <c r="H312" s="144"/>
      <c r="I312" s="154"/>
      <c r="J312" s="155" t="str">
        <f aca="false">IF(OR($I312="",LEFT($I312,1)="["),"",IFERROR(VLOOKUP(TRIM(IF(ISNUMBER(FIND(",",$I312)),LEFT($I312,FIND(",",$I312)-1),$I312)),'Mitre Techniques'!$A:$C,3,FALSE()),"Unknown technique"))</f>
        <v/>
      </c>
      <c r="K312" s="155" t="str">
        <f aca="false">IF($J312="","",IFERROR(VLOOKUP(IF(ISNUMBER(FIND(",",$J312)),LEFT($J312,FIND(",",$J312)-1),$J312),'ATTACK and Kill Chain mapping'!$A:$B,2,FALSE()),""))</f>
        <v/>
      </c>
      <c r="L312" s="155" t="str">
        <f aca="false">IF($J312="","",IFERROR(VLOOKUP(IF(ISNUMBER(FIND(",",$J312)),LEFT($J312,FIND(",",$J312)-1),$J312),'ATTACK and Kill Chain mapping'!$A:$D,4,FALSE()),""))</f>
        <v/>
      </c>
      <c r="M312" s="154"/>
      <c r="N312" s="156"/>
      <c r="O312" s="156"/>
      <c r="P312" s="156"/>
      <c r="Q312" s="157" t="str">
        <f aca="false">IF(COUNT($N312:$P312)=0,"",$N312*$O312*$P312)</f>
        <v/>
      </c>
      <c r="R312" s="157" t="str">
        <f aca="false">IF($Q312="","",1-$Q312)</f>
        <v/>
      </c>
      <c r="S312" s="158"/>
      <c r="T312" s="158"/>
      <c r="U312" s="158"/>
      <c r="V312" s="158"/>
    </row>
    <row r="313" customFormat="false" ht="43.5" hidden="false" customHeight="true" outlineLevel="0" collapsed="false">
      <c r="A313" s="150" t="str">
        <f aca="false">IF($E313="","",COUNTIF($E:$E,$E313))</f>
        <v/>
      </c>
      <c r="B313" s="151" t="str">
        <f aca="false">IF($C313="","",VLOOKUP($C313,'L1 UC'!$C:$D,2,FALSE()))</f>
        <v/>
      </c>
      <c r="C313" s="152" t="str">
        <f aca="false">IF($E313="","",LEFT($E313,FIND("-",$E313&amp;"-")-1))</f>
        <v/>
      </c>
      <c r="D313" s="153" t="str">
        <f aca="false">IF($E313="","",VLOOKUP($E313,'L2 UC'!$C:$D,2,FALSE()))</f>
        <v/>
      </c>
      <c r="E313" s="153" t="str">
        <f aca="false">IF($M313&lt;&gt;"",$M313,IF(COUNTIF('L2 UC'!$C:$C,$L313)&gt;0,$L313,""))</f>
        <v/>
      </c>
      <c r="F313" s="150" t="str">
        <f aca="false">IF($E313="","",$E313&amp;"-"&amp;COUNTIF($E$2:$E313,$E313))</f>
        <v/>
      </c>
      <c r="G313" s="154"/>
      <c r="H313" s="144"/>
      <c r="I313" s="154"/>
      <c r="J313" s="155" t="str">
        <f aca="false">IF(OR($I313="",LEFT($I313,1)="["),"",IFERROR(VLOOKUP(TRIM(IF(ISNUMBER(FIND(",",$I313)),LEFT($I313,FIND(",",$I313)-1),$I313)),'Mitre Techniques'!$A:$C,3,FALSE()),"Unknown technique"))</f>
        <v/>
      </c>
      <c r="K313" s="155" t="str">
        <f aca="false">IF($J313="","",IFERROR(VLOOKUP(IF(ISNUMBER(FIND(",",$J313)),LEFT($J313,FIND(",",$J313)-1),$J313),'ATTACK and Kill Chain mapping'!$A:$B,2,FALSE()),""))</f>
        <v/>
      </c>
      <c r="L313" s="155" t="str">
        <f aca="false">IF($J313="","",IFERROR(VLOOKUP(IF(ISNUMBER(FIND(",",$J313)),LEFT($J313,FIND(",",$J313)-1),$J313),'ATTACK and Kill Chain mapping'!$A:$D,4,FALSE()),""))</f>
        <v/>
      </c>
      <c r="M313" s="154"/>
      <c r="N313" s="156"/>
      <c r="O313" s="156"/>
      <c r="P313" s="156"/>
      <c r="Q313" s="157" t="str">
        <f aca="false">IF(COUNT($N313:$P313)=0,"",$N313*$O313*$P313)</f>
        <v/>
      </c>
      <c r="R313" s="157" t="str">
        <f aca="false">IF($Q313="","",1-$Q313)</f>
        <v/>
      </c>
      <c r="S313" s="158"/>
      <c r="T313" s="158"/>
      <c r="U313" s="158"/>
      <c r="V313" s="158"/>
    </row>
    <row r="314" customFormat="false" ht="43.5" hidden="false" customHeight="true" outlineLevel="0" collapsed="false">
      <c r="A314" s="150" t="str">
        <f aca="false">IF($E314="","",COUNTIF($E:$E,$E314))</f>
        <v/>
      </c>
      <c r="B314" s="151" t="str">
        <f aca="false">IF($C314="","",VLOOKUP($C314,'L1 UC'!$C:$D,2,FALSE()))</f>
        <v/>
      </c>
      <c r="C314" s="152" t="str">
        <f aca="false">IF($E314="","",LEFT($E314,FIND("-",$E314&amp;"-")-1))</f>
        <v/>
      </c>
      <c r="D314" s="153" t="str">
        <f aca="false">IF($E314="","",VLOOKUP($E314,'L2 UC'!$C:$D,2,FALSE()))</f>
        <v/>
      </c>
      <c r="E314" s="153" t="str">
        <f aca="false">IF($M314&lt;&gt;"",$M314,IF(COUNTIF('L2 UC'!$C:$C,$L314)&gt;0,$L314,""))</f>
        <v/>
      </c>
      <c r="F314" s="150" t="str">
        <f aca="false">IF($E314="","",$E314&amp;"-"&amp;COUNTIF($E$2:$E314,$E314))</f>
        <v/>
      </c>
      <c r="G314" s="154"/>
      <c r="H314" s="144"/>
      <c r="I314" s="154"/>
      <c r="J314" s="155" t="str">
        <f aca="false">IF(OR($I314="",LEFT($I314,1)="["),"",IFERROR(VLOOKUP(TRIM(IF(ISNUMBER(FIND(",",$I314)),LEFT($I314,FIND(",",$I314)-1),$I314)),'Mitre Techniques'!$A:$C,3,FALSE()),"Unknown technique"))</f>
        <v/>
      </c>
      <c r="K314" s="155" t="str">
        <f aca="false">IF($J314="","",IFERROR(VLOOKUP(IF(ISNUMBER(FIND(",",$J314)),LEFT($J314,FIND(",",$J314)-1),$J314),'ATTACK and Kill Chain mapping'!$A:$B,2,FALSE()),""))</f>
        <v/>
      </c>
      <c r="L314" s="155" t="str">
        <f aca="false">IF($J314="","",IFERROR(VLOOKUP(IF(ISNUMBER(FIND(",",$J314)),LEFT($J314,FIND(",",$J314)-1),$J314),'ATTACK and Kill Chain mapping'!$A:$D,4,FALSE()),""))</f>
        <v/>
      </c>
      <c r="M314" s="154"/>
      <c r="N314" s="156"/>
      <c r="O314" s="156"/>
      <c r="P314" s="156"/>
      <c r="Q314" s="157" t="str">
        <f aca="false">IF(COUNT($N314:$P314)=0,"",$N314*$O314*$P314)</f>
        <v/>
      </c>
      <c r="R314" s="157" t="str">
        <f aca="false">IF($Q314="","",1-$Q314)</f>
        <v/>
      </c>
      <c r="S314" s="158"/>
      <c r="T314" s="158"/>
      <c r="U314" s="158"/>
      <c r="V314" s="158"/>
    </row>
    <row r="315" customFormat="false" ht="43.5" hidden="false" customHeight="true" outlineLevel="0" collapsed="false">
      <c r="A315" s="150" t="str">
        <f aca="false">IF($E315="","",COUNTIF($E:$E,$E315))</f>
        <v/>
      </c>
      <c r="B315" s="151" t="str">
        <f aca="false">IF($C315="","",VLOOKUP($C315,'L1 UC'!$C:$D,2,FALSE()))</f>
        <v/>
      </c>
      <c r="C315" s="152" t="str">
        <f aca="false">IF($E315="","",LEFT($E315,FIND("-",$E315&amp;"-")-1))</f>
        <v/>
      </c>
      <c r="D315" s="153" t="str">
        <f aca="false">IF($E315="","",VLOOKUP($E315,'L2 UC'!$C:$D,2,FALSE()))</f>
        <v/>
      </c>
      <c r="E315" s="153" t="str">
        <f aca="false">IF($M315&lt;&gt;"",$M315,IF(COUNTIF('L2 UC'!$C:$C,$L315)&gt;0,$L315,""))</f>
        <v/>
      </c>
      <c r="F315" s="150" t="str">
        <f aca="false">IF($E315="","",$E315&amp;"-"&amp;COUNTIF($E$2:$E315,$E315))</f>
        <v/>
      </c>
      <c r="G315" s="154"/>
      <c r="H315" s="144"/>
      <c r="I315" s="154"/>
      <c r="J315" s="155" t="str">
        <f aca="false">IF(OR($I315="",LEFT($I315,1)="["),"",IFERROR(VLOOKUP(TRIM(IF(ISNUMBER(FIND(",",$I315)),LEFT($I315,FIND(",",$I315)-1),$I315)),'Mitre Techniques'!$A:$C,3,FALSE()),"Unknown technique"))</f>
        <v/>
      </c>
      <c r="K315" s="155" t="str">
        <f aca="false">IF($J315="","",IFERROR(VLOOKUP(IF(ISNUMBER(FIND(",",$J315)),LEFT($J315,FIND(",",$J315)-1),$J315),'ATTACK and Kill Chain mapping'!$A:$B,2,FALSE()),""))</f>
        <v/>
      </c>
      <c r="L315" s="155" t="str">
        <f aca="false">IF($J315="","",IFERROR(VLOOKUP(IF(ISNUMBER(FIND(",",$J315)),LEFT($J315,FIND(",",$J315)-1),$J315),'ATTACK and Kill Chain mapping'!$A:$D,4,FALSE()),""))</f>
        <v/>
      </c>
      <c r="M315" s="154"/>
      <c r="N315" s="156"/>
      <c r="O315" s="156"/>
      <c r="P315" s="156"/>
      <c r="Q315" s="157" t="str">
        <f aca="false">IF(COUNT($N315:$P315)=0,"",$N315*$O315*$P315)</f>
        <v/>
      </c>
      <c r="R315" s="157" t="str">
        <f aca="false">IF($Q315="","",1-$Q315)</f>
        <v/>
      </c>
      <c r="S315" s="158"/>
      <c r="T315" s="158"/>
      <c r="U315" s="158"/>
      <c r="V315" s="158"/>
    </row>
    <row r="316" customFormat="false" ht="43.5" hidden="false" customHeight="true" outlineLevel="0" collapsed="false">
      <c r="A316" s="150" t="str">
        <f aca="false">IF($E316="","",COUNTIF($E:$E,$E316))</f>
        <v/>
      </c>
      <c r="B316" s="151" t="str">
        <f aca="false">IF($C316="","",VLOOKUP($C316,'L1 UC'!$C:$D,2,FALSE()))</f>
        <v/>
      </c>
      <c r="C316" s="152" t="str">
        <f aca="false">IF($E316="","",LEFT($E316,FIND("-",$E316&amp;"-")-1))</f>
        <v/>
      </c>
      <c r="D316" s="153" t="str">
        <f aca="false">IF($E316="","",VLOOKUP($E316,'L2 UC'!$C:$D,2,FALSE()))</f>
        <v/>
      </c>
      <c r="E316" s="153" t="str">
        <f aca="false">IF($M316&lt;&gt;"",$M316,IF(COUNTIF('L2 UC'!$C:$C,$L316)&gt;0,$L316,""))</f>
        <v/>
      </c>
      <c r="F316" s="150" t="str">
        <f aca="false">IF($E316="","",$E316&amp;"-"&amp;COUNTIF($E$2:$E316,$E316))</f>
        <v/>
      </c>
      <c r="G316" s="154"/>
      <c r="H316" s="144"/>
      <c r="I316" s="154"/>
      <c r="J316" s="155" t="str">
        <f aca="false">IF(OR($I316="",LEFT($I316,1)="["),"",IFERROR(VLOOKUP(TRIM(IF(ISNUMBER(FIND(",",$I316)),LEFT($I316,FIND(",",$I316)-1),$I316)),'Mitre Techniques'!$A:$C,3,FALSE()),"Unknown technique"))</f>
        <v/>
      </c>
      <c r="K316" s="155" t="str">
        <f aca="false">IF($J316="","",IFERROR(VLOOKUP(IF(ISNUMBER(FIND(",",$J316)),LEFT($J316,FIND(",",$J316)-1),$J316),'ATTACK and Kill Chain mapping'!$A:$B,2,FALSE()),""))</f>
        <v/>
      </c>
      <c r="L316" s="155" t="str">
        <f aca="false">IF($J316="","",IFERROR(VLOOKUP(IF(ISNUMBER(FIND(",",$J316)),LEFT($J316,FIND(",",$J316)-1),$J316),'ATTACK and Kill Chain mapping'!$A:$D,4,FALSE()),""))</f>
        <v/>
      </c>
      <c r="M316" s="154"/>
      <c r="N316" s="156"/>
      <c r="O316" s="156"/>
      <c r="P316" s="156"/>
      <c r="Q316" s="157" t="str">
        <f aca="false">IF(COUNT($N316:$P316)=0,"",$N316*$O316*$P316)</f>
        <v/>
      </c>
      <c r="R316" s="157" t="str">
        <f aca="false">IF($Q316="","",1-$Q316)</f>
        <v/>
      </c>
      <c r="S316" s="158"/>
      <c r="T316" s="158"/>
      <c r="U316" s="158"/>
      <c r="V316" s="158"/>
    </row>
    <row r="317" customFormat="false" ht="43.5" hidden="false" customHeight="true" outlineLevel="0" collapsed="false">
      <c r="A317" s="150" t="str">
        <f aca="false">IF($E317="","",COUNTIF($E:$E,$E317))</f>
        <v/>
      </c>
      <c r="B317" s="151" t="str">
        <f aca="false">IF($C317="","",VLOOKUP($C317,'L1 UC'!$C:$D,2,FALSE()))</f>
        <v/>
      </c>
      <c r="C317" s="152" t="str">
        <f aca="false">IF($E317="","",LEFT($E317,FIND("-",$E317&amp;"-")-1))</f>
        <v/>
      </c>
      <c r="D317" s="153" t="str">
        <f aca="false">IF($E317="","",VLOOKUP($E317,'L2 UC'!$C:$D,2,FALSE()))</f>
        <v/>
      </c>
      <c r="E317" s="153" t="str">
        <f aca="false">IF($M317&lt;&gt;"",$M317,IF(COUNTIF('L2 UC'!$C:$C,$L317)&gt;0,$L317,""))</f>
        <v/>
      </c>
      <c r="F317" s="150" t="str">
        <f aca="false">IF($E317="","",$E317&amp;"-"&amp;COUNTIF($E$2:$E317,$E317))</f>
        <v/>
      </c>
      <c r="G317" s="154"/>
      <c r="H317" s="144"/>
      <c r="I317" s="154"/>
      <c r="J317" s="155" t="str">
        <f aca="false">IF(OR($I317="",LEFT($I317,1)="["),"",IFERROR(VLOOKUP(TRIM(IF(ISNUMBER(FIND(",",$I317)),LEFT($I317,FIND(",",$I317)-1),$I317)),'Mitre Techniques'!$A:$C,3,FALSE()),"Unknown technique"))</f>
        <v/>
      </c>
      <c r="K317" s="155" t="str">
        <f aca="false">IF($J317="","",IFERROR(VLOOKUP(IF(ISNUMBER(FIND(",",$J317)),LEFT($J317,FIND(",",$J317)-1),$J317),'ATTACK and Kill Chain mapping'!$A:$B,2,FALSE()),""))</f>
        <v/>
      </c>
      <c r="L317" s="155" t="str">
        <f aca="false">IF($J317="","",IFERROR(VLOOKUP(IF(ISNUMBER(FIND(",",$J317)),LEFT($J317,FIND(",",$J317)-1),$J317),'ATTACK and Kill Chain mapping'!$A:$D,4,FALSE()),""))</f>
        <v/>
      </c>
      <c r="M317" s="154"/>
      <c r="N317" s="156"/>
      <c r="O317" s="156"/>
      <c r="P317" s="156"/>
      <c r="Q317" s="157" t="str">
        <f aca="false">IF(COUNT($N317:$P317)=0,"",$N317*$O317*$P317)</f>
        <v/>
      </c>
      <c r="R317" s="157" t="str">
        <f aca="false">IF($Q317="","",1-$Q317)</f>
        <v/>
      </c>
      <c r="S317" s="158"/>
      <c r="T317" s="158"/>
      <c r="U317" s="158"/>
      <c r="V317" s="158"/>
    </row>
    <row r="318" customFormat="false" ht="43.5" hidden="false" customHeight="true" outlineLevel="0" collapsed="false">
      <c r="A318" s="150" t="str">
        <f aca="false">IF($E318="","",COUNTIF($E:$E,$E318))</f>
        <v/>
      </c>
      <c r="B318" s="151" t="str">
        <f aca="false">IF($C318="","",VLOOKUP($C318,'L1 UC'!$C:$D,2,FALSE()))</f>
        <v/>
      </c>
      <c r="C318" s="152" t="str">
        <f aca="false">IF($E318="","",LEFT($E318,FIND("-",$E318&amp;"-")-1))</f>
        <v/>
      </c>
      <c r="D318" s="153" t="str">
        <f aca="false">IF($E318="","",VLOOKUP($E318,'L2 UC'!$C:$D,2,FALSE()))</f>
        <v/>
      </c>
      <c r="E318" s="153" t="str">
        <f aca="false">IF($M318&lt;&gt;"",$M318,IF(COUNTIF('L2 UC'!$C:$C,$L318)&gt;0,$L318,""))</f>
        <v/>
      </c>
      <c r="F318" s="150" t="str">
        <f aca="false">IF($E318="","",$E318&amp;"-"&amp;COUNTIF($E$2:$E318,$E318))</f>
        <v/>
      </c>
      <c r="G318" s="154"/>
      <c r="H318" s="144"/>
      <c r="I318" s="154"/>
      <c r="J318" s="155" t="str">
        <f aca="false">IF(OR($I318="",LEFT($I318,1)="["),"",IFERROR(VLOOKUP(TRIM(IF(ISNUMBER(FIND(",",$I318)),LEFT($I318,FIND(",",$I318)-1),$I318)),'Mitre Techniques'!$A:$C,3,FALSE()),"Unknown technique"))</f>
        <v/>
      </c>
      <c r="K318" s="155" t="str">
        <f aca="false">IF($J318="","",IFERROR(VLOOKUP(IF(ISNUMBER(FIND(",",$J318)),LEFT($J318,FIND(",",$J318)-1),$J318),'ATTACK and Kill Chain mapping'!$A:$B,2,FALSE()),""))</f>
        <v/>
      </c>
      <c r="L318" s="155" t="str">
        <f aca="false">IF($J318="","",IFERROR(VLOOKUP(IF(ISNUMBER(FIND(",",$J318)),LEFT($J318,FIND(",",$J318)-1),$J318),'ATTACK and Kill Chain mapping'!$A:$D,4,FALSE()),""))</f>
        <v/>
      </c>
      <c r="M318" s="154"/>
      <c r="N318" s="156"/>
      <c r="O318" s="156"/>
      <c r="P318" s="156"/>
      <c r="Q318" s="157" t="str">
        <f aca="false">IF(COUNT($N318:$P318)=0,"",$N318*$O318*$P318)</f>
        <v/>
      </c>
      <c r="R318" s="157" t="str">
        <f aca="false">IF($Q318="","",1-$Q318)</f>
        <v/>
      </c>
      <c r="S318" s="158"/>
      <c r="T318" s="158"/>
      <c r="U318" s="158"/>
      <c r="V318" s="158"/>
    </row>
    <row r="319" customFormat="false" ht="43.5" hidden="false" customHeight="true" outlineLevel="0" collapsed="false">
      <c r="A319" s="150" t="str">
        <f aca="false">IF($E319="","",COUNTIF($E:$E,$E319))</f>
        <v/>
      </c>
      <c r="B319" s="151" t="str">
        <f aca="false">IF($C319="","",VLOOKUP($C319,'L1 UC'!$C:$D,2,FALSE()))</f>
        <v/>
      </c>
      <c r="C319" s="152" t="str">
        <f aca="false">IF($E319="","",LEFT($E319,FIND("-",$E319&amp;"-")-1))</f>
        <v/>
      </c>
      <c r="D319" s="153" t="str">
        <f aca="false">IF($E319="","",VLOOKUP($E319,'L2 UC'!$C:$D,2,FALSE()))</f>
        <v/>
      </c>
      <c r="E319" s="153" t="str">
        <f aca="false">IF($M319&lt;&gt;"",$M319,IF(COUNTIF('L2 UC'!$C:$C,$L319)&gt;0,$L319,""))</f>
        <v/>
      </c>
      <c r="F319" s="150" t="str">
        <f aca="false">IF($E319="","",$E319&amp;"-"&amp;COUNTIF($E$2:$E319,$E319))</f>
        <v/>
      </c>
      <c r="G319" s="154"/>
      <c r="H319" s="144"/>
      <c r="I319" s="154"/>
      <c r="J319" s="155" t="str">
        <f aca="false">IF(OR($I319="",LEFT($I319,1)="["),"",IFERROR(VLOOKUP(TRIM(IF(ISNUMBER(FIND(",",$I319)),LEFT($I319,FIND(",",$I319)-1),$I319)),'Mitre Techniques'!$A:$C,3,FALSE()),"Unknown technique"))</f>
        <v/>
      </c>
      <c r="K319" s="155" t="str">
        <f aca="false">IF($J319="","",IFERROR(VLOOKUP(IF(ISNUMBER(FIND(",",$J319)),LEFT($J319,FIND(",",$J319)-1),$J319),'ATTACK and Kill Chain mapping'!$A:$B,2,FALSE()),""))</f>
        <v/>
      </c>
      <c r="L319" s="155" t="str">
        <f aca="false">IF($J319="","",IFERROR(VLOOKUP(IF(ISNUMBER(FIND(",",$J319)),LEFT($J319,FIND(",",$J319)-1),$J319),'ATTACK and Kill Chain mapping'!$A:$D,4,FALSE()),""))</f>
        <v/>
      </c>
      <c r="M319" s="154"/>
      <c r="N319" s="156"/>
      <c r="O319" s="156"/>
      <c r="P319" s="156"/>
      <c r="Q319" s="157" t="str">
        <f aca="false">IF(COUNT($N319:$P319)=0,"",$N319*$O319*$P319)</f>
        <v/>
      </c>
      <c r="R319" s="157" t="str">
        <f aca="false">IF($Q319="","",1-$Q319)</f>
        <v/>
      </c>
      <c r="S319" s="158"/>
      <c r="T319" s="158"/>
      <c r="U319" s="158"/>
      <c r="V319" s="158"/>
    </row>
    <row r="320" customFormat="false" ht="43.5" hidden="false" customHeight="true" outlineLevel="0" collapsed="false">
      <c r="A320" s="150" t="str">
        <f aca="false">IF($E320="","",COUNTIF($E:$E,$E320))</f>
        <v/>
      </c>
      <c r="B320" s="151" t="str">
        <f aca="false">IF($C320="","",VLOOKUP($C320,'L1 UC'!$C:$D,2,FALSE()))</f>
        <v/>
      </c>
      <c r="C320" s="152" t="str">
        <f aca="false">IF($E320="","",LEFT($E320,FIND("-",$E320&amp;"-")-1))</f>
        <v/>
      </c>
      <c r="D320" s="153" t="str">
        <f aca="false">IF($E320="","",VLOOKUP($E320,'L2 UC'!$C:$D,2,FALSE()))</f>
        <v/>
      </c>
      <c r="E320" s="153" t="str">
        <f aca="false">IF($M320&lt;&gt;"",$M320,IF(COUNTIF('L2 UC'!$C:$C,$L320)&gt;0,$L320,""))</f>
        <v/>
      </c>
      <c r="F320" s="150" t="str">
        <f aca="false">IF($E320="","",$E320&amp;"-"&amp;COUNTIF($E$2:$E320,$E320))</f>
        <v/>
      </c>
      <c r="G320" s="154"/>
      <c r="H320" s="144"/>
      <c r="I320" s="154"/>
      <c r="J320" s="155" t="str">
        <f aca="false">IF(OR($I320="",LEFT($I320,1)="["),"",IFERROR(VLOOKUP(TRIM(IF(ISNUMBER(FIND(",",$I320)),LEFT($I320,FIND(",",$I320)-1),$I320)),'Mitre Techniques'!$A:$C,3,FALSE()),"Unknown technique"))</f>
        <v/>
      </c>
      <c r="K320" s="155" t="str">
        <f aca="false">IF($J320="","",IFERROR(VLOOKUP(IF(ISNUMBER(FIND(",",$J320)),LEFT($J320,FIND(",",$J320)-1),$J320),'ATTACK and Kill Chain mapping'!$A:$B,2,FALSE()),""))</f>
        <v/>
      </c>
      <c r="L320" s="155" t="str">
        <f aca="false">IF($J320="","",IFERROR(VLOOKUP(IF(ISNUMBER(FIND(",",$J320)),LEFT($J320,FIND(",",$J320)-1),$J320),'ATTACK and Kill Chain mapping'!$A:$D,4,FALSE()),""))</f>
        <v/>
      </c>
      <c r="M320" s="154"/>
      <c r="N320" s="156"/>
      <c r="O320" s="156"/>
      <c r="P320" s="156"/>
      <c r="Q320" s="157" t="str">
        <f aca="false">IF(COUNT($N320:$P320)=0,"",$N320*$O320*$P320)</f>
        <v/>
      </c>
      <c r="R320" s="157" t="str">
        <f aca="false">IF($Q320="","",1-$Q320)</f>
        <v/>
      </c>
      <c r="S320" s="158"/>
      <c r="T320" s="158"/>
      <c r="U320" s="158"/>
      <c r="V320" s="158"/>
    </row>
    <row r="321" customFormat="false" ht="43.5" hidden="false" customHeight="true" outlineLevel="0" collapsed="false">
      <c r="A321" s="150" t="str">
        <f aca="false">IF($E321="","",COUNTIF($E:$E,$E321))</f>
        <v/>
      </c>
      <c r="B321" s="151" t="str">
        <f aca="false">IF($C321="","",VLOOKUP($C321,'L1 UC'!$C:$D,2,FALSE()))</f>
        <v/>
      </c>
      <c r="C321" s="152" t="str">
        <f aca="false">IF($E321="","",LEFT($E321,FIND("-",$E321&amp;"-")-1))</f>
        <v/>
      </c>
      <c r="D321" s="153" t="str">
        <f aca="false">IF($E321="","",VLOOKUP($E321,'L2 UC'!$C:$D,2,FALSE()))</f>
        <v/>
      </c>
      <c r="E321" s="153" t="str">
        <f aca="false">IF($M321&lt;&gt;"",$M321,IF(COUNTIF('L2 UC'!$C:$C,$L321)&gt;0,$L321,""))</f>
        <v/>
      </c>
      <c r="F321" s="150" t="str">
        <f aca="false">IF($E321="","",$E321&amp;"-"&amp;COUNTIF($E$2:$E321,$E321))</f>
        <v/>
      </c>
      <c r="G321" s="154"/>
      <c r="H321" s="144"/>
      <c r="I321" s="154"/>
      <c r="J321" s="155" t="str">
        <f aca="false">IF(OR($I321="",LEFT($I321,1)="["),"",IFERROR(VLOOKUP(TRIM(IF(ISNUMBER(FIND(",",$I321)),LEFT($I321,FIND(",",$I321)-1),$I321)),'Mitre Techniques'!$A:$C,3,FALSE()),"Unknown technique"))</f>
        <v/>
      </c>
      <c r="K321" s="155" t="str">
        <f aca="false">IF($J321="","",IFERROR(VLOOKUP(IF(ISNUMBER(FIND(",",$J321)),LEFT($J321,FIND(",",$J321)-1),$J321),'ATTACK and Kill Chain mapping'!$A:$B,2,FALSE()),""))</f>
        <v/>
      </c>
      <c r="L321" s="155" t="str">
        <f aca="false">IF($J321="","",IFERROR(VLOOKUP(IF(ISNUMBER(FIND(",",$J321)),LEFT($J321,FIND(",",$J321)-1),$J321),'ATTACK and Kill Chain mapping'!$A:$D,4,FALSE()),""))</f>
        <v/>
      </c>
      <c r="M321" s="154"/>
      <c r="N321" s="156"/>
      <c r="O321" s="156"/>
      <c r="P321" s="156"/>
      <c r="Q321" s="157" t="str">
        <f aca="false">IF(COUNT($N321:$P321)=0,"",$N321*$O321*$P321)</f>
        <v/>
      </c>
      <c r="R321" s="157" t="str">
        <f aca="false">IF($Q321="","",1-$Q321)</f>
        <v/>
      </c>
      <c r="S321" s="158"/>
      <c r="T321" s="158"/>
      <c r="U321" s="158"/>
      <c r="V321" s="158"/>
    </row>
    <row r="322" customFormat="false" ht="43.5" hidden="false" customHeight="true" outlineLevel="0" collapsed="false">
      <c r="A322" s="150" t="str">
        <f aca="false">IF($E322="","",COUNTIF($E:$E,$E322))</f>
        <v/>
      </c>
      <c r="B322" s="151" t="str">
        <f aca="false">IF($C322="","",VLOOKUP($C322,'L1 UC'!$C:$D,2,FALSE()))</f>
        <v/>
      </c>
      <c r="C322" s="152" t="str">
        <f aca="false">IF($E322="","",LEFT($E322,FIND("-",$E322&amp;"-")-1))</f>
        <v/>
      </c>
      <c r="D322" s="153" t="str">
        <f aca="false">IF($E322="","",VLOOKUP($E322,'L2 UC'!$C:$D,2,FALSE()))</f>
        <v/>
      </c>
      <c r="E322" s="153" t="str">
        <f aca="false">IF($M322&lt;&gt;"",$M322,IF(COUNTIF('L2 UC'!$C:$C,$L322)&gt;0,$L322,""))</f>
        <v/>
      </c>
      <c r="F322" s="150" t="str">
        <f aca="false">IF($E322="","",$E322&amp;"-"&amp;COUNTIF($E$2:$E322,$E322))</f>
        <v/>
      </c>
      <c r="G322" s="154"/>
      <c r="H322" s="144"/>
      <c r="I322" s="154"/>
      <c r="J322" s="155" t="str">
        <f aca="false">IF(OR($I322="",LEFT($I322,1)="["),"",IFERROR(VLOOKUP(TRIM(IF(ISNUMBER(FIND(",",$I322)),LEFT($I322,FIND(",",$I322)-1),$I322)),'Mitre Techniques'!$A:$C,3,FALSE()),"Unknown technique"))</f>
        <v/>
      </c>
      <c r="K322" s="155" t="str">
        <f aca="false">IF($J322="","",IFERROR(VLOOKUP(IF(ISNUMBER(FIND(",",$J322)),LEFT($J322,FIND(",",$J322)-1),$J322),'ATTACK and Kill Chain mapping'!$A:$B,2,FALSE()),""))</f>
        <v/>
      </c>
      <c r="L322" s="155" t="str">
        <f aca="false">IF($J322="","",IFERROR(VLOOKUP(IF(ISNUMBER(FIND(",",$J322)),LEFT($J322,FIND(",",$J322)-1),$J322),'ATTACK and Kill Chain mapping'!$A:$D,4,FALSE()),""))</f>
        <v/>
      </c>
      <c r="M322" s="154"/>
      <c r="N322" s="156"/>
      <c r="O322" s="156"/>
      <c r="P322" s="156"/>
      <c r="Q322" s="157" t="str">
        <f aca="false">IF(COUNT($N322:$P322)=0,"",$N322*$O322*$P322)</f>
        <v/>
      </c>
      <c r="R322" s="157" t="str">
        <f aca="false">IF($Q322="","",1-$Q322)</f>
        <v/>
      </c>
      <c r="S322" s="158"/>
      <c r="T322" s="158"/>
      <c r="U322" s="158"/>
      <c r="V322" s="158"/>
    </row>
    <row r="323" customFormat="false" ht="43.5" hidden="false" customHeight="true" outlineLevel="0" collapsed="false">
      <c r="A323" s="150" t="str">
        <f aca="false">IF($E323="","",COUNTIF($E:$E,$E323))</f>
        <v/>
      </c>
      <c r="B323" s="151" t="str">
        <f aca="false">IF($C323="","",VLOOKUP($C323,'L1 UC'!$C:$D,2,FALSE()))</f>
        <v/>
      </c>
      <c r="C323" s="152" t="str">
        <f aca="false">IF($E323="","",LEFT($E323,FIND("-",$E323&amp;"-")-1))</f>
        <v/>
      </c>
      <c r="D323" s="153" t="str">
        <f aca="false">IF($E323="","",VLOOKUP($E323,'L2 UC'!$C:$D,2,FALSE()))</f>
        <v/>
      </c>
      <c r="E323" s="153" t="str">
        <f aca="false">IF($M323&lt;&gt;"",$M323,IF(COUNTIF('L2 UC'!$C:$C,$L323)&gt;0,$L323,""))</f>
        <v/>
      </c>
      <c r="F323" s="150" t="str">
        <f aca="false">IF($E323="","",$E323&amp;"-"&amp;COUNTIF($E$2:$E323,$E323))</f>
        <v/>
      </c>
      <c r="G323" s="154"/>
      <c r="H323" s="144"/>
      <c r="I323" s="154"/>
      <c r="J323" s="155" t="str">
        <f aca="false">IF(OR($I323="",LEFT($I323,1)="["),"",IFERROR(VLOOKUP(TRIM(IF(ISNUMBER(FIND(",",$I323)),LEFT($I323,FIND(",",$I323)-1),$I323)),'Mitre Techniques'!$A:$C,3,FALSE()),"Unknown technique"))</f>
        <v/>
      </c>
      <c r="K323" s="155" t="str">
        <f aca="false">IF($J323="","",IFERROR(VLOOKUP(IF(ISNUMBER(FIND(",",$J323)),LEFT($J323,FIND(",",$J323)-1),$J323),'ATTACK and Kill Chain mapping'!$A:$B,2,FALSE()),""))</f>
        <v/>
      </c>
      <c r="L323" s="155" t="str">
        <f aca="false">IF($J323="","",IFERROR(VLOOKUP(IF(ISNUMBER(FIND(",",$J323)),LEFT($J323,FIND(",",$J323)-1),$J323),'ATTACK and Kill Chain mapping'!$A:$D,4,FALSE()),""))</f>
        <v/>
      </c>
      <c r="M323" s="154"/>
      <c r="N323" s="156"/>
      <c r="O323" s="156"/>
      <c r="P323" s="156"/>
      <c r="Q323" s="157" t="str">
        <f aca="false">IF(COUNT($N323:$P323)=0,"",$N323*$O323*$P323)</f>
        <v/>
      </c>
      <c r="R323" s="157" t="str">
        <f aca="false">IF($Q323="","",1-$Q323)</f>
        <v/>
      </c>
      <c r="S323" s="158"/>
      <c r="T323" s="158"/>
      <c r="U323" s="158"/>
      <c r="V323" s="158"/>
    </row>
    <row r="324" customFormat="false" ht="43.5" hidden="false" customHeight="true" outlineLevel="0" collapsed="false">
      <c r="A324" s="150" t="str">
        <f aca="false">IF($E324="","",COUNTIF($E:$E,$E324))</f>
        <v/>
      </c>
      <c r="B324" s="151" t="str">
        <f aca="false">IF($C324="","",VLOOKUP($C324,'L1 UC'!$C:$D,2,FALSE()))</f>
        <v/>
      </c>
      <c r="C324" s="152" t="str">
        <f aca="false">IF($E324="","",LEFT($E324,FIND("-",$E324&amp;"-")-1))</f>
        <v/>
      </c>
      <c r="D324" s="153" t="str">
        <f aca="false">IF($E324="","",VLOOKUP($E324,'L2 UC'!$C:$D,2,FALSE()))</f>
        <v/>
      </c>
      <c r="E324" s="153" t="str">
        <f aca="false">IF($M324&lt;&gt;"",$M324,IF(COUNTIF('L2 UC'!$C:$C,$L324)&gt;0,$L324,""))</f>
        <v/>
      </c>
      <c r="F324" s="150" t="str">
        <f aca="false">IF($E324="","",$E324&amp;"-"&amp;COUNTIF($E$2:$E324,$E324))</f>
        <v/>
      </c>
      <c r="G324" s="154"/>
      <c r="H324" s="144"/>
      <c r="I324" s="154"/>
      <c r="J324" s="155" t="str">
        <f aca="false">IF(OR($I324="",LEFT($I324,1)="["),"",IFERROR(VLOOKUP(TRIM(IF(ISNUMBER(FIND(",",$I324)),LEFT($I324,FIND(",",$I324)-1),$I324)),'Mitre Techniques'!$A:$C,3,FALSE()),"Unknown technique"))</f>
        <v/>
      </c>
      <c r="K324" s="155" t="str">
        <f aca="false">IF($J324="","",IFERROR(VLOOKUP(IF(ISNUMBER(FIND(",",$J324)),LEFT($J324,FIND(",",$J324)-1),$J324),'ATTACK and Kill Chain mapping'!$A:$B,2,FALSE()),""))</f>
        <v/>
      </c>
      <c r="L324" s="155" t="str">
        <f aca="false">IF($J324="","",IFERROR(VLOOKUP(IF(ISNUMBER(FIND(",",$J324)),LEFT($J324,FIND(",",$J324)-1),$J324),'ATTACK and Kill Chain mapping'!$A:$D,4,FALSE()),""))</f>
        <v/>
      </c>
      <c r="M324" s="154"/>
      <c r="N324" s="156"/>
      <c r="O324" s="156"/>
      <c r="P324" s="156"/>
      <c r="Q324" s="157" t="str">
        <f aca="false">IF(COUNT($N324:$P324)=0,"",$N324*$O324*$P324)</f>
        <v/>
      </c>
      <c r="R324" s="157" t="str">
        <f aca="false">IF($Q324="","",1-$Q324)</f>
        <v/>
      </c>
      <c r="S324" s="158"/>
      <c r="T324" s="158"/>
      <c r="U324" s="158"/>
      <c r="V324" s="158"/>
    </row>
    <row r="325" customFormat="false" ht="43.5" hidden="false" customHeight="true" outlineLevel="0" collapsed="false">
      <c r="A325" s="150" t="str">
        <f aca="false">IF($E325="","",COUNTIF($E:$E,$E325))</f>
        <v/>
      </c>
      <c r="B325" s="151" t="str">
        <f aca="false">IF($C325="","",VLOOKUP($C325,'L1 UC'!$C:$D,2,FALSE()))</f>
        <v/>
      </c>
      <c r="C325" s="152" t="str">
        <f aca="false">IF($E325="","",LEFT($E325,FIND("-",$E325&amp;"-")-1))</f>
        <v/>
      </c>
      <c r="D325" s="153" t="str">
        <f aca="false">IF($E325="","",VLOOKUP($E325,'L2 UC'!$C:$D,2,FALSE()))</f>
        <v/>
      </c>
      <c r="E325" s="153" t="str">
        <f aca="false">IF($M325&lt;&gt;"",$M325,IF(COUNTIF('L2 UC'!$C:$C,$L325)&gt;0,$L325,""))</f>
        <v/>
      </c>
      <c r="F325" s="150" t="str">
        <f aca="false">IF($E325="","",$E325&amp;"-"&amp;COUNTIF($E$2:$E325,$E325))</f>
        <v/>
      </c>
      <c r="G325" s="154"/>
      <c r="H325" s="144"/>
      <c r="I325" s="154"/>
      <c r="J325" s="155" t="str">
        <f aca="false">IF(OR($I325="",LEFT($I325,1)="["),"",IFERROR(VLOOKUP(TRIM(IF(ISNUMBER(FIND(",",$I325)),LEFT($I325,FIND(",",$I325)-1),$I325)),'Mitre Techniques'!$A:$C,3,FALSE()),"Unknown technique"))</f>
        <v/>
      </c>
      <c r="K325" s="155" t="str">
        <f aca="false">IF($J325="","",IFERROR(VLOOKUP(IF(ISNUMBER(FIND(",",$J325)),LEFT($J325,FIND(",",$J325)-1),$J325),'ATTACK and Kill Chain mapping'!$A:$B,2,FALSE()),""))</f>
        <v/>
      </c>
      <c r="L325" s="155" t="str">
        <f aca="false">IF($J325="","",IFERROR(VLOOKUP(IF(ISNUMBER(FIND(",",$J325)),LEFT($J325,FIND(",",$J325)-1),$J325),'ATTACK and Kill Chain mapping'!$A:$D,4,FALSE()),""))</f>
        <v/>
      </c>
      <c r="M325" s="154"/>
      <c r="N325" s="156"/>
      <c r="O325" s="156"/>
      <c r="P325" s="156"/>
      <c r="Q325" s="157" t="str">
        <f aca="false">IF(COUNT($N325:$P325)=0,"",$N325*$O325*$P325)</f>
        <v/>
      </c>
      <c r="R325" s="157" t="str">
        <f aca="false">IF($Q325="","",1-$Q325)</f>
        <v/>
      </c>
      <c r="S325" s="158"/>
      <c r="T325" s="158"/>
      <c r="U325" s="158"/>
      <c r="V325" s="158"/>
    </row>
    <row r="326" customFormat="false" ht="43.5" hidden="false" customHeight="true" outlineLevel="0" collapsed="false">
      <c r="A326" s="150" t="str">
        <f aca="false">IF($E326="","",COUNTIF($E:$E,$E326))</f>
        <v/>
      </c>
      <c r="B326" s="151" t="str">
        <f aca="false">IF($C326="","",VLOOKUP($C326,'L1 UC'!$C:$D,2,FALSE()))</f>
        <v/>
      </c>
      <c r="C326" s="152" t="str">
        <f aca="false">IF($E326="","",LEFT($E326,FIND("-",$E326&amp;"-")-1))</f>
        <v/>
      </c>
      <c r="D326" s="153" t="str">
        <f aca="false">IF($E326="","",VLOOKUP($E326,'L2 UC'!$C:$D,2,FALSE()))</f>
        <v/>
      </c>
      <c r="E326" s="153" t="str">
        <f aca="false">IF($M326&lt;&gt;"",$M326,IF(COUNTIF('L2 UC'!$C:$C,$L326)&gt;0,$L326,""))</f>
        <v/>
      </c>
      <c r="F326" s="150" t="str">
        <f aca="false">IF($E326="","",$E326&amp;"-"&amp;COUNTIF($E$2:$E326,$E326))</f>
        <v/>
      </c>
      <c r="G326" s="154"/>
      <c r="H326" s="144"/>
      <c r="I326" s="154"/>
      <c r="J326" s="155" t="str">
        <f aca="false">IF(OR($I326="",LEFT($I326,1)="["),"",IFERROR(VLOOKUP(TRIM(IF(ISNUMBER(FIND(",",$I326)),LEFT($I326,FIND(",",$I326)-1),$I326)),'Mitre Techniques'!$A:$C,3,FALSE()),"Unknown technique"))</f>
        <v/>
      </c>
      <c r="K326" s="155" t="str">
        <f aca="false">IF($J326="","",IFERROR(VLOOKUP(IF(ISNUMBER(FIND(",",$J326)),LEFT($J326,FIND(",",$J326)-1),$J326),'ATTACK and Kill Chain mapping'!$A:$B,2,FALSE()),""))</f>
        <v/>
      </c>
      <c r="L326" s="155" t="str">
        <f aca="false">IF($J326="","",IFERROR(VLOOKUP(IF(ISNUMBER(FIND(",",$J326)),LEFT($J326,FIND(",",$J326)-1),$J326),'ATTACK and Kill Chain mapping'!$A:$D,4,FALSE()),""))</f>
        <v/>
      </c>
      <c r="M326" s="154"/>
      <c r="N326" s="156"/>
      <c r="O326" s="156"/>
      <c r="P326" s="156"/>
      <c r="Q326" s="157" t="str">
        <f aca="false">IF(COUNT($N326:$P326)=0,"",$N326*$O326*$P326)</f>
        <v/>
      </c>
      <c r="R326" s="157" t="str">
        <f aca="false">IF($Q326="","",1-$Q326)</f>
        <v/>
      </c>
      <c r="S326" s="158"/>
      <c r="T326" s="158"/>
      <c r="U326" s="158"/>
      <c r="V326" s="158"/>
    </row>
    <row r="327" customFormat="false" ht="43.5" hidden="false" customHeight="true" outlineLevel="0" collapsed="false">
      <c r="A327" s="150" t="str">
        <f aca="false">IF($E327="","",COUNTIF($E:$E,$E327))</f>
        <v/>
      </c>
      <c r="B327" s="151" t="str">
        <f aca="false">IF($C327="","",VLOOKUP($C327,'L1 UC'!$C:$D,2,FALSE()))</f>
        <v/>
      </c>
      <c r="C327" s="152" t="str">
        <f aca="false">IF($E327="","",LEFT($E327,FIND("-",$E327&amp;"-")-1))</f>
        <v/>
      </c>
      <c r="D327" s="153" t="str">
        <f aca="false">IF($E327="","",VLOOKUP($E327,'L2 UC'!$C:$D,2,FALSE()))</f>
        <v/>
      </c>
      <c r="E327" s="153" t="str">
        <f aca="false">IF($M327&lt;&gt;"",$M327,IF(COUNTIF('L2 UC'!$C:$C,$L327)&gt;0,$L327,""))</f>
        <v/>
      </c>
      <c r="F327" s="150" t="str">
        <f aca="false">IF($E327="","",$E327&amp;"-"&amp;COUNTIF($E$2:$E327,$E327))</f>
        <v/>
      </c>
      <c r="G327" s="154"/>
      <c r="H327" s="144"/>
      <c r="I327" s="154"/>
      <c r="J327" s="155" t="str">
        <f aca="false">IF(OR($I327="",LEFT($I327,1)="["),"",IFERROR(VLOOKUP(TRIM(IF(ISNUMBER(FIND(",",$I327)),LEFT($I327,FIND(",",$I327)-1),$I327)),'Mitre Techniques'!$A:$C,3,FALSE()),"Unknown technique"))</f>
        <v/>
      </c>
      <c r="K327" s="155" t="str">
        <f aca="false">IF($J327="","",IFERROR(VLOOKUP(IF(ISNUMBER(FIND(",",$J327)),LEFT($J327,FIND(",",$J327)-1),$J327),'ATTACK and Kill Chain mapping'!$A:$B,2,FALSE()),""))</f>
        <v/>
      </c>
      <c r="L327" s="155" t="str">
        <f aca="false">IF($J327="","",IFERROR(VLOOKUP(IF(ISNUMBER(FIND(",",$J327)),LEFT($J327,FIND(",",$J327)-1),$J327),'ATTACK and Kill Chain mapping'!$A:$D,4,FALSE()),""))</f>
        <v/>
      </c>
      <c r="M327" s="154"/>
      <c r="N327" s="156"/>
      <c r="O327" s="156"/>
      <c r="P327" s="156"/>
      <c r="Q327" s="157" t="str">
        <f aca="false">IF(COUNT($N327:$P327)=0,"",$N327*$O327*$P327)</f>
        <v/>
      </c>
      <c r="R327" s="157" t="str">
        <f aca="false">IF($Q327="","",1-$Q327)</f>
        <v/>
      </c>
      <c r="S327" s="158"/>
      <c r="T327" s="158"/>
      <c r="U327" s="158"/>
      <c r="V327" s="158"/>
    </row>
    <row r="328" customFormat="false" ht="43.5" hidden="false" customHeight="true" outlineLevel="0" collapsed="false">
      <c r="A328" s="150" t="str">
        <f aca="false">IF($E328="","",COUNTIF($E:$E,$E328))</f>
        <v/>
      </c>
      <c r="B328" s="151" t="str">
        <f aca="false">IF($C328="","",VLOOKUP($C328,'L1 UC'!$C:$D,2,FALSE()))</f>
        <v/>
      </c>
      <c r="C328" s="152" t="str">
        <f aca="false">IF($E328="","",LEFT($E328,FIND("-",$E328&amp;"-")-1))</f>
        <v/>
      </c>
      <c r="D328" s="153" t="str">
        <f aca="false">IF($E328="","",VLOOKUP($E328,'L2 UC'!$C:$D,2,FALSE()))</f>
        <v/>
      </c>
      <c r="E328" s="153" t="str">
        <f aca="false">IF($M328&lt;&gt;"",$M328,IF(COUNTIF('L2 UC'!$C:$C,$L328)&gt;0,$L328,""))</f>
        <v/>
      </c>
      <c r="F328" s="150" t="str">
        <f aca="false">IF($E328="","",$E328&amp;"-"&amp;COUNTIF($E$2:$E328,$E328))</f>
        <v/>
      </c>
      <c r="G328" s="154"/>
      <c r="H328" s="144"/>
      <c r="I328" s="154"/>
      <c r="J328" s="155" t="str">
        <f aca="false">IF(OR($I328="",LEFT($I328,1)="["),"",IFERROR(VLOOKUP(TRIM(IF(ISNUMBER(FIND(",",$I328)),LEFT($I328,FIND(",",$I328)-1),$I328)),'Mitre Techniques'!$A:$C,3,FALSE()),"Unknown technique"))</f>
        <v/>
      </c>
      <c r="K328" s="155" t="str">
        <f aca="false">IF($J328="","",IFERROR(VLOOKUP(IF(ISNUMBER(FIND(",",$J328)),LEFT($J328,FIND(",",$J328)-1),$J328),'ATTACK and Kill Chain mapping'!$A:$B,2,FALSE()),""))</f>
        <v/>
      </c>
      <c r="L328" s="155" t="str">
        <f aca="false">IF($J328="","",IFERROR(VLOOKUP(IF(ISNUMBER(FIND(",",$J328)),LEFT($J328,FIND(",",$J328)-1),$J328),'ATTACK and Kill Chain mapping'!$A:$D,4,FALSE()),""))</f>
        <v/>
      </c>
      <c r="M328" s="154"/>
      <c r="N328" s="156"/>
      <c r="O328" s="156"/>
      <c r="P328" s="156"/>
      <c r="Q328" s="157" t="str">
        <f aca="false">IF(COUNT($N328:$P328)=0,"",$N328*$O328*$P328)</f>
        <v/>
      </c>
      <c r="R328" s="157" t="str">
        <f aca="false">IF($Q328="","",1-$Q328)</f>
        <v/>
      </c>
      <c r="S328" s="158"/>
      <c r="T328" s="158"/>
      <c r="U328" s="158"/>
      <c r="V328" s="158"/>
    </row>
    <row r="329" customFormat="false" ht="43.5" hidden="false" customHeight="true" outlineLevel="0" collapsed="false">
      <c r="A329" s="150" t="str">
        <f aca="false">IF($E329="","",COUNTIF($E:$E,$E329))</f>
        <v/>
      </c>
      <c r="B329" s="151" t="str">
        <f aca="false">IF($C329="","",VLOOKUP($C329,'L1 UC'!$C:$D,2,FALSE()))</f>
        <v/>
      </c>
      <c r="C329" s="152" t="str">
        <f aca="false">IF($E329="","",LEFT($E329,FIND("-",$E329&amp;"-")-1))</f>
        <v/>
      </c>
      <c r="D329" s="153" t="str">
        <f aca="false">IF($E329="","",VLOOKUP($E329,'L2 UC'!$C:$D,2,FALSE()))</f>
        <v/>
      </c>
      <c r="E329" s="153" t="str">
        <f aca="false">IF($M329&lt;&gt;"",$M329,IF(COUNTIF('L2 UC'!$C:$C,$L329)&gt;0,$L329,""))</f>
        <v/>
      </c>
      <c r="F329" s="150" t="str">
        <f aca="false">IF($E329="","",$E329&amp;"-"&amp;COUNTIF($E$2:$E329,$E329))</f>
        <v/>
      </c>
      <c r="G329" s="154"/>
      <c r="H329" s="144"/>
      <c r="I329" s="154"/>
      <c r="J329" s="155" t="str">
        <f aca="false">IF(OR($I329="",LEFT($I329,1)="["),"",IFERROR(VLOOKUP(TRIM(IF(ISNUMBER(FIND(",",$I329)),LEFT($I329,FIND(",",$I329)-1),$I329)),'Mitre Techniques'!$A:$C,3,FALSE()),"Unknown technique"))</f>
        <v/>
      </c>
      <c r="K329" s="155" t="str">
        <f aca="false">IF($J329="","",IFERROR(VLOOKUP(IF(ISNUMBER(FIND(",",$J329)),LEFT($J329,FIND(",",$J329)-1),$J329),'ATTACK and Kill Chain mapping'!$A:$B,2,FALSE()),""))</f>
        <v/>
      </c>
      <c r="L329" s="155" t="str">
        <f aca="false">IF($J329="","",IFERROR(VLOOKUP(IF(ISNUMBER(FIND(",",$J329)),LEFT($J329,FIND(",",$J329)-1),$J329),'ATTACK and Kill Chain mapping'!$A:$D,4,FALSE()),""))</f>
        <v/>
      </c>
      <c r="M329" s="154"/>
      <c r="N329" s="156"/>
      <c r="O329" s="156"/>
      <c r="P329" s="156"/>
      <c r="Q329" s="157" t="str">
        <f aca="false">IF(COUNT($N329:$P329)=0,"",$N329*$O329*$P329)</f>
        <v/>
      </c>
      <c r="R329" s="157" t="str">
        <f aca="false">IF($Q329="","",1-$Q329)</f>
        <v/>
      </c>
      <c r="S329" s="158"/>
      <c r="T329" s="158"/>
      <c r="U329" s="158"/>
      <c r="V329" s="158"/>
    </row>
    <row r="330" customFormat="false" ht="43.5" hidden="false" customHeight="true" outlineLevel="0" collapsed="false">
      <c r="A330" s="150" t="str">
        <f aca="false">IF($E330="","",COUNTIF($E:$E,$E330))</f>
        <v/>
      </c>
      <c r="B330" s="151" t="str">
        <f aca="false">IF($C330="","",VLOOKUP($C330,'L1 UC'!$C:$D,2,FALSE()))</f>
        <v/>
      </c>
      <c r="C330" s="152" t="str">
        <f aca="false">IF($E330="","",LEFT($E330,FIND("-",$E330&amp;"-")-1))</f>
        <v/>
      </c>
      <c r="D330" s="153" t="str">
        <f aca="false">IF($E330="","",VLOOKUP($E330,'L2 UC'!$C:$D,2,FALSE()))</f>
        <v/>
      </c>
      <c r="E330" s="153" t="str">
        <f aca="false">IF($M330&lt;&gt;"",$M330,IF(COUNTIF('L2 UC'!$C:$C,$L330)&gt;0,$L330,""))</f>
        <v/>
      </c>
      <c r="F330" s="150" t="str">
        <f aca="false">IF($E330="","",$E330&amp;"-"&amp;COUNTIF($E$2:$E330,$E330))</f>
        <v/>
      </c>
      <c r="G330" s="154"/>
      <c r="H330" s="144"/>
      <c r="I330" s="154"/>
      <c r="J330" s="155" t="str">
        <f aca="false">IF(OR($I330="",LEFT($I330,1)="["),"",IFERROR(VLOOKUP(TRIM(IF(ISNUMBER(FIND(",",$I330)),LEFT($I330,FIND(",",$I330)-1),$I330)),'Mitre Techniques'!$A:$C,3,FALSE()),"Unknown technique"))</f>
        <v/>
      </c>
      <c r="K330" s="155" t="str">
        <f aca="false">IF($J330="","",IFERROR(VLOOKUP(IF(ISNUMBER(FIND(",",$J330)),LEFT($J330,FIND(",",$J330)-1),$J330),'ATTACK and Kill Chain mapping'!$A:$B,2,FALSE()),""))</f>
        <v/>
      </c>
      <c r="L330" s="155" t="str">
        <f aca="false">IF($J330="","",IFERROR(VLOOKUP(IF(ISNUMBER(FIND(",",$J330)),LEFT($J330,FIND(",",$J330)-1),$J330),'ATTACK and Kill Chain mapping'!$A:$D,4,FALSE()),""))</f>
        <v/>
      </c>
      <c r="M330" s="154"/>
      <c r="N330" s="156"/>
      <c r="O330" s="156"/>
      <c r="P330" s="156"/>
      <c r="Q330" s="157" t="str">
        <f aca="false">IF(COUNT($N330:$P330)=0,"",$N330*$O330*$P330)</f>
        <v/>
      </c>
      <c r="R330" s="157" t="str">
        <f aca="false">IF($Q330="","",1-$Q330)</f>
        <v/>
      </c>
      <c r="S330" s="158"/>
      <c r="T330" s="158"/>
      <c r="U330" s="158"/>
      <c r="V330" s="158"/>
    </row>
    <row r="331" customFormat="false" ht="43.5" hidden="false" customHeight="true" outlineLevel="0" collapsed="false">
      <c r="A331" s="150" t="str">
        <f aca="false">IF($E331="","",COUNTIF($E:$E,$E331))</f>
        <v/>
      </c>
      <c r="B331" s="151" t="str">
        <f aca="false">IF($C331="","",VLOOKUP($C331,'L1 UC'!$C:$D,2,FALSE()))</f>
        <v/>
      </c>
      <c r="C331" s="152" t="str">
        <f aca="false">IF($E331="","",LEFT($E331,FIND("-",$E331&amp;"-")-1))</f>
        <v/>
      </c>
      <c r="D331" s="153" t="str">
        <f aca="false">IF($E331="","",VLOOKUP($E331,'L2 UC'!$C:$D,2,FALSE()))</f>
        <v/>
      </c>
      <c r="E331" s="153" t="str">
        <f aca="false">IF($M331&lt;&gt;"",$M331,IF(COUNTIF('L2 UC'!$C:$C,$L331)&gt;0,$L331,""))</f>
        <v/>
      </c>
      <c r="F331" s="150" t="str">
        <f aca="false">IF($E331="","",$E331&amp;"-"&amp;COUNTIF($E$2:$E331,$E331))</f>
        <v/>
      </c>
      <c r="G331" s="154"/>
      <c r="H331" s="144"/>
      <c r="I331" s="154"/>
      <c r="J331" s="155" t="str">
        <f aca="false">IF(OR($I331="",LEFT($I331,1)="["),"",IFERROR(VLOOKUP(TRIM(IF(ISNUMBER(FIND(",",$I331)),LEFT($I331,FIND(",",$I331)-1),$I331)),'Mitre Techniques'!$A:$C,3,FALSE()),"Unknown technique"))</f>
        <v/>
      </c>
      <c r="K331" s="155" t="str">
        <f aca="false">IF($J331="","",IFERROR(VLOOKUP(IF(ISNUMBER(FIND(",",$J331)),LEFT($J331,FIND(",",$J331)-1),$J331),'ATTACK and Kill Chain mapping'!$A:$B,2,FALSE()),""))</f>
        <v/>
      </c>
      <c r="L331" s="155" t="str">
        <f aca="false">IF($J331="","",IFERROR(VLOOKUP(IF(ISNUMBER(FIND(",",$J331)),LEFT($J331,FIND(",",$J331)-1),$J331),'ATTACK and Kill Chain mapping'!$A:$D,4,FALSE()),""))</f>
        <v/>
      </c>
      <c r="M331" s="154"/>
      <c r="N331" s="156"/>
      <c r="O331" s="156"/>
      <c r="P331" s="156"/>
      <c r="Q331" s="157" t="str">
        <f aca="false">IF(COUNT($N331:$P331)=0,"",$N331*$O331*$P331)</f>
        <v/>
      </c>
      <c r="R331" s="157" t="str">
        <f aca="false">IF($Q331="","",1-$Q331)</f>
        <v/>
      </c>
      <c r="S331" s="158"/>
      <c r="T331" s="158"/>
      <c r="U331" s="158"/>
      <c r="V331" s="158"/>
    </row>
    <row r="332" customFormat="false" ht="43.5" hidden="false" customHeight="true" outlineLevel="0" collapsed="false">
      <c r="A332" s="150" t="str">
        <f aca="false">IF($E332="","",COUNTIF($E:$E,$E332))</f>
        <v/>
      </c>
      <c r="B332" s="151" t="str">
        <f aca="false">IF($C332="","",VLOOKUP($C332,'L1 UC'!$C:$D,2,FALSE()))</f>
        <v/>
      </c>
      <c r="C332" s="152" t="str">
        <f aca="false">IF($E332="","",LEFT($E332,FIND("-",$E332&amp;"-")-1))</f>
        <v/>
      </c>
      <c r="D332" s="153" t="str">
        <f aca="false">IF($E332="","",VLOOKUP($E332,'L2 UC'!$C:$D,2,FALSE()))</f>
        <v/>
      </c>
      <c r="E332" s="153" t="str">
        <f aca="false">IF($M332&lt;&gt;"",$M332,IF(COUNTIF('L2 UC'!$C:$C,$L332)&gt;0,$L332,""))</f>
        <v/>
      </c>
      <c r="F332" s="150" t="str">
        <f aca="false">IF($E332="","",$E332&amp;"-"&amp;COUNTIF($E$2:$E332,$E332))</f>
        <v/>
      </c>
      <c r="G332" s="154"/>
      <c r="H332" s="144"/>
      <c r="I332" s="154"/>
      <c r="J332" s="155" t="str">
        <f aca="false">IF(OR($I332="",LEFT($I332,1)="["),"",IFERROR(VLOOKUP(TRIM(IF(ISNUMBER(FIND(",",$I332)),LEFT($I332,FIND(",",$I332)-1),$I332)),'Mitre Techniques'!$A:$C,3,FALSE()),"Unknown technique"))</f>
        <v/>
      </c>
      <c r="K332" s="155" t="str">
        <f aca="false">IF($J332="","",IFERROR(VLOOKUP(IF(ISNUMBER(FIND(",",$J332)),LEFT($J332,FIND(",",$J332)-1),$J332),'ATTACK and Kill Chain mapping'!$A:$B,2,FALSE()),""))</f>
        <v/>
      </c>
      <c r="L332" s="155" t="str">
        <f aca="false">IF($J332="","",IFERROR(VLOOKUP(IF(ISNUMBER(FIND(",",$J332)),LEFT($J332,FIND(",",$J332)-1),$J332),'ATTACK and Kill Chain mapping'!$A:$D,4,FALSE()),""))</f>
        <v/>
      </c>
      <c r="M332" s="154"/>
      <c r="N332" s="156"/>
      <c r="O332" s="156"/>
      <c r="P332" s="156"/>
      <c r="Q332" s="157" t="str">
        <f aca="false">IF(COUNT($N332:$P332)=0,"",$N332*$O332*$P332)</f>
        <v/>
      </c>
      <c r="R332" s="157" t="str">
        <f aca="false">IF($Q332="","",1-$Q332)</f>
        <v/>
      </c>
      <c r="S332" s="158"/>
      <c r="T332" s="158"/>
      <c r="U332" s="158"/>
      <c r="V332" s="158"/>
    </row>
    <row r="333" customFormat="false" ht="43.5" hidden="false" customHeight="true" outlineLevel="0" collapsed="false">
      <c r="A333" s="150" t="str">
        <f aca="false">IF($E333="","",COUNTIF($E:$E,$E333))</f>
        <v/>
      </c>
      <c r="B333" s="151" t="str">
        <f aca="false">IF($C333="","",VLOOKUP($C333,'L1 UC'!$C:$D,2,FALSE()))</f>
        <v/>
      </c>
      <c r="C333" s="152" t="str">
        <f aca="false">IF($E333="","",LEFT($E333,FIND("-",$E333&amp;"-")-1))</f>
        <v/>
      </c>
      <c r="D333" s="153" t="str">
        <f aca="false">IF($E333="","",VLOOKUP($E333,'L2 UC'!$C:$D,2,FALSE()))</f>
        <v/>
      </c>
      <c r="E333" s="153" t="str">
        <f aca="false">IF($M333&lt;&gt;"",$M333,IF(COUNTIF('L2 UC'!$C:$C,$L333)&gt;0,$L333,""))</f>
        <v/>
      </c>
      <c r="F333" s="150" t="str">
        <f aca="false">IF($E333="","",$E333&amp;"-"&amp;COUNTIF($E$2:$E333,$E333))</f>
        <v/>
      </c>
      <c r="G333" s="154"/>
      <c r="H333" s="144"/>
      <c r="I333" s="154"/>
      <c r="J333" s="155" t="str">
        <f aca="false">IF(OR($I333="",LEFT($I333,1)="["),"",IFERROR(VLOOKUP(TRIM(IF(ISNUMBER(FIND(",",$I333)),LEFT($I333,FIND(",",$I333)-1),$I333)),'Mitre Techniques'!$A:$C,3,FALSE()),"Unknown technique"))</f>
        <v/>
      </c>
      <c r="K333" s="155" t="str">
        <f aca="false">IF($J333="","",IFERROR(VLOOKUP(IF(ISNUMBER(FIND(",",$J333)),LEFT($J333,FIND(",",$J333)-1),$J333),'ATTACK and Kill Chain mapping'!$A:$B,2,FALSE()),""))</f>
        <v/>
      </c>
      <c r="L333" s="155" t="str">
        <f aca="false">IF($J333="","",IFERROR(VLOOKUP(IF(ISNUMBER(FIND(",",$J333)),LEFT($J333,FIND(",",$J333)-1),$J333),'ATTACK and Kill Chain mapping'!$A:$D,4,FALSE()),""))</f>
        <v/>
      </c>
      <c r="M333" s="154"/>
      <c r="N333" s="156"/>
      <c r="O333" s="156"/>
      <c r="P333" s="156"/>
      <c r="Q333" s="157" t="str">
        <f aca="false">IF(COUNT($N333:$P333)=0,"",$N333*$O333*$P333)</f>
        <v/>
      </c>
      <c r="R333" s="157" t="str">
        <f aca="false">IF($Q333="","",1-$Q333)</f>
        <v/>
      </c>
      <c r="S333" s="158"/>
      <c r="T333" s="158"/>
      <c r="U333" s="158"/>
      <c r="V333" s="158"/>
    </row>
    <row r="334" customFormat="false" ht="43.5" hidden="false" customHeight="true" outlineLevel="0" collapsed="false">
      <c r="A334" s="150" t="str">
        <f aca="false">IF($E334="","",COUNTIF($E:$E,$E334))</f>
        <v/>
      </c>
      <c r="B334" s="151" t="str">
        <f aca="false">IF($C334="","",VLOOKUP($C334,'L1 UC'!$C:$D,2,FALSE()))</f>
        <v/>
      </c>
      <c r="C334" s="152" t="str">
        <f aca="false">IF($E334="","",LEFT($E334,FIND("-",$E334&amp;"-")-1))</f>
        <v/>
      </c>
      <c r="D334" s="153" t="str">
        <f aca="false">IF($E334="","",VLOOKUP($E334,'L2 UC'!$C:$D,2,FALSE()))</f>
        <v/>
      </c>
      <c r="E334" s="153" t="str">
        <f aca="false">IF($M334&lt;&gt;"",$M334,IF(COUNTIF('L2 UC'!$C:$C,$L334)&gt;0,$L334,""))</f>
        <v/>
      </c>
      <c r="F334" s="150" t="str">
        <f aca="false">IF($E334="","",$E334&amp;"-"&amp;COUNTIF($E$2:$E334,$E334))</f>
        <v/>
      </c>
      <c r="G334" s="154"/>
      <c r="H334" s="144"/>
      <c r="I334" s="154"/>
      <c r="J334" s="155" t="str">
        <f aca="false">IF(OR($I334="",LEFT($I334,1)="["),"",IFERROR(VLOOKUP(TRIM(IF(ISNUMBER(FIND(",",$I334)),LEFT($I334,FIND(",",$I334)-1),$I334)),'Mitre Techniques'!$A:$C,3,FALSE()),"Unknown technique"))</f>
        <v/>
      </c>
      <c r="K334" s="155" t="str">
        <f aca="false">IF($J334="","",IFERROR(VLOOKUP(IF(ISNUMBER(FIND(",",$J334)),LEFT($J334,FIND(",",$J334)-1),$J334),'ATTACK and Kill Chain mapping'!$A:$B,2,FALSE()),""))</f>
        <v/>
      </c>
      <c r="L334" s="155" t="str">
        <f aca="false">IF($J334="","",IFERROR(VLOOKUP(IF(ISNUMBER(FIND(",",$J334)),LEFT($J334,FIND(",",$J334)-1),$J334),'ATTACK and Kill Chain mapping'!$A:$D,4,FALSE()),""))</f>
        <v/>
      </c>
      <c r="M334" s="154"/>
      <c r="N334" s="156"/>
      <c r="O334" s="156"/>
      <c r="P334" s="156"/>
      <c r="Q334" s="157" t="str">
        <f aca="false">IF(COUNT($N334:$P334)=0,"",$N334*$O334*$P334)</f>
        <v/>
      </c>
      <c r="R334" s="157" t="str">
        <f aca="false">IF($Q334="","",1-$Q334)</f>
        <v/>
      </c>
      <c r="S334" s="158"/>
      <c r="T334" s="158"/>
      <c r="U334" s="158"/>
      <c r="V334" s="158"/>
    </row>
    <row r="335" customFormat="false" ht="43.5" hidden="false" customHeight="true" outlineLevel="0" collapsed="false">
      <c r="A335" s="150" t="str">
        <f aca="false">IF($E335="","",COUNTIF($E:$E,$E335))</f>
        <v/>
      </c>
      <c r="B335" s="151" t="str">
        <f aca="false">IF($C335="","",VLOOKUP($C335,'L1 UC'!$C:$D,2,FALSE()))</f>
        <v/>
      </c>
      <c r="C335" s="152" t="str">
        <f aca="false">IF($E335="","",LEFT($E335,FIND("-",$E335&amp;"-")-1))</f>
        <v/>
      </c>
      <c r="D335" s="153" t="str">
        <f aca="false">IF($E335="","",VLOOKUP($E335,'L2 UC'!$C:$D,2,FALSE()))</f>
        <v/>
      </c>
      <c r="E335" s="153" t="str">
        <f aca="false">IF($M335&lt;&gt;"",$M335,IF(COUNTIF('L2 UC'!$C:$C,$L335)&gt;0,$L335,""))</f>
        <v/>
      </c>
      <c r="F335" s="150" t="str">
        <f aca="false">IF($E335="","",$E335&amp;"-"&amp;COUNTIF($E$2:$E335,$E335))</f>
        <v/>
      </c>
      <c r="G335" s="154"/>
      <c r="H335" s="144"/>
      <c r="I335" s="154"/>
      <c r="J335" s="155" t="str">
        <f aca="false">IF(OR($I335="",LEFT($I335,1)="["),"",IFERROR(VLOOKUP(TRIM(IF(ISNUMBER(FIND(",",$I335)),LEFT($I335,FIND(",",$I335)-1),$I335)),'Mitre Techniques'!$A:$C,3,FALSE()),"Unknown technique"))</f>
        <v/>
      </c>
      <c r="K335" s="155" t="str">
        <f aca="false">IF($J335="","",IFERROR(VLOOKUP(IF(ISNUMBER(FIND(",",$J335)),LEFT($J335,FIND(",",$J335)-1),$J335),'ATTACK and Kill Chain mapping'!$A:$B,2,FALSE()),""))</f>
        <v/>
      </c>
      <c r="L335" s="155" t="str">
        <f aca="false">IF($J335="","",IFERROR(VLOOKUP(IF(ISNUMBER(FIND(",",$J335)),LEFT($J335,FIND(",",$J335)-1),$J335),'ATTACK and Kill Chain mapping'!$A:$D,4,FALSE()),""))</f>
        <v/>
      </c>
      <c r="M335" s="154"/>
      <c r="N335" s="156"/>
      <c r="O335" s="156"/>
      <c r="P335" s="156"/>
      <c r="Q335" s="157" t="str">
        <f aca="false">IF(COUNT($N335:$P335)=0,"",$N335*$O335*$P335)</f>
        <v/>
      </c>
      <c r="R335" s="157" t="str">
        <f aca="false">IF($Q335="","",1-$Q335)</f>
        <v/>
      </c>
      <c r="S335" s="158"/>
      <c r="T335" s="158"/>
      <c r="U335" s="158"/>
      <c r="V335" s="158"/>
    </row>
    <row r="336" customFormat="false" ht="43.5" hidden="false" customHeight="true" outlineLevel="0" collapsed="false">
      <c r="A336" s="150" t="str">
        <f aca="false">IF($E336="","",COUNTIF($E:$E,$E336))</f>
        <v/>
      </c>
      <c r="B336" s="151" t="str">
        <f aca="false">IF($C336="","",VLOOKUP($C336,'L1 UC'!$C:$D,2,FALSE()))</f>
        <v/>
      </c>
      <c r="C336" s="152" t="str">
        <f aca="false">IF($E336="","",LEFT($E336,FIND("-",$E336&amp;"-")-1))</f>
        <v/>
      </c>
      <c r="D336" s="153" t="str">
        <f aca="false">IF($E336="","",VLOOKUP($E336,'L2 UC'!$C:$D,2,FALSE()))</f>
        <v/>
      </c>
      <c r="E336" s="153" t="str">
        <f aca="false">IF($M336&lt;&gt;"",$M336,IF(COUNTIF('L2 UC'!$C:$C,$L336)&gt;0,$L336,""))</f>
        <v/>
      </c>
      <c r="F336" s="150" t="str">
        <f aca="false">IF($E336="","",$E336&amp;"-"&amp;COUNTIF($E$2:$E336,$E336))</f>
        <v/>
      </c>
      <c r="G336" s="154"/>
      <c r="H336" s="144"/>
      <c r="I336" s="154"/>
      <c r="J336" s="155" t="str">
        <f aca="false">IF(OR($I336="",LEFT($I336,1)="["),"",IFERROR(VLOOKUP(TRIM(IF(ISNUMBER(FIND(",",$I336)),LEFT($I336,FIND(",",$I336)-1),$I336)),'Mitre Techniques'!$A:$C,3,FALSE()),"Unknown technique"))</f>
        <v/>
      </c>
      <c r="K336" s="155" t="str">
        <f aca="false">IF($J336="","",IFERROR(VLOOKUP(IF(ISNUMBER(FIND(",",$J336)),LEFT($J336,FIND(",",$J336)-1),$J336),'ATTACK and Kill Chain mapping'!$A:$B,2,FALSE()),""))</f>
        <v/>
      </c>
      <c r="L336" s="155" t="str">
        <f aca="false">IF($J336="","",IFERROR(VLOOKUP(IF(ISNUMBER(FIND(",",$J336)),LEFT($J336,FIND(",",$J336)-1),$J336),'ATTACK and Kill Chain mapping'!$A:$D,4,FALSE()),""))</f>
        <v/>
      </c>
      <c r="M336" s="154"/>
      <c r="N336" s="156"/>
      <c r="O336" s="156"/>
      <c r="P336" s="156"/>
      <c r="Q336" s="157" t="str">
        <f aca="false">IF(COUNT($N336:$P336)=0,"",$N336*$O336*$P336)</f>
        <v/>
      </c>
      <c r="R336" s="157" t="str">
        <f aca="false">IF($Q336="","",1-$Q336)</f>
        <v/>
      </c>
      <c r="S336" s="158"/>
      <c r="T336" s="158"/>
      <c r="U336" s="158"/>
      <c r="V336" s="158"/>
    </row>
    <row r="337" customFormat="false" ht="43.5" hidden="false" customHeight="true" outlineLevel="0" collapsed="false">
      <c r="A337" s="150" t="str">
        <f aca="false">IF($E337="","",COUNTIF($E:$E,$E337))</f>
        <v/>
      </c>
      <c r="B337" s="151" t="str">
        <f aca="false">IF($C337="","",VLOOKUP($C337,'L1 UC'!$C:$D,2,FALSE()))</f>
        <v/>
      </c>
      <c r="C337" s="152" t="str">
        <f aca="false">IF($E337="","",LEFT($E337,FIND("-",$E337&amp;"-")-1))</f>
        <v/>
      </c>
      <c r="D337" s="153" t="str">
        <f aca="false">IF($E337="","",VLOOKUP($E337,'L2 UC'!$C:$D,2,FALSE()))</f>
        <v/>
      </c>
      <c r="E337" s="153" t="str">
        <f aca="false">IF($M337&lt;&gt;"",$M337,IF(COUNTIF('L2 UC'!$C:$C,$L337)&gt;0,$L337,""))</f>
        <v/>
      </c>
      <c r="F337" s="150" t="str">
        <f aca="false">IF($E337="","",$E337&amp;"-"&amp;COUNTIF($E$2:$E337,$E337))</f>
        <v/>
      </c>
      <c r="G337" s="154"/>
      <c r="H337" s="144"/>
      <c r="I337" s="154"/>
      <c r="J337" s="155" t="str">
        <f aca="false">IF(OR($I337="",LEFT($I337,1)="["),"",IFERROR(VLOOKUP(TRIM(IF(ISNUMBER(FIND(",",$I337)),LEFT($I337,FIND(",",$I337)-1),$I337)),'Mitre Techniques'!$A:$C,3,FALSE()),"Unknown technique"))</f>
        <v/>
      </c>
      <c r="K337" s="155" t="str">
        <f aca="false">IF($J337="","",IFERROR(VLOOKUP(IF(ISNUMBER(FIND(",",$J337)),LEFT($J337,FIND(",",$J337)-1),$J337),'ATTACK and Kill Chain mapping'!$A:$B,2,FALSE()),""))</f>
        <v/>
      </c>
      <c r="L337" s="155" t="str">
        <f aca="false">IF($J337="","",IFERROR(VLOOKUP(IF(ISNUMBER(FIND(",",$J337)),LEFT($J337,FIND(",",$J337)-1),$J337),'ATTACK and Kill Chain mapping'!$A:$D,4,FALSE()),""))</f>
        <v/>
      </c>
      <c r="M337" s="154"/>
      <c r="N337" s="156"/>
      <c r="O337" s="156"/>
      <c r="P337" s="156"/>
      <c r="Q337" s="157" t="str">
        <f aca="false">IF(COUNT($N337:$P337)=0,"",$N337*$O337*$P337)</f>
        <v/>
      </c>
      <c r="R337" s="157" t="str">
        <f aca="false">IF($Q337="","",1-$Q337)</f>
        <v/>
      </c>
      <c r="S337" s="158"/>
      <c r="T337" s="158"/>
      <c r="U337" s="158"/>
      <c r="V337" s="158"/>
    </row>
    <row r="338" customFormat="false" ht="43.5" hidden="false" customHeight="true" outlineLevel="0" collapsed="false">
      <c r="A338" s="150" t="str">
        <f aca="false">IF($E338="","",COUNTIF($E:$E,$E338))</f>
        <v/>
      </c>
      <c r="B338" s="151" t="str">
        <f aca="false">IF($C338="","",VLOOKUP($C338,'L1 UC'!$C:$D,2,FALSE()))</f>
        <v/>
      </c>
      <c r="C338" s="152" t="str">
        <f aca="false">IF($E338="","",LEFT($E338,FIND("-",$E338&amp;"-")-1))</f>
        <v/>
      </c>
      <c r="D338" s="153" t="str">
        <f aca="false">IF($E338="","",VLOOKUP($E338,'L2 UC'!$C:$D,2,FALSE()))</f>
        <v/>
      </c>
      <c r="E338" s="153" t="str">
        <f aca="false">IF($M338&lt;&gt;"",$M338,IF(COUNTIF('L2 UC'!$C:$C,$L338)&gt;0,$L338,""))</f>
        <v/>
      </c>
      <c r="F338" s="150" t="str">
        <f aca="false">IF($E338="","",$E338&amp;"-"&amp;COUNTIF($E$2:$E338,$E338))</f>
        <v/>
      </c>
      <c r="G338" s="154"/>
      <c r="H338" s="144"/>
      <c r="I338" s="154"/>
      <c r="J338" s="155" t="str">
        <f aca="false">IF(OR($I338="",LEFT($I338,1)="["),"",IFERROR(VLOOKUP(TRIM(IF(ISNUMBER(FIND(",",$I338)),LEFT($I338,FIND(",",$I338)-1),$I338)),'Mitre Techniques'!$A:$C,3,FALSE()),"Unknown technique"))</f>
        <v/>
      </c>
      <c r="K338" s="155" t="str">
        <f aca="false">IF($J338="","",IFERROR(VLOOKUP(IF(ISNUMBER(FIND(",",$J338)),LEFT($J338,FIND(",",$J338)-1),$J338),'ATTACK and Kill Chain mapping'!$A:$B,2,FALSE()),""))</f>
        <v/>
      </c>
      <c r="L338" s="155" t="str">
        <f aca="false">IF($J338="","",IFERROR(VLOOKUP(IF(ISNUMBER(FIND(",",$J338)),LEFT($J338,FIND(",",$J338)-1),$J338),'ATTACK and Kill Chain mapping'!$A:$D,4,FALSE()),""))</f>
        <v/>
      </c>
      <c r="M338" s="154"/>
      <c r="N338" s="156"/>
      <c r="O338" s="156"/>
      <c r="P338" s="156"/>
      <c r="Q338" s="157" t="str">
        <f aca="false">IF(COUNT($N338:$P338)=0,"",$N338*$O338*$P338)</f>
        <v/>
      </c>
      <c r="R338" s="157" t="str">
        <f aca="false">IF($Q338="","",1-$Q338)</f>
        <v/>
      </c>
      <c r="S338" s="158"/>
      <c r="T338" s="158"/>
      <c r="U338" s="158"/>
      <c r="V338" s="158"/>
    </row>
    <row r="339" customFormat="false" ht="43.5" hidden="false" customHeight="true" outlineLevel="0" collapsed="false">
      <c r="A339" s="150" t="str">
        <f aca="false">IF($E339="","",COUNTIF($E:$E,$E339))</f>
        <v/>
      </c>
      <c r="B339" s="151" t="str">
        <f aca="false">IF($C339="","",VLOOKUP($C339,'L1 UC'!$C:$D,2,FALSE()))</f>
        <v/>
      </c>
      <c r="C339" s="152" t="str">
        <f aca="false">IF($E339="","",LEFT($E339,FIND("-",$E339&amp;"-")-1))</f>
        <v/>
      </c>
      <c r="D339" s="153" t="str">
        <f aca="false">IF($E339="","",VLOOKUP($E339,'L2 UC'!$C:$D,2,FALSE()))</f>
        <v/>
      </c>
      <c r="E339" s="153" t="str">
        <f aca="false">IF($M339&lt;&gt;"",$M339,IF(COUNTIF('L2 UC'!$C:$C,$L339)&gt;0,$L339,""))</f>
        <v/>
      </c>
      <c r="F339" s="150" t="str">
        <f aca="false">IF($E339="","",$E339&amp;"-"&amp;COUNTIF($E$2:$E339,$E339))</f>
        <v/>
      </c>
      <c r="G339" s="154"/>
      <c r="H339" s="144"/>
      <c r="I339" s="154"/>
      <c r="J339" s="155" t="str">
        <f aca="false">IF(OR($I339="",LEFT($I339,1)="["),"",IFERROR(VLOOKUP(TRIM(IF(ISNUMBER(FIND(",",$I339)),LEFT($I339,FIND(",",$I339)-1),$I339)),'Mitre Techniques'!$A:$C,3,FALSE()),"Unknown technique"))</f>
        <v/>
      </c>
      <c r="K339" s="155" t="str">
        <f aca="false">IF($J339="","",IFERROR(VLOOKUP(IF(ISNUMBER(FIND(",",$J339)),LEFT($J339,FIND(",",$J339)-1),$J339),'ATTACK and Kill Chain mapping'!$A:$B,2,FALSE()),""))</f>
        <v/>
      </c>
      <c r="L339" s="155" t="str">
        <f aca="false">IF($J339="","",IFERROR(VLOOKUP(IF(ISNUMBER(FIND(",",$J339)),LEFT($J339,FIND(",",$J339)-1),$J339),'ATTACK and Kill Chain mapping'!$A:$D,4,FALSE()),""))</f>
        <v/>
      </c>
      <c r="M339" s="154"/>
      <c r="N339" s="156"/>
      <c r="O339" s="156"/>
      <c r="P339" s="156"/>
      <c r="Q339" s="157" t="str">
        <f aca="false">IF(COUNT($N339:$P339)=0,"",$N339*$O339*$P339)</f>
        <v/>
      </c>
      <c r="R339" s="157" t="str">
        <f aca="false">IF($Q339="","",1-$Q339)</f>
        <v/>
      </c>
      <c r="S339" s="158"/>
      <c r="T339" s="158"/>
      <c r="U339" s="158"/>
      <c r="V339" s="158"/>
    </row>
    <row r="340" customFormat="false" ht="43.5" hidden="false" customHeight="true" outlineLevel="0" collapsed="false">
      <c r="A340" s="150" t="str">
        <f aca="false">IF($E340="","",COUNTIF($E:$E,$E340))</f>
        <v/>
      </c>
      <c r="B340" s="151" t="str">
        <f aca="false">IF($C340="","",VLOOKUP($C340,'L1 UC'!$C:$D,2,FALSE()))</f>
        <v/>
      </c>
      <c r="C340" s="152" t="str">
        <f aca="false">IF($E340="","",LEFT($E340,FIND("-",$E340&amp;"-")-1))</f>
        <v/>
      </c>
      <c r="D340" s="153" t="str">
        <f aca="false">IF($E340="","",VLOOKUP($E340,'L2 UC'!$C:$D,2,FALSE()))</f>
        <v/>
      </c>
      <c r="E340" s="153" t="str">
        <f aca="false">IF($M340&lt;&gt;"",$M340,IF(COUNTIF('L2 UC'!$C:$C,$L340)&gt;0,$L340,""))</f>
        <v/>
      </c>
      <c r="F340" s="150" t="str">
        <f aca="false">IF($E340="","",$E340&amp;"-"&amp;COUNTIF($E$2:$E340,$E340))</f>
        <v/>
      </c>
      <c r="G340" s="154"/>
      <c r="H340" s="144"/>
      <c r="I340" s="154"/>
      <c r="J340" s="155" t="str">
        <f aca="false">IF(OR($I340="",LEFT($I340,1)="["),"",IFERROR(VLOOKUP(TRIM(IF(ISNUMBER(FIND(",",$I340)),LEFT($I340,FIND(",",$I340)-1),$I340)),'Mitre Techniques'!$A:$C,3,FALSE()),"Unknown technique"))</f>
        <v/>
      </c>
      <c r="K340" s="155" t="str">
        <f aca="false">IF($J340="","",IFERROR(VLOOKUP(IF(ISNUMBER(FIND(",",$J340)),LEFT($J340,FIND(",",$J340)-1),$J340),'ATTACK and Kill Chain mapping'!$A:$B,2,FALSE()),""))</f>
        <v/>
      </c>
      <c r="L340" s="155" t="str">
        <f aca="false">IF($J340="","",IFERROR(VLOOKUP(IF(ISNUMBER(FIND(",",$J340)),LEFT($J340,FIND(",",$J340)-1),$J340),'ATTACK and Kill Chain mapping'!$A:$D,4,FALSE()),""))</f>
        <v/>
      </c>
      <c r="M340" s="154"/>
      <c r="N340" s="156"/>
      <c r="O340" s="156"/>
      <c r="P340" s="156"/>
      <c r="Q340" s="157" t="str">
        <f aca="false">IF(COUNT($N340:$P340)=0,"",$N340*$O340*$P340)</f>
        <v/>
      </c>
      <c r="R340" s="157" t="str">
        <f aca="false">IF($Q340="","",1-$Q340)</f>
        <v/>
      </c>
      <c r="S340" s="158"/>
      <c r="T340" s="158"/>
      <c r="U340" s="158"/>
      <c r="V340" s="158"/>
    </row>
    <row r="341" customFormat="false" ht="43.5" hidden="false" customHeight="true" outlineLevel="0" collapsed="false">
      <c r="A341" s="150" t="str">
        <f aca="false">IF($E341="","",COUNTIF($E:$E,$E341))</f>
        <v/>
      </c>
      <c r="B341" s="151" t="str">
        <f aca="false">IF($C341="","",VLOOKUP($C341,'L1 UC'!$C:$D,2,FALSE()))</f>
        <v/>
      </c>
      <c r="C341" s="152" t="str">
        <f aca="false">IF($E341="","",LEFT($E341,FIND("-",$E341&amp;"-")-1))</f>
        <v/>
      </c>
      <c r="D341" s="153" t="str">
        <f aca="false">IF($E341="","",VLOOKUP($E341,'L2 UC'!$C:$D,2,FALSE()))</f>
        <v/>
      </c>
      <c r="E341" s="153" t="str">
        <f aca="false">IF($M341&lt;&gt;"",$M341,IF(COUNTIF('L2 UC'!$C:$C,$L341)&gt;0,$L341,""))</f>
        <v/>
      </c>
      <c r="F341" s="150" t="str">
        <f aca="false">IF($E341="","",$E341&amp;"-"&amp;COUNTIF($E$2:$E341,$E341))</f>
        <v/>
      </c>
      <c r="G341" s="154"/>
      <c r="H341" s="144"/>
      <c r="I341" s="154"/>
      <c r="J341" s="155" t="str">
        <f aca="false">IF(OR($I341="",LEFT($I341,1)="["),"",IFERROR(VLOOKUP(TRIM(IF(ISNUMBER(FIND(",",$I341)),LEFT($I341,FIND(",",$I341)-1),$I341)),'Mitre Techniques'!$A:$C,3,FALSE()),"Unknown technique"))</f>
        <v/>
      </c>
      <c r="K341" s="155" t="str">
        <f aca="false">IF($J341="","",IFERROR(VLOOKUP(IF(ISNUMBER(FIND(",",$J341)),LEFT($J341,FIND(",",$J341)-1),$J341),'ATTACK and Kill Chain mapping'!$A:$B,2,FALSE()),""))</f>
        <v/>
      </c>
      <c r="L341" s="155" t="str">
        <f aca="false">IF($J341="","",IFERROR(VLOOKUP(IF(ISNUMBER(FIND(",",$J341)),LEFT($J341,FIND(",",$J341)-1),$J341),'ATTACK and Kill Chain mapping'!$A:$D,4,FALSE()),""))</f>
        <v/>
      </c>
      <c r="M341" s="154"/>
      <c r="N341" s="156"/>
      <c r="O341" s="156"/>
      <c r="P341" s="156"/>
      <c r="Q341" s="157" t="str">
        <f aca="false">IF(COUNT($N341:$P341)=0,"",$N341*$O341*$P341)</f>
        <v/>
      </c>
      <c r="R341" s="157" t="str">
        <f aca="false">IF($Q341="","",1-$Q341)</f>
        <v/>
      </c>
      <c r="S341" s="158"/>
      <c r="T341" s="158"/>
      <c r="U341" s="158"/>
      <c r="V341" s="158"/>
    </row>
    <row r="342" customFormat="false" ht="43.5" hidden="false" customHeight="true" outlineLevel="0" collapsed="false">
      <c r="A342" s="150" t="str">
        <f aca="false">IF($E342="","",COUNTIF($E:$E,$E342))</f>
        <v/>
      </c>
      <c r="B342" s="151" t="str">
        <f aca="false">IF($C342="","",VLOOKUP($C342,'L1 UC'!$C:$D,2,FALSE()))</f>
        <v/>
      </c>
      <c r="C342" s="152" t="str">
        <f aca="false">IF($E342="","",LEFT($E342,FIND("-",$E342&amp;"-")-1))</f>
        <v/>
      </c>
      <c r="D342" s="153" t="str">
        <f aca="false">IF($E342="","",VLOOKUP($E342,'L2 UC'!$C:$D,2,FALSE()))</f>
        <v/>
      </c>
      <c r="E342" s="153" t="str">
        <f aca="false">IF($M342&lt;&gt;"",$M342,IF(COUNTIF('L2 UC'!$C:$C,$L342)&gt;0,$L342,""))</f>
        <v/>
      </c>
      <c r="F342" s="150" t="str">
        <f aca="false">IF($E342="","",$E342&amp;"-"&amp;COUNTIF($E$2:$E342,$E342))</f>
        <v/>
      </c>
      <c r="G342" s="154"/>
      <c r="H342" s="144"/>
      <c r="I342" s="154"/>
      <c r="J342" s="155" t="str">
        <f aca="false">IF(OR($I342="",LEFT($I342,1)="["),"",IFERROR(VLOOKUP(TRIM(IF(ISNUMBER(FIND(",",$I342)),LEFT($I342,FIND(",",$I342)-1),$I342)),'Mitre Techniques'!$A:$C,3,FALSE()),"Unknown technique"))</f>
        <v/>
      </c>
      <c r="K342" s="155" t="str">
        <f aca="false">IF($J342="","",IFERROR(VLOOKUP(IF(ISNUMBER(FIND(",",$J342)),LEFT($J342,FIND(",",$J342)-1),$J342),'ATTACK and Kill Chain mapping'!$A:$B,2,FALSE()),""))</f>
        <v/>
      </c>
      <c r="L342" s="155" t="str">
        <f aca="false">IF($J342="","",IFERROR(VLOOKUP(IF(ISNUMBER(FIND(",",$J342)),LEFT($J342,FIND(",",$J342)-1),$J342),'ATTACK and Kill Chain mapping'!$A:$D,4,FALSE()),""))</f>
        <v/>
      </c>
      <c r="M342" s="154"/>
      <c r="N342" s="156"/>
      <c r="O342" s="156"/>
      <c r="P342" s="156"/>
      <c r="Q342" s="157" t="str">
        <f aca="false">IF(COUNT($N342:$P342)=0,"",$N342*$O342*$P342)</f>
        <v/>
      </c>
      <c r="R342" s="157" t="str">
        <f aca="false">IF($Q342="","",1-$Q342)</f>
        <v/>
      </c>
      <c r="S342" s="158"/>
      <c r="T342" s="158"/>
      <c r="U342" s="158"/>
      <c r="V342" s="158"/>
    </row>
    <row r="343" customFormat="false" ht="43.5" hidden="false" customHeight="true" outlineLevel="0" collapsed="false">
      <c r="A343" s="150" t="str">
        <f aca="false">IF($E343="","",COUNTIF($E:$E,$E343))</f>
        <v/>
      </c>
      <c r="B343" s="151" t="str">
        <f aca="false">IF($C343="","",VLOOKUP($C343,'L1 UC'!$C:$D,2,FALSE()))</f>
        <v/>
      </c>
      <c r="C343" s="152" t="str">
        <f aca="false">IF($E343="","",LEFT($E343,FIND("-",$E343&amp;"-")-1))</f>
        <v/>
      </c>
      <c r="D343" s="153" t="str">
        <f aca="false">IF($E343="","",VLOOKUP($E343,'L2 UC'!$C:$D,2,FALSE()))</f>
        <v/>
      </c>
      <c r="E343" s="153" t="str">
        <f aca="false">IF($M343&lt;&gt;"",$M343,IF(COUNTIF('L2 UC'!$C:$C,$L343)&gt;0,$L343,""))</f>
        <v/>
      </c>
      <c r="F343" s="150" t="str">
        <f aca="false">IF($E343="","",$E343&amp;"-"&amp;COUNTIF($E$2:$E343,$E343))</f>
        <v/>
      </c>
      <c r="G343" s="154"/>
      <c r="H343" s="144"/>
      <c r="I343" s="154"/>
      <c r="J343" s="155" t="str">
        <f aca="false">IF(OR($I343="",LEFT($I343,1)="["),"",IFERROR(VLOOKUP(TRIM(IF(ISNUMBER(FIND(",",$I343)),LEFT($I343,FIND(",",$I343)-1),$I343)),'Mitre Techniques'!$A:$C,3,FALSE()),"Unknown technique"))</f>
        <v/>
      </c>
      <c r="K343" s="155" t="str">
        <f aca="false">IF($J343="","",IFERROR(VLOOKUP(IF(ISNUMBER(FIND(",",$J343)),LEFT($J343,FIND(",",$J343)-1),$J343),'ATTACK and Kill Chain mapping'!$A:$B,2,FALSE()),""))</f>
        <v/>
      </c>
      <c r="L343" s="155" t="str">
        <f aca="false">IF($J343="","",IFERROR(VLOOKUP(IF(ISNUMBER(FIND(",",$J343)),LEFT($J343,FIND(",",$J343)-1),$J343),'ATTACK and Kill Chain mapping'!$A:$D,4,FALSE()),""))</f>
        <v/>
      </c>
      <c r="M343" s="154"/>
      <c r="N343" s="156"/>
      <c r="O343" s="156"/>
      <c r="P343" s="156"/>
      <c r="Q343" s="157" t="str">
        <f aca="false">IF(COUNT($N343:$P343)=0,"",$N343*$O343*$P343)</f>
        <v/>
      </c>
      <c r="R343" s="157" t="str">
        <f aca="false">IF($Q343="","",1-$Q343)</f>
        <v/>
      </c>
      <c r="S343" s="158"/>
      <c r="T343" s="158"/>
      <c r="U343" s="158"/>
      <c r="V343" s="158"/>
    </row>
    <row r="344" customFormat="false" ht="43.5" hidden="false" customHeight="true" outlineLevel="0" collapsed="false">
      <c r="A344" s="150" t="str">
        <f aca="false">IF($E344="","",COUNTIF($E:$E,$E344))</f>
        <v/>
      </c>
      <c r="B344" s="151" t="str">
        <f aca="false">IF($C344="","",VLOOKUP($C344,'L1 UC'!$C:$D,2,FALSE()))</f>
        <v/>
      </c>
      <c r="C344" s="152" t="str">
        <f aca="false">IF($E344="","",LEFT($E344,FIND("-",$E344&amp;"-")-1))</f>
        <v/>
      </c>
      <c r="D344" s="153" t="str">
        <f aca="false">IF($E344="","",VLOOKUP($E344,'L2 UC'!$C:$D,2,FALSE()))</f>
        <v/>
      </c>
      <c r="E344" s="153" t="str">
        <f aca="false">IF($M344&lt;&gt;"",$M344,IF(COUNTIF('L2 UC'!$C:$C,$L344)&gt;0,$L344,""))</f>
        <v/>
      </c>
      <c r="F344" s="150" t="str">
        <f aca="false">IF($E344="","",$E344&amp;"-"&amp;COUNTIF($E$2:$E344,$E344))</f>
        <v/>
      </c>
      <c r="G344" s="154"/>
      <c r="H344" s="144"/>
      <c r="I344" s="154"/>
      <c r="J344" s="155" t="str">
        <f aca="false">IF(OR($I344="",LEFT($I344,1)="["),"",IFERROR(VLOOKUP(TRIM(IF(ISNUMBER(FIND(",",$I344)),LEFT($I344,FIND(",",$I344)-1),$I344)),'Mitre Techniques'!$A:$C,3,FALSE()),"Unknown technique"))</f>
        <v/>
      </c>
      <c r="K344" s="155" t="str">
        <f aca="false">IF($J344="","",IFERROR(VLOOKUP(IF(ISNUMBER(FIND(",",$J344)),LEFT($J344,FIND(",",$J344)-1),$J344),'ATTACK and Kill Chain mapping'!$A:$B,2,FALSE()),""))</f>
        <v/>
      </c>
      <c r="L344" s="155" t="str">
        <f aca="false">IF($J344="","",IFERROR(VLOOKUP(IF(ISNUMBER(FIND(",",$J344)),LEFT($J344,FIND(",",$J344)-1),$J344),'ATTACK and Kill Chain mapping'!$A:$D,4,FALSE()),""))</f>
        <v/>
      </c>
      <c r="M344" s="154"/>
      <c r="N344" s="156"/>
      <c r="O344" s="156"/>
      <c r="P344" s="156"/>
      <c r="Q344" s="157" t="str">
        <f aca="false">IF(COUNT($N344:$P344)=0,"",$N344*$O344*$P344)</f>
        <v/>
      </c>
      <c r="R344" s="157" t="str">
        <f aca="false">IF($Q344="","",1-$Q344)</f>
        <v/>
      </c>
      <c r="S344" s="158"/>
      <c r="T344" s="158"/>
      <c r="U344" s="158"/>
      <c r="V344" s="158"/>
    </row>
    <row r="345" customFormat="false" ht="43.5" hidden="false" customHeight="true" outlineLevel="0" collapsed="false">
      <c r="A345" s="150" t="str">
        <f aca="false">IF($E345="","",COUNTIF($E:$E,$E345))</f>
        <v/>
      </c>
      <c r="B345" s="151" t="str">
        <f aca="false">IF($C345="","",VLOOKUP($C345,'L1 UC'!$C:$D,2,FALSE()))</f>
        <v/>
      </c>
      <c r="C345" s="152" t="str">
        <f aca="false">IF($E345="","",LEFT($E345,FIND("-",$E345&amp;"-")-1))</f>
        <v/>
      </c>
      <c r="D345" s="153" t="str">
        <f aca="false">IF($E345="","",VLOOKUP($E345,'L2 UC'!$C:$D,2,FALSE()))</f>
        <v/>
      </c>
      <c r="E345" s="153" t="str">
        <f aca="false">IF($M345&lt;&gt;"",$M345,IF(COUNTIF('L2 UC'!$C:$C,$L345)&gt;0,$L345,""))</f>
        <v/>
      </c>
      <c r="F345" s="150" t="str">
        <f aca="false">IF($E345="","",$E345&amp;"-"&amp;COUNTIF($E$2:$E345,$E345))</f>
        <v/>
      </c>
      <c r="G345" s="154"/>
      <c r="H345" s="144"/>
      <c r="I345" s="154"/>
      <c r="J345" s="155" t="str">
        <f aca="false">IF(OR($I345="",LEFT($I345,1)="["),"",IFERROR(VLOOKUP(TRIM(IF(ISNUMBER(FIND(",",$I345)),LEFT($I345,FIND(",",$I345)-1),$I345)),'Mitre Techniques'!$A:$C,3,FALSE()),"Unknown technique"))</f>
        <v/>
      </c>
      <c r="K345" s="155" t="str">
        <f aca="false">IF($J345="","",IFERROR(VLOOKUP(IF(ISNUMBER(FIND(",",$J345)),LEFT($J345,FIND(",",$J345)-1),$J345),'ATTACK and Kill Chain mapping'!$A:$B,2,FALSE()),""))</f>
        <v/>
      </c>
      <c r="L345" s="155" t="str">
        <f aca="false">IF($J345="","",IFERROR(VLOOKUP(IF(ISNUMBER(FIND(",",$J345)),LEFT($J345,FIND(",",$J345)-1),$J345),'ATTACK and Kill Chain mapping'!$A:$D,4,FALSE()),""))</f>
        <v/>
      </c>
      <c r="M345" s="154"/>
      <c r="N345" s="156"/>
      <c r="O345" s="156"/>
      <c r="P345" s="156"/>
      <c r="Q345" s="157" t="str">
        <f aca="false">IF(COUNT($N345:$P345)=0,"",$N345*$O345*$P345)</f>
        <v/>
      </c>
      <c r="R345" s="157" t="str">
        <f aca="false">IF($Q345="","",1-$Q345)</f>
        <v/>
      </c>
      <c r="S345" s="158"/>
      <c r="T345" s="158"/>
      <c r="U345" s="158"/>
      <c r="V345" s="158"/>
    </row>
    <row r="346" customFormat="false" ht="43.5" hidden="false" customHeight="true" outlineLevel="0" collapsed="false">
      <c r="A346" s="150" t="str">
        <f aca="false">IF($E346="","",COUNTIF($E:$E,$E346))</f>
        <v/>
      </c>
      <c r="B346" s="151" t="str">
        <f aca="false">IF($C346="","",VLOOKUP($C346,'L1 UC'!$C:$D,2,FALSE()))</f>
        <v/>
      </c>
      <c r="C346" s="152" t="str">
        <f aca="false">IF($E346="","",LEFT($E346,FIND("-",$E346&amp;"-")-1))</f>
        <v/>
      </c>
      <c r="D346" s="153" t="str">
        <f aca="false">IF($E346="","",VLOOKUP($E346,'L2 UC'!$C:$D,2,FALSE()))</f>
        <v/>
      </c>
      <c r="E346" s="153" t="str">
        <f aca="false">IF($M346&lt;&gt;"",$M346,IF(COUNTIF('L2 UC'!$C:$C,$L346)&gt;0,$L346,""))</f>
        <v/>
      </c>
      <c r="F346" s="150" t="str">
        <f aca="false">IF($E346="","",$E346&amp;"-"&amp;COUNTIF($E$2:$E346,$E346))</f>
        <v/>
      </c>
      <c r="G346" s="154"/>
      <c r="H346" s="144"/>
      <c r="I346" s="154"/>
      <c r="J346" s="155" t="str">
        <f aca="false">IF(OR($I346="",LEFT($I346,1)="["),"",IFERROR(VLOOKUP(TRIM(IF(ISNUMBER(FIND(",",$I346)),LEFT($I346,FIND(",",$I346)-1),$I346)),'Mitre Techniques'!$A:$C,3,FALSE()),"Unknown technique"))</f>
        <v/>
      </c>
      <c r="K346" s="155" t="str">
        <f aca="false">IF($J346="","",IFERROR(VLOOKUP(IF(ISNUMBER(FIND(",",$J346)),LEFT($J346,FIND(",",$J346)-1),$J346),'ATTACK and Kill Chain mapping'!$A:$B,2,FALSE()),""))</f>
        <v/>
      </c>
      <c r="L346" s="155" t="str">
        <f aca="false">IF($J346="","",IFERROR(VLOOKUP(IF(ISNUMBER(FIND(",",$J346)),LEFT($J346,FIND(",",$J346)-1),$J346),'ATTACK and Kill Chain mapping'!$A:$D,4,FALSE()),""))</f>
        <v/>
      </c>
      <c r="M346" s="154"/>
      <c r="N346" s="156"/>
      <c r="O346" s="156"/>
      <c r="P346" s="156"/>
      <c r="Q346" s="157" t="str">
        <f aca="false">IF(COUNT($N346:$P346)=0,"",$N346*$O346*$P346)</f>
        <v/>
      </c>
      <c r="R346" s="157" t="str">
        <f aca="false">IF($Q346="","",1-$Q346)</f>
        <v/>
      </c>
      <c r="S346" s="158"/>
      <c r="T346" s="158"/>
      <c r="U346" s="158"/>
      <c r="V346" s="158"/>
    </row>
    <row r="347" customFormat="false" ht="43.5" hidden="false" customHeight="true" outlineLevel="0" collapsed="false">
      <c r="A347" s="150" t="str">
        <f aca="false">IF($E347="","",COUNTIF($E:$E,$E347))</f>
        <v/>
      </c>
      <c r="B347" s="151" t="str">
        <f aca="false">IF($C347="","",VLOOKUP($C347,'L1 UC'!$C:$D,2,FALSE()))</f>
        <v/>
      </c>
      <c r="C347" s="152" t="str">
        <f aca="false">IF($E347="","",LEFT($E347,FIND("-",$E347&amp;"-")-1))</f>
        <v/>
      </c>
      <c r="D347" s="153" t="str">
        <f aca="false">IF($E347="","",VLOOKUP($E347,'L2 UC'!$C:$D,2,FALSE()))</f>
        <v/>
      </c>
      <c r="E347" s="153" t="str">
        <f aca="false">IF($M347&lt;&gt;"",$M347,IF(COUNTIF('L2 UC'!$C:$C,$L347)&gt;0,$L347,""))</f>
        <v/>
      </c>
      <c r="F347" s="150" t="str">
        <f aca="false">IF($E347="","",$E347&amp;"-"&amp;COUNTIF($E$2:$E347,$E347))</f>
        <v/>
      </c>
      <c r="G347" s="154"/>
      <c r="H347" s="144"/>
      <c r="I347" s="154"/>
      <c r="J347" s="155" t="str">
        <f aca="false">IF(OR($I347="",LEFT($I347,1)="["),"",IFERROR(VLOOKUP(TRIM(IF(ISNUMBER(FIND(",",$I347)),LEFT($I347,FIND(",",$I347)-1),$I347)),'Mitre Techniques'!$A:$C,3,FALSE()),"Unknown technique"))</f>
        <v/>
      </c>
      <c r="K347" s="155" t="str">
        <f aca="false">IF($J347="","",IFERROR(VLOOKUP(IF(ISNUMBER(FIND(",",$J347)),LEFT($J347,FIND(",",$J347)-1),$J347),'ATTACK and Kill Chain mapping'!$A:$B,2,FALSE()),""))</f>
        <v/>
      </c>
      <c r="L347" s="155" t="str">
        <f aca="false">IF($J347="","",IFERROR(VLOOKUP(IF(ISNUMBER(FIND(",",$J347)),LEFT($J347,FIND(",",$J347)-1),$J347),'ATTACK and Kill Chain mapping'!$A:$D,4,FALSE()),""))</f>
        <v/>
      </c>
      <c r="M347" s="154"/>
      <c r="N347" s="156"/>
      <c r="O347" s="156"/>
      <c r="P347" s="156"/>
      <c r="Q347" s="157" t="str">
        <f aca="false">IF(COUNT($N347:$P347)=0,"",$N347*$O347*$P347)</f>
        <v/>
      </c>
      <c r="R347" s="157" t="str">
        <f aca="false">IF($Q347="","",1-$Q347)</f>
        <v/>
      </c>
      <c r="S347" s="158"/>
      <c r="T347" s="158"/>
      <c r="U347" s="158"/>
      <c r="V347" s="158"/>
    </row>
    <row r="348" customFormat="false" ht="43.5" hidden="false" customHeight="true" outlineLevel="0" collapsed="false">
      <c r="A348" s="150" t="str">
        <f aca="false">IF($E348="","",COUNTIF($E:$E,$E348))</f>
        <v/>
      </c>
      <c r="B348" s="151" t="str">
        <f aca="false">IF($C348="","",VLOOKUP($C348,'L1 UC'!$C:$D,2,FALSE()))</f>
        <v/>
      </c>
      <c r="C348" s="152" t="str">
        <f aca="false">IF($E348="","",LEFT($E348,FIND("-",$E348&amp;"-")-1))</f>
        <v/>
      </c>
      <c r="D348" s="153" t="str">
        <f aca="false">IF($E348="","",VLOOKUP($E348,'L2 UC'!$C:$D,2,FALSE()))</f>
        <v/>
      </c>
      <c r="E348" s="153" t="str">
        <f aca="false">IF($M348&lt;&gt;"",$M348,IF(COUNTIF('L2 UC'!$C:$C,$L348)&gt;0,$L348,""))</f>
        <v/>
      </c>
      <c r="F348" s="150" t="str">
        <f aca="false">IF($E348="","",$E348&amp;"-"&amp;COUNTIF($E$2:$E348,$E348))</f>
        <v/>
      </c>
      <c r="G348" s="154"/>
      <c r="H348" s="144"/>
      <c r="I348" s="154"/>
      <c r="J348" s="155" t="str">
        <f aca="false">IF(OR($I348="",LEFT($I348,1)="["),"",IFERROR(VLOOKUP(TRIM(IF(ISNUMBER(FIND(",",$I348)),LEFT($I348,FIND(",",$I348)-1),$I348)),'Mitre Techniques'!$A:$C,3,FALSE()),"Unknown technique"))</f>
        <v/>
      </c>
      <c r="K348" s="155" t="str">
        <f aca="false">IF($J348="","",IFERROR(VLOOKUP(IF(ISNUMBER(FIND(",",$J348)),LEFT($J348,FIND(",",$J348)-1),$J348),'ATTACK and Kill Chain mapping'!$A:$B,2,FALSE()),""))</f>
        <v/>
      </c>
      <c r="L348" s="155" t="str">
        <f aca="false">IF($J348="","",IFERROR(VLOOKUP(IF(ISNUMBER(FIND(",",$J348)),LEFT($J348,FIND(",",$J348)-1),$J348),'ATTACK and Kill Chain mapping'!$A:$D,4,FALSE()),""))</f>
        <v/>
      </c>
      <c r="M348" s="154"/>
      <c r="N348" s="156"/>
      <c r="O348" s="156"/>
      <c r="P348" s="156"/>
      <c r="Q348" s="157" t="str">
        <f aca="false">IF(COUNT($N348:$P348)=0,"",$N348*$O348*$P348)</f>
        <v/>
      </c>
      <c r="R348" s="157" t="str">
        <f aca="false">IF($Q348="","",1-$Q348)</f>
        <v/>
      </c>
      <c r="S348" s="158"/>
      <c r="T348" s="158"/>
      <c r="U348" s="158"/>
      <c r="V348" s="158"/>
    </row>
    <row r="349" customFormat="false" ht="43.5" hidden="false" customHeight="true" outlineLevel="0" collapsed="false">
      <c r="A349" s="150" t="str">
        <f aca="false">IF($E349="","",COUNTIF($E:$E,$E349))</f>
        <v/>
      </c>
      <c r="B349" s="151" t="str">
        <f aca="false">IF($C349="","",VLOOKUP($C349,'L1 UC'!$C:$D,2,FALSE()))</f>
        <v/>
      </c>
      <c r="C349" s="152" t="str">
        <f aca="false">IF($E349="","",LEFT($E349,FIND("-",$E349&amp;"-")-1))</f>
        <v/>
      </c>
      <c r="D349" s="153" t="str">
        <f aca="false">IF($E349="","",VLOOKUP($E349,'L2 UC'!$C:$D,2,FALSE()))</f>
        <v/>
      </c>
      <c r="E349" s="153" t="str">
        <f aca="false">IF($M349&lt;&gt;"",$M349,IF(COUNTIF('L2 UC'!$C:$C,$L349)&gt;0,$L349,""))</f>
        <v/>
      </c>
      <c r="F349" s="150" t="str">
        <f aca="false">IF($E349="","",$E349&amp;"-"&amp;COUNTIF($E$2:$E349,$E349))</f>
        <v/>
      </c>
      <c r="G349" s="154"/>
      <c r="H349" s="144"/>
      <c r="I349" s="154"/>
      <c r="J349" s="155" t="str">
        <f aca="false">IF(OR($I349="",LEFT($I349,1)="["),"",IFERROR(VLOOKUP(TRIM(IF(ISNUMBER(FIND(",",$I349)),LEFT($I349,FIND(",",$I349)-1),$I349)),'Mitre Techniques'!$A:$C,3,FALSE()),"Unknown technique"))</f>
        <v/>
      </c>
      <c r="K349" s="155" t="str">
        <f aca="false">IF($J349="","",IFERROR(VLOOKUP(IF(ISNUMBER(FIND(",",$J349)),LEFT($J349,FIND(",",$J349)-1),$J349),'ATTACK and Kill Chain mapping'!$A:$B,2,FALSE()),""))</f>
        <v/>
      </c>
      <c r="L349" s="155" t="str">
        <f aca="false">IF($J349="","",IFERROR(VLOOKUP(IF(ISNUMBER(FIND(",",$J349)),LEFT($J349,FIND(",",$J349)-1),$J349),'ATTACK and Kill Chain mapping'!$A:$D,4,FALSE()),""))</f>
        <v/>
      </c>
      <c r="M349" s="154"/>
      <c r="N349" s="156"/>
      <c r="O349" s="156"/>
      <c r="P349" s="156"/>
      <c r="Q349" s="157" t="str">
        <f aca="false">IF(COUNT($N349:$P349)=0,"",$N349*$O349*$P349)</f>
        <v/>
      </c>
      <c r="R349" s="157" t="str">
        <f aca="false">IF($Q349="","",1-$Q349)</f>
        <v/>
      </c>
      <c r="S349" s="158"/>
      <c r="T349" s="158"/>
      <c r="U349" s="158"/>
      <c r="V349" s="158"/>
    </row>
    <row r="350" customFormat="false" ht="43.5" hidden="false" customHeight="true" outlineLevel="0" collapsed="false">
      <c r="A350" s="150" t="str">
        <f aca="false">IF($E350="","",COUNTIF($E:$E,$E350))</f>
        <v/>
      </c>
      <c r="B350" s="151" t="str">
        <f aca="false">IF($C350="","",VLOOKUP($C350,'L1 UC'!$C:$D,2,FALSE()))</f>
        <v/>
      </c>
      <c r="C350" s="152" t="str">
        <f aca="false">IF($E350="","",LEFT($E350,FIND("-",$E350&amp;"-")-1))</f>
        <v/>
      </c>
      <c r="D350" s="153" t="str">
        <f aca="false">IF($E350="","",VLOOKUP($E350,'L2 UC'!$C:$D,2,FALSE()))</f>
        <v/>
      </c>
      <c r="E350" s="153" t="str">
        <f aca="false">IF($M350&lt;&gt;"",$M350,IF(COUNTIF('L2 UC'!$C:$C,$L350)&gt;0,$L350,""))</f>
        <v/>
      </c>
      <c r="F350" s="150" t="str">
        <f aca="false">IF($E350="","",$E350&amp;"-"&amp;COUNTIF($E$2:$E350,$E350))</f>
        <v/>
      </c>
      <c r="G350" s="154"/>
      <c r="H350" s="144"/>
      <c r="I350" s="154"/>
      <c r="J350" s="155" t="str">
        <f aca="false">IF(OR($I350="",LEFT($I350,1)="["),"",IFERROR(VLOOKUP(TRIM(IF(ISNUMBER(FIND(",",$I350)),LEFT($I350,FIND(",",$I350)-1),$I350)),'Mitre Techniques'!$A:$C,3,FALSE()),"Unknown technique"))</f>
        <v/>
      </c>
      <c r="K350" s="155" t="str">
        <f aca="false">IF($J350="","",IFERROR(VLOOKUP(IF(ISNUMBER(FIND(",",$J350)),LEFT($J350,FIND(",",$J350)-1),$J350),'ATTACK and Kill Chain mapping'!$A:$B,2,FALSE()),""))</f>
        <v/>
      </c>
      <c r="L350" s="155" t="str">
        <f aca="false">IF($J350="","",IFERROR(VLOOKUP(IF(ISNUMBER(FIND(",",$J350)),LEFT($J350,FIND(",",$J350)-1),$J350),'ATTACK and Kill Chain mapping'!$A:$D,4,FALSE()),""))</f>
        <v/>
      </c>
      <c r="M350" s="154"/>
      <c r="N350" s="156"/>
      <c r="O350" s="156"/>
      <c r="P350" s="156"/>
      <c r="Q350" s="157" t="str">
        <f aca="false">IF(COUNT($N350:$P350)=0,"",$N350*$O350*$P350)</f>
        <v/>
      </c>
      <c r="R350" s="157" t="str">
        <f aca="false">IF($Q350="","",1-$Q350)</f>
        <v/>
      </c>
      <c r="S350" s="158"/>
      <c r="T350" s="158"/>
      <c r="U350" s="158"/>
      <c r="V350" s="158"/>
    </row>
    <row r="351" customFormat="false" ht="43.5" hidden="false" customHeight="true" outlineLevel="0" collapsed="false">
      <c r="A351" s="150" t="str">
        <f aca="false">IF($E351="","",COUNTIF($E:$E,$E351))</f>
        <v/>
      </c>
      <c r="B351" s="151" t="str">
        <f aca="false">IF($C351="","",VLOOKUP($C351,'L1 UC'!$C:$D,2,FALSE()))</f>
        <v/>
      </c>
      <c r="C351" s="152" t="str">
        <f aca="false">IF($E351="","",LEFT($E351,FIND("-",$E351&amp;"-")-1))</f>
        <v/>
      </c>
      <c r="D351" s="153" t="str">
        <f aca="false">IF($E351="","",VLOOKUP($E351,'L2 UC'!$C:$D,2,FALSE()))</f>
        <v/>
      </c>
      <c r="E351" s="153" t="str">
        <f aca="false">IF($M351&lt;&gt;"",$M351,IF(COUNTIF('L2 UC'!$C:$C,$L351)&gt;0,$L351,""))</f>
        <v/>
      </c>
      <c r="F351" s="150" t="str">
        <f aca="false">IF($E351="","",$E351&amp;"-"&amp;COUNTIF($E$2:$E351,$E351))</f>
        <v/>
      </c>
      <c r="G351" s="154"/>
      <c r="H351" s="144"/>
      <c r="I351" s="154"/>
      <c r="J351" s="155" t="str">
        <f aca="false">IF(OR($I351="",LEFT($I351,1)="["),"",IFERROR(VLOOKUP(TRIM(IF(ISNUMBER(FIND(",",$I351)),LEFT($I351,FIND(",",$I351)-1),$I351)),'Mitre Techniques'!$A:$C,3,FALSE()),"Unknown technique"))</f>
        <v/>
      </c>
      <c r="K351" s="155" t="str">
        <f aca="false">IF($J351="","",IFERROR(VLOOKUP(IF(ISNUMBER(FIND(",",$J351)),LEFT($J351,FIND(",",$J351)-1),$J351),'ATTACK and Kill Chain mapping'!$A:$B,2,FALSE()),""))</f>
        <v/>
      </c>
      <c r="L351" s="155" t="str">
        <f aca="false">IF($J351="","",IFERROR(VLOOKUP(IF(ISNUMBER(FIND(",",$J351)),LEFT($J351,FIND(",",$J351)-1),$J351),'ATTACK and Kill Chain mapping'!$A:$D,4,FALSE()),""))</f>
        <v/>
      </c>
      <c r="M351" s="154"/>
      <c r="N351" s="156"/>
      <c r="O351" s="156"/>
      <c r="P351" s="156"/>
      <c r="Q351" s="157" t="str">
        <f aca="false">IF(COUNT($N351:$P351)=0,"",$N351*$O351*$P351)</f>
        <v/>
      </c>
      <c r="R351" s="157" t="str">
        <f aca="false">IF($Q351="","",1-$Q351)</f>
        <v/>
      </c>
      <c r="S351" s="158"/>
      <c r="T351" s="158"/>
      <c r="U351" s="158"/>
      <c r="V351" s="158"/>
    </row>
    <row r="352" customFormat="false" ht="43.5" hidden="false" customHeight="true" outlineLevel="0" collapsed="false">
      <c r="A352" s="150" t="str">
        <f aca="false">IF($E352="","",COUNTIF($E:$E,$E352))</f>
        <v/>
      </c>
      <c r="B352" s="151" t="str">
        <f aca="false">IF($C352="","",VLOOKUP($C352,'L1 UC'!$C:$D,2,FALSE()))</f>
        <v/>
      </c>
      <c r="C352" s="152" t="str">
        <f aca="false">IF($E352="","",LEFT($E352,FIND("-",$E352&amp;"-")-1))</f>
        <v/>
      </c>
      <c r="D352" s="153" t="str">
        <f aca="false">IF($E352="","",VLOOKUP($E352,'L2 UC'!$C:$D,2,FALSE()))</f>
        <v/>
      </c>
      <c r="E352" s="153" t="str">
        <f aca="false">IF($M352&lt;&gt;"",$M352,IF(COUNTIF('L2 UC'!$C:$C,$L352)&gt;0,$L352,""))</f>
        <v/>
      </c>
      <c r="F352" s="150" t="str">
        <f aca="false">IF($E352="","",$E352&amp;"-"&amp;COUNTIF($E$2:$E352,$E352))</f>
        <v/>
      </c>
      <c r="G352" s="154"/>
      <c r="H352" s="144"/>
      <c r="I352" s="154"/>
      <c r="J352" s="155" t="str">
        <f aca="false">IF(OR($I352="",LEFT($I352,1)="["),"",IFERROR(VLOOKUP(TRIM(IF(ISNUMBER(FIND(",",$I352)),LEFT($I352,FIND(",",$I352)-1),$I352)),'Mitre Techniques'!$A:$C,3,FALSE()),"Unknown technique"))</f>
        <v/>
      </c>
      <c r="K352" s="155" t="str">
        <f aca="false">IF($J352="","",IFERROR(VLOOKUP(IF(ISNUMBER(FIND(",",$J352)),LEFT($J352,FIND(",",$J352)-1),$J352),'ATTACK and Kill Chain mapping'!$A:$B,2,FALSE()),""))</f>
        <v/>
      </c>
      <c r="L352" s="155" t="str">
        <f aca="false">IF($J352="","",IFERROR(VLOOKUP(IF(ISNUMBER(FIND(",",$J352)),LEFT($J352,FIND(",",$J352)-1),$J352),'ATTACK and Kill Chain mapping'!$A:$D,4,FALSE()),""))</f>
        <v/>
      </c>
      <c r="M352" s="154"/>
      <c r="N352" s="156"/>
      <c r="O352" s="156"/>
      <c r="P352" s="156"/>
      <c r="Q352" s="157" t="str">
        <f aca="false">IF(COUNT($N352:$P352)=0,"",$N352*$O352*$P352)</f>
        <v/>
      </c>
      <c r="R352" s="157" t="str">
        <f aca="false">IF($Q352="","",1-$Q352)</f>
        <v/>
      </c>
      <c r="S352" s="158"/>
      <c r="T352" s="158"/>
      <c r="U352" s="158"/>
      <c r="V352" s="158"/>
    </row>
    <row r="353" customFormat="false" ht="43.5" hidden="false" customHeight="true" outlineLevel="0" collapsed="false">
      <c r="A353" s="150" t="str">
        <f aca="false">IF($E353="","",COUNTIF($E:$E,$E353))</f>
        <v/>
      </c>
      <c r="B353" s="151" t="str">
        <f aca="false">IF($C353="","",VLOOKUP($C353,'L1 UC'!$C:$D,2,FALSE()))</f>
        <v/>
      </c>
      <c r="C353" s="152" t="str">
        <f aca="false">IF($E353="","",LEFT($E353,FIND("-",$E353&amp;"-")-1))</f>
        <v/>
      </c>
      <c r="D353" s="153" t="str">
        <f aca="false">IF($E353="","",VLOOKUP($E353,'L2 UC'!$C:$D,2,FALSE()))</f>
        <v/>
      </c>
      <c r="E353" s="153" t="str">
        <f aca="false">IF($M353&lt;&gt;"",$M353,IF(COUNTIF('L2 UC'!$C:$C,$L353)&gt;0,$L353,""))</f>
        <v/>
      </c>
      <c r="F353" s="150" t="str">
        <f aca="false">IF($E353="","",$E353&amp;"-"&amp;COUNTIF($E$2:$E353,$E353))</f>
        <v/>
      </c>
      <c r="G353" s="154"/>
      <c r="H353" s="144"/>
      <c r="I353" s="154"/>
      <c r="J353" s="155" t="str">
        <f aca="false">IF(OR($I353="",LEFT($I353,1)="["),"",IFERROR(VLOOKUP(TRIM(IF(ISNUMBER(FIND(",",$I353)),LEFT($I353,FIND(",",$I353)-1),$I353)),'Mitre Techniques'!$A:$C,3,FALSE()),"Unknown technique"))</f>
        <v/>
      </c>
      <c r="K353" s="155" t="str">
        <f aca="false">IF($J353="","",IFERROR(VLOOKUP(IF(ISNUMBER(FIND(",",$J353)),LEFT($J353,FIND(",",$J353)-1),$J353),'ATTACK and Kill Chain mapping'!$A:$B,2,FALSE()),""))</f>
        <v/>
      </c>
      <c r="L353" s="155" t="str">
        <f aca="false">IF($J353="","",IFERROR(VLOOKUP(IF(ISNUMBER(FIND(",",$J353)),LEFT($J353,FIND(",",$J353)-1),$J353),'ATTACK and Kill Chain mapping'!$A:$D,4,FALSE()),""))</f>
        <v/>
      </c>
      <c r="M353" s="154"/>
      <c r="N353" s="156"/>
      <c r="O353" s="156"/>
      <c r="P353" s="156"/>
      <c r="Q353" s="157" t="str">
        <f aca="false">IF(COUNT($N353:$P353)=0,"",$N353*$O353*$P353)</f>
        <v/>
      </c>
      <c r="R353" s="157" t="str">
        <f aca="false">IF($Q353="","",1-$Q353)</f>
        <v/>
      </c>
      <c r="S353" s="158"/>
      <c r="T353" s="158"/>
      <c r="U353" s="158"/>
      <c r="V353" s="158"/>
    </row>
    <row r="354" customFormat="false" ht="43.5" hidden="false" customHeight="true" outlineLevel="0" collapsed="false">
      <c r="A354" s="150" t="str">
        <f aca="false">IF($E354="","",COUNTIF($E:$E,$E354))</f>
        <v/>
      </c>
      <c r="B354" s="151" t="str">
        <f aca="false">IF($C354="","",VLOOKUP($C354,'L1 UC'!$C:$D,2,FALSE()))</f>
        <v/>
      </c>
      <c r="C354" s="152" t="str">
        <f aca="false">IF($E354="","",LEFT($E354,FIND("-",$E354&amp;"-")-1))</f>
        <v/>
      </c>
      <c r="D354" s="153" t="str">
        <f aca="false">IF($E354="","",VLOOKUP($E354,'L2 UC'!$C:$D,2,FALSE()))</f>
        <v/>
      </c>
      <c r="E354" s="153" t="str">
        <f aca="false">IF($M354&lt;&gt;"",$M354,IF(COUNTIF('L2 UC'!$C:$C,$L354)&gt;0,$L354,""))</f>
        <v/>
      </c>
      <c r="F354" s="150" t="str">
        <f aca="false">IF($E354="","",$E354&amp;"-"&amp;COUNTIF($E$2:$E354,$E354))</f>
        <v/>
      </c>
      <c r="G354" s="154"/>
      <c r="H354" s="144"/>
      <c r="I354" s="154"/>
      <c r="J354" s="155" t="str">
        <f aca="false">IF(OR($I354="",LEFT($I354,1)="["),"",IFERROR(VLOOKUP(TRIM(IF(ISNUMBER(FIND(",",$I354)),LEFT($I354,FIND(",",$I354)-1),$I354)),'Mitre Techniques'!$A:$C,3,FALSE()),"Unknown technique"))</f>
        <v/>
      </c>
      <c r="K354" s="155" t="str">
        <f aca="false">IF($J354="","",IFERROR(VLOOKUP(IF(ISNUMBER(FIND(",",$J354)),LEFT($J354,FIND(",",$J354)-1),$J354),'ATTACK and Kill Chain mapping'!$A:$B,2,FALSE()),""))</f>
        <v/>
      </c>
      <c r="L354" s="155" t="str">
        <f aca="false">IF($J354="","",IFERROR(VLOOKUP(IF(ISNUMBER(FIND(",",$J354)),LEFT($J354,FIND(",",$J354)-1),$J354),'ATTACK and Kill Chain mapping'!$A:$D,4,FALSE()),""))</f>
        <v/>
      </c>
      <c r="M354" s="154"/>
      <c r="N354" s="156"/>
      <c r="O354" s="156"/>
      <c r="P354" s="156"/>
      <c r="Q354" s="157" t="str">
        <f aca="false">IF(COUNT($N354:$P354)=0,"",$N354*$O354*$P354)</f>
        <v/>
      </c>
      <c r="R354" s="157" t="str">
        <f aca="false">IF($Q354="","",1-$Q354)</f>
        <v/>
      </c>
      <c r="S354" s="158"/>
      <c r="T354" s="158"/>
      <c r="U354" s="158"/>
      <c r="V354" s="158"/>
    </row>
    <row r="355" customFormat="false" ht="43.5" hidden="false" customHeight="true" outlineLevel="0" collapsed="false">
      <c r="A355" s="150" t="str">
        <f aca="false">IF($E355="","",COUNTIF($E:$E,$E355))</f>
        <v/>
      </c>
      <c r="B355" s="151" t="str">
        <f aca="false">IF($C355="","",VLOOKUP($C355,'L1 UC'!$C:$D,2,FALSE()))</f>
        <v/>
      </c>
      <c r="C355" s="152" t="str">
        <f aca="false">IF($E355="","",LEFT($E355,FIND("-",$E355&amp;"-")-1))</f>
        <v/>
      </c>
      <c r="D355" s="153" t="str">
        <f aca="false">IF($E355="","",VLOOKUP($E355,'L2 UC'!$C:$D,2,FALSE()))</f>
        <v/>
      </c>
      <c r="E355" s="153" t="str">
        <f aca="false">IF($M355&lt;&gt;"",$M355,IF(COUNTIF('L2 UC'!$C:$C,$L355)&gt;0,$L355,""))</f>
        <v/>
      </c>
      <c r="F355" s="150" t="str">
        <f aca="false">IF($E355="","",$E355&amp;"-"&amp;COUNTIF($E$2:$E355,$E355))</f>
        <v/>
      </c>
      <c r="G355" s="154"/>
      <c r="H355" s="144"/>
      <c r="I355" s="154"/>
      <c r="J355" s="155" t="str">
        <f aca="false">IF(OR($I355="",LEFT($I355,1)="["),"",IFERROR(VLOOKUP(TRIM(IF(ISNUMBER(FIND(",",$I355)),LEFT($I355,FIND(",",$I355)-1),$I355)),'Mitre Techniques'!$A:$C,3,FALSE()),"Unknown technique"))</f>
        <v/>
      </c>
      <c r="K355" s="155" t="str">
        <f aca="false">IF($J355="","",IFERROR(VLOOKUP(IF(ISNUMBER(FIND(",",$J355)),LEFT($J355,FIND(",",$J355)-1),$J355),'ATTACK and Kill Chain mapping'!$A:$B,2,FALSE()),""))</f>
        <v/>
      </c>
      <c r="L355" s="155" t="str">
        <f aca="false">IF($J355="","",IFERROR(VLOOKUP(IF(ISNUMBER(FIND(",",$J355)),LEFT($J355,FIND(",",$J355)-1),$J355),'ATTACK and Kill Chain mapping'!$A:$D,4,FALSE()),""))</f>
        <v/>
      </c>
      <c r="M355" s="154"/>
      <c r="N355" s="156"/>
      <c r="O355" s="156"/>
      <c r="P355" s="156"/>
      <c r="Q355" s="157" t="str">
        <f aca="false">IF(COUNT($N355:$P355)=0,"",$N355*$O355*$P355)</f>
        <v/>
      </c>
      <c r="R355" s="157" t="str">
        <f aca="false">IF($Q355="","",1-$Q355)</f>
        <v/>
      </c>
      <c r="S355" s="158"/>
      <c r="T355" s="158"/>
      <c r="U355" s="158"/>
      <c r="V355" s="158"/>
    </row>
    <row r="356" customFormat="false" ht="43.5" hidden="false" customHeight="true" outlineLevel="0" collapsed="false">
      <c r="A356" s="150" t="str">
        <f aca="false">IF($E356="","",COUNTIF($E:$E,$E356))</f>
        <v/>
      </c>
      <c r="B356" s="151" t="str">
        <f aca="false">IF($C356="","",VLOOKUP($C356,'L1 UC'!$C:$D,2,FALSE()))</f>
        <v/>
      </c>
      <c r="C356" s="152" t="str">
        <f aca="false">IF($E356="","",LEFT($E356,FIND("-",$E356&amp;"-")-1))</f>
        <v/>
      </c>
      <c r="D356" s="153" t="str">
        <f aca="false">IF($E356="","",VLOOKUP($E356,'L2 UC'!$C:$D,2,FALSE()))</f>
        <v/>
      </c>
      <c r="E356" s="153" t="str">
        <f aca="false">IF($M356&lt;&gt;"",$M356,IF(COUNTIF('L2 UC'!$C:$C,$L356)&gt;0,$L356,""))</f>
        <v/>
      </c>
      <c r="F356" s="150" t="str">
        <f aca="false">IF($E356="","",$E356&amp;"-"&amp;COUNTIF($E$2:$E356,$E356))</f>
        <v/>
      </c>
      <c r="G356" s="154"/>
      <c r="H356" s="144"/>
      <c r="I356" s="154"/>
      <c r="J356" s="155" t="str">
        <f aca="false">IF(OR($I356="",LEFT($I356,1)="["),"",IFERROR(VLOOKUP(TRIM(IF(ISNUMBER(FIND(",",$I356)),LEFT($I356,FIND(",",$I356)-1),$I356)),'Mitre Techniques'!$A:$C,3,FALSE()),"Unknown technique"))</f>
        <v/>
      </c>
      <c r="K356" s="155" t="str">
        <f aca="false">IF($J356="","",IFERROR(VLOOKUP(IF(ISNUMBER(FIND(",",$J356)),LEFT($J356,FIND(",",$J356)-1),$J356),'ATTACK and Kill Chain mapping'!$A:$B,2,FALSE()),""))</f>
        <v/>
      </c>
      <c r="L356" s="155" t="str">
        <f aca="false">IF($J356="","",IFERROR(VLOOKUP(IF(ISNUMBER(FIND(",",$J356)),LEFT($J356,FIND(",",$J356)-1),$J356),'ATTACK and Kill Chain mapping'!$A:$D,4,FALSE()),""))</f>
        <v/>
      </c>
      <c r="M356" s="154"/>
      <c r="N356" s="156"/>
      <c r="O356" s="156"/>
      <c r="P356" s="156"/>
      <c r="Q356" s="157" t="str">
        <f aca="false">IF(COUNT($N356:$P356)=0,"",$N356*$O356*$P356)</f>
        <v/>
      </c>
      <c r="R356" s="157" t="str">
        <f aca="false">IF($Q356="","",1-$Q356)</f>
        <v/>
      </c>
      <c r="S356" s="158"/>
      <c r="T356" s="158"/>
      <c r="U356" s="158"/>
      <c r="V356" s="158"/>
    </row>
    <row r="357" customFormat="false" ht="43.5" hidden="false" customHeight="true" outlineLevel="0" collapsed="false">
      <c r="A357" s="150" t="str">
        <f aca="false">IF($E357="","",COUNTIF($E:$E,$E357))</f>
        <v/>
      </c>
      <c r="B357" s="151" t="str">
        <f aca="false">IF($C357="","",VLOOKUP($C357,'L1 UC'!$C:$D,2,FALSE()))</f>
        <v/>
      </c>
      <c r="C357" s="152" t="str">
        <f aca="false">IF($E357="","",LEFT($E357,FIND("-",$E357&amp;"-")-1))</f>
        <v/>
      </c>
      <c r="D357" s="153" t="str">
        <f aca="false">IF($E357="","",VLOOKUP($E357,'L2 UC'!$C:$D,2,FALSE()))</f>
        <v/>
      </c>
      <c r="E357" s="153" t="str">
        <f aca="false">IF($M357&lt;&gt;"",$M357,IF(COUNTIF('L2 UC'!$C:$C,$L357)&gt;0,$L357,""))</f>
        <v/>
      </c>
      <c r="F357" s="150" t="str">
        <f aca="false">IF($E357="","",$E357&amp;"-"&amp;COUNTIF($E$2:$E357,$E357))</f>
        <v/>
      </c>
      <c r="G357" s="154"/>
      <c r="H357" s="144"/>
      <c r="I357" s="154"/>
      <c r="J357" s="155" t="str">
        <f aca="false">IF(OR($I357="",LEFT($I357,1)="["),"",IFERROR(VLOOKUP(TRIM(IF(ISNUMBER(FIND(",",$I357)),LEFT($I357,FIND(",",$I357)-1),$I357)),'Mitre Techniques'!$A:$C,3,FALSE()),"Unknown technique"))</f>
        <v/>
      </c>
      <c r="K357" s="155" t="str">
        <f aca="false">IF($J357="","",IFERROR(VLOOKUP(IF(ISNUMBER(FIND(",",$J357)),LEFT($J357,FIND(",",$J357)-1),$J357),'ATTACK and Kill Chain mapping'!$A:$B,2,FALSE()),""))</f>
        <v/>
      </c>
      <c r="L357" s="155" t="str">
        <f aca="false">IF($J357="","",IFERROR(VLOOKUP(IF(ISNUMBER(FIND(",",$J357)),LEFT($J357,FIND(",",$J357)-1),$J357),'ATTACK and Kill Chain mapping'!$A:$D,4,FALSE()),""))</f>
        <v/>
      </c>
      <c r="M357" s="154"/>
      <c r="N357" s="156"/>
      <c r="O357" s="156"/>
      <c r="P357" s="156"/>
      <c r="Q357" s="157" t="str">
        <f aca="false">IF(COUNT($N357:$P357)=0,"",$N357*$O357*$P357)</f>
        <v/>
      </c>
      <c r="R357" s="157" t="str">
        <f aca="false">IF($Q357="","",1-$Q357)</f>
        <v/>
      </c>
      <c r="S357" s="158"/>
      <c r="T357" s="158"/>
      <c r="U357" s="158"/>
      <c r="V357" s="158"/>
    </row>
    <row r="358" customFormat="false" ht="43.5" hidden="false" customHeight="true" outlineLevel="0" collapsed="false">
      <c r="A358" s="150" t="str">
        <f aca="false">IF($E358="","",COUNTIF($E:$E,$E358))</f>
        <v/>
      </c>
      <c r="B358" s="151" t="str">
        <f aca="false">IF($C358="","",VLOOKUP($C358,'L1 UC'!$C:$D,2,FALSE()))</f>
        <v/>
      </c>
      <c r="C358" s="152" t="str">
        <f aca="false">IF($E358="","",LEFT($E358,FIND("-",$E358&amp;"-")-1))</f>
        <v/>
      </c>
      <c r="D358" s="153" t="str">
        <f aca="false">IF($E358="","",VLOOKUP($E358,'L2 UC'!$C:$D,2,FALSE()))</f>
        <v/>
      </c>
      <c r="E358" s="153" t="str">
        <f aca="false">IF($M358&lt;&gt;"",$M358,IF(COUNTIF('L2 UC'!$C:$C,$L358)&gt;0,$L358,""))</f>
        <v/>
      </c>
      <c r="F358" s="150" t="str">
        <f aca="false">IF($E358="","",$E358&amp;"-"&amp;COUNTIF($E$2:$E358,$E358))</f>
        <v/>
      </c>
      <c r="G358" s="154"/>
      <c r="H358" s="144"/>
      <c r="I358" s="154"/>
      <c r="J358" s="155" t="str">
        <f aca="false">IF(OR($I358="",LEFT($I358,1)="["),"",IFERROR(VLOOKUP(TRIM(IF(ISNUMBER(FIND(",",$I358)),LEFT($I358,FIND(",",$I358)-1),$I358)),'Mitre Techniques'!$A:$C,3,FALSE()),"Unknown technique"))</f>
        <v/>
      </c>
      <c r="K358" s="155" t="str">
        <f aca="false">IF($J358="","",IFERROR(VLOOKUP(IF(ISNUMBER(FIND(",",$J358)),LEFT($J358,FIND(",",$J358)-1),$J358),'ATTACK and Kill Chain mapping'!$A:$B,2,FALSE()),""))</f>
        <v/>
      </c>
      <c r="L358" s="155" t="str">
        <f aca="false">IF($J358="","",IFERROR(VLOOKUP(IF(ISNUMBER(FIND(",",$J358)),LEFT($J358,FIND(",",$J358)-1),$J358),'ATTACK and Kill Chain mapping'!$A:$D,4,FALSE()),""))</f>
        <v/>
      </c>
      <c r="M358" s="154"/>
      <c r="N358" s="156"/>
      <c r="O358" s="156"/>
      <c r="P358" s="156"/>
      <c r="Q358" s="157" t="str">
        <f aca="false">IF(COUNT($N358:$P358)=0,"",$N358*$O358*$P358)</f>
        <v/>
      </c>
      <c r="R358" s="157" t="str">
        <f aca="false">IF($Q358="","",1-$Q358)</f>
        <v/>
      </c>
      <c r="S358" s="158"/>
      <c r="T358" s="158"/>
      <c r="U358" s="158"/>
      <c r="V358" s="158"/>
    </row>
    <row r="359" customFormat="false" ht="43.5" hidden="false" customHeight="true" outlineLevel="0" collapsed="false">
      <c r="A359" s="150" t="str">
        <f aca="false">IF($E359="","",COUNTIF($E:$E,$E359))</f>
        <v/>
      </c>
      <c r="B359" s="151" t="str">
        <f aca="false">IF($C359="","",VLOOKUP($C359,'L1 UC'!$C:$D,2,FALSE()))</f>
        <v/>
      </c>
      <c r="C359" s="152" t="str">
        <f aca="false">IF($E359="","",LEFT($E359,FIND("-",$E359&amp;"-")-1))</f>
        <v/>
      </c>
      <c r="D359" s="153" t="str">
        <f aca="false">IF($E359="","",VLOOKUP($E359,'L2 UC'!$C:$D,2,FALSE()))</f>
        <v/>
      </c>
      <c r="E359" s="153" t="str">
        <f aca="false">IF($M359&lt;&gt;"",$M359,IF(COUNTIF('L2 UC'!$C:$C,$L359)&gt;0,$L359,""))</f>
        <v/>
      </c>
      <c r="F359" s="150" t="str">
        <f aca="false">IF($E359="","",$E359&amp;"-"&amp;COUNTIF($E$2:$E359,$E359))</f>
        <v/>
      </c>
      <c r="G359" s="154"/>
      <c r="H359" s="144"/>
      <c r="I359" s="154"/>
      <c r="J359" s="155" t="str">
        <f aca="false">IF(OR($I359="",LEFT($I359,1)="["),"",IFERROR(VLOOKUP(TRIM(IF(ISNUMBER(FIND(",",$I359)),LEFT($I359,FIND(",",$I359)-1),$I359)),'Mitre Techniques'!$A:$C,3,FALSE()),"Unknown technique"))</f>
        <v/>
      </c>
      <c r="K359" s="155" t="str">
        <f aca="false">IF($J359="","",IFERROR(VLOOKUP(IF(ISNUMBER(FIND(",",$J359)),LEFT($J359,FIND(",",$J359)-1),$J359),'ATTACK and Kill Chain mapping'!$A:$B,2,FALSE()),""))</f>
        <v/>
      </c>
      <c r="L359" s="155" t="str">
        <f aca="false">IF($J359="","",IFERROR(VLOOKUP(IF(ISNUMBER(FIND(",",$J359)),LEFT($J359,FIND(",",$J359)-1),$J359),'ATTACK and Kill Chain mapping'!$A:$D,4,FALSE()),""))</f>
        <v/>
      </c>
      <c r="M359" s="154"/>
      <c r="N359" s="156"/>
      <c r="O359" s="156"/>
      <c r="P359" s="156"/>
      <c r="Q359" s="157" t="str">
        <f aca="false">IF(COUNT($N359:$P359)=0,"",$N359*$O359*$P359)</f>
        <v/>
      </c>
      <c r="R359" s="157" t="str">
        <f aca="false">IF($Q359="","",1-$Q359)</f>
        <v/>
      </c>
      <c r="S359" s="158"/>
      <c r="T359" s="158"/>
      <c r="U359" s="158"/>
      <c r="V359" s="158"/>
    </row>
    <row r="360" customFormat="false" ht="43.5" hidden="false" customHeight="true" outlineLevel="0" collapsed="false">
      <c r="A360" s="150" t="str">
        <f aca="false">IF($E360="","",COUNTIF($E:$E,$E360))</f>
        <v/>
      </c>
      <c r="B360" s="151" t="str">
        <f aca="false">IF($C360="","",VLOOKUP($C360,'L1 UC'!$C:$D,2,FALSE()))</f>
        <v/>
      </c>
      <c r="C360" s="152" t="str">
        <f aca="false">IF($E360="","",LEFT($E360,FIND("-",$E360&amp;"-")-1))</f>
        <v/>
      </c>
      <c r="D360" s="153" t="str">
        <f aca="false">IF($E360="","",VLOOKUP($E360,'L2 UC'!$C:$D,2,FALSE()))</f>
        <v/>
      </c>
      <c r="E360" s="153" t="str">
        <f aca="false">IF($M360&lt;&gt;"",$M360,IF(COUNTIF('L2 UC'!$C:$C,$L360)&gt;0,$L360,""))</f>
        <v/>
      </c>
      <c r="F360" s="150" t="str">
        <f aca="false">IF($E360="","",$E360&amp;"-"&amp;COUNTIF($E$2:$E360,$E360))</f>
        <v/>
      </c>
      <c r="G360" s="154"/>
      <c r="H360" s="144"/>
      <c r="I360" s="154"/>
      <c r="J360" s="155" t="str">
        <f aca="false">IF(OR($I360="",LEFT($I360,1)="["),"",IFERROR(VLOOKUP(TRIM(IF(ISNUMBER(FIND(",",$I360)),LEFT($I360,FIND(",",$I360)-1),$I360)),'Mitre Techniques'!$A:$C,3,FALSE()),"Unknown technique"))</f>
        <v/>
      </c>
      <c r="K360" s="155" t="str">
        <f aca="false">IF($J360="","",IFERROR(VLOOKUP(IF(ISNUMBER(FIND(",",$J360)),LEFT($J360,FIND(",",$J360)-1),$J360),'ATTACK and Kill Chain mapping'!$A:$B,2,FALSE()),""))</f>
        <v/>
      </c>
      <c r="L360" s="155" t="str">
        <f aca="false">IF($J360="","",IFERROR(VLOOKUP(IF(ISNUMBER(FIND(",",$J360)),LEFT($J360,FIND(",",$J360)-1),$J360),'ATTACK and Kill Chain mapping'!$A:$D,4,FALSE()),""))</f>
        <v/>
      </c>
      <c r="M360" s="154"/>
      <c r="N360" s="156"/>
      <c r="O360" s="156"/>
      <c r="P360" s="156"/>
      <c r="Q360" s="157" t="str">
        <f aca="false">IF(COUNT($N360:$P360)=0,"",$N360*$O360*$P360)</f>
        <v/>
      </c>
      <c r="R360" s="157" t="str">
        <f aca="false">IF($Q360="","",1-$Q360)</f>
        <v/>
      </c>
      <c r="S360" s="158"/>
      <c r="T360" s="158"/>
      <c r="U360" s="158"/>
      <c r="V360" s="158"/>
    </row>
    <row r="361" customFormat="false" ht="43.5" hidden="false" customHeight="true" outlineLevel="0" collapsed="false">
      <c r="A361" s="150" t="str">
        <f aca="false">IF($E361="","",COUNTIF($E:$E,$E361))</f>
        <v/>
      </c>
      <c r="B361" s="151" t="str">
        <f aca="false">IF($C361="","",VLOOKUP($C361,'L1 UC'!$C:$D,2,FALSE()))</f>
        <v/>
      </c>
      <c r="C361" s="152" t="str">
        <f aca="false">IF($E361="","",LEFT($E361,FIND("-",$E361&amp;"-")-1))</f>
        <v/>
      </c>
      <c r="D361" s="153" t="str">
        <f aca="false">IF($E361="","",VLOOKUP($E361,'L2 UC'!$C:$D,2,FALSE()))</f>
        <v/>
      </c>
      <c r="E361" s="153" t="str">
        <f aca="false">IF($M361&lt;&gt;"",$M361,IF(COUNTIF('L2 UC'!$C:$C,$L361)&gt;0,$L361,""))</f>
        <v/>
      </c>
      <c r="F361" s="150" t="str">
        <f aca="false">IF($E361="","",$E361&amp;"-"&amp;COUNTIF($E$2:$E361,$E361))</f>
        <v/>
      </c>
      <c r="G361" s="154"/>
      <c r="H361" s="144"/>
      <c r="I361" s="154"/>
      <c r="J361" s="155" t="str">
        <f aca="false">IF(OR($I361="",LEFT($I361,1)="["),"",IFERROR(VLOOKUP(TRIM(IF(ISNUMBER(FIND(",",$I361)),LEFT($I361,FIND(",",$I361)-1),$I361)),'Mitre Techniques'!$A:$C,3,FALSE()),"Unknown technique"))</f>
        <v/>
      </c>
      <c r="K361" s="155" t="str">
        <f aca="false">IF($J361="","",IFERROR(VLOOKUP(IF(ISNUMBER(FIND(",",$J361)),LEFT($J361,FIND(",",$J361)-1),$J361),'ATTACK and Kill Chain mapping'!$A:$B,2,FALSE()),""))</f>
        <v/>
      </c>
      <c r="L361" s="155" t="str">
        <f aca="false">IF($J361="","",IFERROR(VLOOKUP(IF(ISNUMBER(FIND(",",$J361)),LEFT($J361,FIND(",",$J361)-1),$J361),'ATTACK and Kill Chain mapping'!$A:$D,4,FALSE()),""))</f>
        <v/>
      </c>
      <c r="M361" s="154"/>
      <c r="N361" s="156"/>
      <c r="O361" s="156"/>
      <c r="P361" s="156"/>
      <c r="Q361" s="157" t="str">
        <f aca="false">IF(COUNT($N361:$P361)=0,"",$N361*$O361*$P361)</f>
        <v/>
      </c>
      <c r="R361" s="157" t="str">
        <f aca="false">IF($Q361="","",1-$Q361)</f>
        <v/>
      </c>
      <c r="S361" s="158"/>
      <c r="T361" s="158"/>
      <c r="U361" s="158"/>
      <c r="V361" s="158"/>
    </row>
    <row r="362" customFormat="false" ht="43.5" hidden="false" customHeight="true" outlineLevel="0" collapsed="false">
      <c r="A362" s="150" t="str">
        <f aca="false">IF($E362="","",COUNTIF($E:$E,$E362))</f>
        <v/>
      </c>
      <c r="B362" s="151" t="str">
        <f aca="false">IF($C362="","",VLOOKUP($C362,'L1 UC'!$C:$D,2,FALSE()))</f>
        <v/>
      </c>
      <c r="C362" s="152" t="str">
        <f aca="false">IF($E362="","",LEFT($E362,FIND("-",$E362&amp;"-")-1))</f>
        <v/>
      </c>
      <c r="D362" s="153" t="str">
        <f aca="false">IF($E362="","",VLOOKUP($E362,'L2 UC'!$C:$D,2,FALSE()))</f>
        <v/>
      </c>
      <c r="E362" s="153" t="str">
        <f aca="false">IF($M362&lt;&gt;"",$M362,IF(COUNTIF('L2 UC'!$C:$C,$L362)&gt;0,$L362,""))</f>
        <v/>
      </c>
      <c r="F362" s="150" t="str">
        <f aca="false">IF($E362="","",$E362&amp;"-"&amp;COUNTIF($E$2:$E362,$E362))</f>
        <v/>
      </c>
      <c r="G362" s="154"/>
      <c r="H362" s="144"/>
      <c r="I362" s="154"/>
      <c r="J362" s="155" t="str">
        <f aca="false">IF(OR($I362="",LEFT($I362,1)="["),"",IFERROR(VLOOKUP(TRIM(IF(ISNUMBER(FIND(",",$I362)),LEFT($I362,FIND(",",$I362)-1),$I362)),'Mitre Techniques'!$A:$C,3,FALSE()),"Unknown technique"))</f>
        <v/>
      </c>
      <c r="K362" s="155" t="str">
        <f aca="false">IF($J362="","",IFERROR(VLOOKUP(IF(ISNUMBER(FIND(",",$J362)),LEFT($J362,FIND(",",$J362)-1),$J362),'ATTACK and Kill Chain mapping'!$A:$B,2,FALSE()),""))</f>
        <v/>
      </c>
      <c r="L362" s="155" t="str">
        <f aca="false">IF($J362="","",IFERROR(VLOOKUP(IF(ISNUMBER(FIND(",",$J362)),LEFT($J362,FIND(",",$J362)-1),$J362),'ATTACK and Kill Chain mapping'!$A:$D,4,FALSE()),""))</f>
        <v/>
      </c>
      <c r="M362" s="154"/>
      <c r="N362" s="156"/>
      <c r="O362" s="156"/>
      <c r="P362" s="156"/>
      <c r="Q362" s="157" t="str">
        <f aca="false">IF(COUNT($N362:$P362)=0,"",$N362*$O362*$P362)</f>
        <v/>
      </c>
      <c r="R362" s="157" t="str">
        <f aca="false">IF($Q362="","",1-$Q362)</f>
        <v/>
      </c>
      <c r="S362" s="158"/>
      <c r="T362" s="158"/>
      <c r="U362" s="158"/>
      <c r="V362" s="158"/>
    </row>
    <row r="363" customFormat="false" ht="43.5" hidden="false" customHeight="true" outlineLevel="0" collapsed="false">
      <c r="A363" s="150" t="str">
        <f aca="false">IF($E363="","",COUNTIF($E:$E,$E363))</f>
        <v/>
      </c>
      <c r="B363" s="151" t="str">
        <f aca="false">IF($C363="","",VLOOKUP($C363,'L1 UC'!$C:$D,2,FALSE()))</f>
        <v/>
      </c>
      <c r="C363" s="152" t="str">
        <f aca="false">IF($E363="","",LEFT($E363,FIND("-",$E363&amp;"-")-1))</f>
        <v/>
      </c>
      <c r="D363" s="153" t="str">
        <f aca="false">IF($E363="","",VLOOKUP($E363,'L2 UC'!$C:$D,2,FALSE()))</f>
        <v/>
      </c>
      <c r="E363" s="153" t="str">
        <f aca="false">IF($M363&lt;&gt;"",$M363,IF(COUNTIF('L2 UC'!$C:$C,$L363)&gt;0,$L363,""))</f>
        <v/>
      </c>
      <c r="F363" s="150" t="str">
        <f aca="false">IF($E363="","",$E363&amp;"-"&amp;COUNTIF($E$2:$E363,$E363))</f>
        <v/>
      </c>
      <c r="G363" s="154"/>
      <c r="H363" s="144"/>
      <c r="I363" s="154"/>
      <c r="J363" s="155" t="str">
        <f aca="false">IF(OR($I363="",LEFT($I363,1)="["),"",IFERROR(VLOOKUP(TRIM(IF(ISNUMBER(FIND(",",$I363)),LEFT($I363,FIND(",",$I363)-1),$I363)),'Mitre Techniques'!$A:$C,3,FALSE()),"Unknown technique"))</f>
        <v/>
      </c>
      <c r="K363" s="155" t="str">
        <f aca="false">IF($J363="","",IFERROR(VLOOKUP(IF(ISNUMBER(FIND(",",$J363)),LEFT($J363,FIND(",",$J363)-1),$J363),'ATTACK and Kill Chain mapping'!$A:$B,2,FALSE()),""))</f>
        <v/>
      </c>
      <c r="L363" s="155" t="str">
        <f aca="false">IF($J363="","",IFERROR(VLOOKUP(IF(ISNUMBER(FIND(",",$J363)),LEFT($J363,FIND(",",$J363)-1),$J363),'ATTACK and Kill Chain mapping'!$A:$D,4,FALSE()),""))</f>
        <v/>
      </c>
      <c r="M363" s="154"/>
      <c r="N363" s="156"/>
      <c r="O363" s="156"/>
      <c r="P363" s="156"/>
      <c r="Q363" s="157" t="str">
        <f aca="false">IF(COUNT($N363:$P363)=0,"",$N363*$O363*$P363)</f>
        <v/>
      </c>
      <c r="R363" s="157" t="str">
        <f aca="false">IF($Q363="","",1-$Q363)</f>
        <v/>
      </c>
      <c r="S363" s="158"/>
      <c r="T363" s="158"/>
      <c r="U363" s="158"/>
      <c r="V363" s="158"/>
    </row>
    <row r="364" customFormat="false" ht="43.5" hidden="false" customHeight="true" outlineLevel="0" collapsed="false">
      <c r="A364" s="150" t="str">
        <f aca="false">IF($E364="","",COUNTIF($E:$E,$E364))</f>
        <v/>
      </c>
      <c r="B364" s="151" t="str">
        <f aca="false">IF($C364="","",VLOOKUP($C364,'L1 UC'!$C:$D,2,FALSE()))</f>
        <v/>
      </c>
      <c r="C364" s="152" t="str">
        <f aca="false">IF($E364="","",LEFT($E364,FIND("-",$E364&amp;"-")-1))</f>
        <v/>
      </c>
      <c r="D364" s="153" t="str">
        <f aca="false">IF($E364="","",VLOOKUP($E364,'L2 UC'!$C:$D,2,FALSE()))</f>
        <v/>
      </c>
      <c r="E364" s="153" t="str">
        <f aca="false">IF($M364&lt;&gt;"",$M364,IF(COUNTIF('L2 UC'!$C:$C,$L364)&gt;0,$L364,""))</f>
        <v/>
      </c>
      <c r="F364" s="150" t="str">
        <f aca="false">IF($E364="","",$E364&amp;"-"&amp;COUNTIF($E$2:$E364,$E364))</f>
        <v/>
      </c>
      <c r="G364" s="154"/>
      <c r="H364" s="144"/>
      <c r="I364" s="154"/>
      <c r="J364" s="155" t="str">
        <f aca="false">IF(OR($I364="",LEFT($I364,1)="["),"",IFERROR(VLOOKUP(TRIM(IF(ISNUMBER(FIND(",",$I364)),LEFT($I364,FIND(",",$I364)-1),$I364)),'Mitre Techniques'!$A:$C,3,FALSE()),"Unknown technique"))</f>
        <v/>
      </c>
      <c r="K364" s="155" t="str">
        <f aca="false">IF($J364="","",IFERROR(VLOOKUP(IF(ISNUMBER(FIND(",",$J364)),LEFT($J364,FIND(",",$J364)-1),$J364),'ATTACK and Kill Chain mapping'!$A:$B,2,FALSE()),""))</f>
        <v/>
      </c>
      <c r="L364" s="155" t="str">
        <f aca="false">IF($J364="","",IFERROR(VLOOKUP(IF(ISNUMBER(FIND(",",$J364)),LEFT($J364,FIND(",",$J364)-1),$J364),'ATTACK and Kill Chain mapping'!$A:$D,4,FALSE()),""))</f>
        <v/>
      </c>
      <c r="M364" s="154"/>
      <c r="N364" s="156"/>
      <c r="O364" s="156"/>
      <c r="P364" s="156"/>
      <c r="Q364" s="157" t="str">
        <f aca="false">IF(COUNT($N364:$P364)=0,"",$N364*$O364*$P364)</f>
        <v/>
      </c>
      <c r="R364" s="157" t="str">
        <f aca="false">IF($Q364="","",1-$Q364)</f>
        <v/>
      </c>
      <c r="S364" s="158"/>
      <c r="T364" s="158"/>
      <c r="U364" s="158"/>
      <c r="V364" s="158"/>
    </row>
    <row r="365" customFormat="false" ht="43.5" hidden="false" customHeight="true" outlineLevel="0" collapsed="false">
      <c r="A365" s="150" t="str">
        <f aca="false">IF($E365="","",COUNTIF($E:$E,$E365))</f>
        <v/>
      </c>
      <c r="B365" s="151" t="str">
        <f aca="false">IF($C365="","",VLOOKUP($C365,'L1 UC'!$C:$D,2,FALSE()))</f>
        <v/>
      </c>
      <c r="C365" s="152" t="str">
        <f aca="false">IF($E365="","",LEFT($E365,FIND("-",$E365&amp;"-")-1))</f>
        <v/>
      </c>
      <c r="D365" s="153" t="str">
        <f aca="false">IF($E365="","",VLOOKUP($E365,'L2 UC'!$C:$D,2,FALSE()))</f>
        <v/>
      </c>
      <c r="E365" s="153" t="str">
        <f aca="false">IF($M365&lt;&gt;"",$M365,IF(COUNTIF('L2 UC'!$C:$C,$L365)&gt;0,$L365,""))</f>
        <v/>
      </c>
      <c r="F365" s="150" t="str">
        <f aca="false">IF($E365="","",$E365&amp;"-"&amp;COUNTIF($E$2:$E365,$E365))</f>
        <v/>
      </c>
      <c r="G365" s="154"/>
      <c r="H365" s="144"/>
      <c r="I365" s="154"/>
      <c r="J365" s="155" t="str">
        <f aca="false">IF(OR($I365="",LEFT($I365,1)="["),"",IFERROR(VLOOKUP(TRIM(IF(ISNUMBER(FIND(",",$I365)),LEFT($I365,FIND(",",$I365)-1),$I365)),'Mitre Techniques'!$A:$C,3,FALSE()),"Unknown technique"))</f>
        <v/>
      </c>
      <c r="K365" s="155" t="str">
        <f aca="false">IF($J365="","",IFERROR(VLOOKUP(IF(ISNUMBER(FIND(",",$J365)),LEFT($J365,FIND(",",$J365)-1),$J365),'ATTACK and Kill Chain mapping'!$A:$B,2,FALSE()),""))</f>
        <v/>
      </c>
      <c r="L365" s="155" t="str">
        <f aca="false">IF($J365="","",IFERROR(VLOOKUP(IF(ISNUMBER(FIND(",",$J365)),LEFT($J365,FIND(",",$J365)-1),$J365),'ATTACK and Kill Chain mapping'!$A:$D,4,FALSE()),""))</f>
        <v/>
      </c>
      <c r="M365" s="154"/>
      <c r="N365" s="156"/>
      <c r="O365" s="156"/>
      <c r="P365" s="156"/>
      <c r="Q365" s="157" t="str">
        <f aca="false">IF(COUNT($N365:$P365)=0,"",$N365*$O365*$P365)</f>
        <v/>
      </c>
      <c r="R365" s="157" t="str">
        <f aca="false">IF($Q365="","",1-$Q365)</f>
        <v/>
      </c>
      <c r="S365" s="158"/>
      <c r="T365" s="158"/>
      <c r="U365" s="158"/>
      <c r="V365" s="158"/>
    </row>
    <row r="366" customFormat="false" ht="43.5" hidden="false" customHeight="true" outlineLevel="0" collapsed="false">
      <c r="A366" s="150" t="str">
        <f aca="false">IF($E366="","",COUNTIF($E:$E,$E366))</f>
        <v/>
      </c>
      <c r="B366" s="151" t="str">
        <f aca="false">IF($C366="","",VLOOKUP($C366,'L1 UC'!$C:$D,2,FALSE()))</f>
        <v/>
      </c>
      <c r="C366" s="152" t="str">
        <f aca="false">IF($E366="","",LEFT($E366,FIND("-",$E366&amp;"-")-1))</f>
        <v/>
      </c>
      <c r="D366" s="153" t="str">
        <f aca="false">IF($E366="","",VLOOKUP($E366,'L2 UC'!$C:$D,2,FALSE()))</f>
        <v/>
      </c>
      <c r="E366" s="153" t="str">
        <f aca="false">IF($M366&lt;&gt;"",$M366,IF(COUNTIF('L2 UC'!$C:$C,$L366)&gt;0,$L366,""))</f>
        <v/>
      </c>
      <c r="F366" s="150" t="str">
        <f aca="false">IF($E366="","",$E366&amp;"-"&amp;COUNTIF($E$2:$E366,$E366))</f>
        <v/>
      </c>
      <c r="G366" s="154"/>
      <c r="H366" s="144"/>
      <c r="I366" s="154"/>
      <c r="J366" s="155" t="str">
        <f aca="false">IF(OR($I366="",LEFT($I366,1)="["),"",IFERROR(VLOOKUP(TRIM(IF(ISNUMBER(FIND(",",$I366)),LEFT($I366,FIND(",",$I366)-1),$I366)),'Mitre Techniques'!$A:$C,3,FALSE()),"Unknown technique"))</f>
        <v/>
      </c>
      <c r="K366" s="155" t="str">
        <f aca="false">IF($J366="","",IFERROR(VLOOKUP(IF(ISNUMBER(FIND(",",$J366)),LEFT($J366,FIND(",",$J366)-1),$J366),'ATTACK and Kill Chain mapping'!$A:$B,2,FALSE()),""))</f>
        <v/>
      </c>
      <c r="L366" s="155" t="str">
        <f aca="false">IF($J366="","",IFERROR(VLOOKUP(IF(ISNUMBER(FIND(",",$J366)),LEFT($J366,FIND(",",$J366)-1),$J366),'ATTACK and Kill Chain mapping'!$A:$D,4,FALSE()),""))</f>
        <v/>
      </c>
      <c r="M366" s="154"/>
      <c r="N366" s="156"/>
      <c r="O366" s="156"/>
      <c r="P366" s="156"/>
      <c r="Q366" s="157" t="str">
        <f aca="false">IF(COUNT($N366:$P366)=0,"",$N366*$O366*$P366)</f>
        <v/>
      </c>
      <c r="R366" s="157" t="str">
        <f aca="false">IF($Q366="","",1-$Q366)</f>
        <v/>
      </c>
      <c r="S366" s="158"/>
      <c r="T366" s="158"/>
      <c r="U366" s="158"/>
      <c r="V366" s="158"/>
    </row>
    <row r="367" customFormat="false" ht="43.5" hidden="false" customHeight="true" outlineLevel="0" collapsed="false">
      <c r="A367" s="150" t="str">
        <f aca="false">IF($E367="","",COUNTIF($E:$E,$E367))</f>
        <v/>
      </c>
      <c r="B367" s="151" t="str">
        <f aca="false">IF($C367="","",VLOOKUP($C367,'L1 UC'!$C:$D,2,FALSE()))</f>
        <v/>
      </c>
      <c r="C367" s="152" t="str">
        <f aca="false">IF($E367="","",LEFT($E367,FIND("-",$E367&amp;"-")-1))</f>
        <v/>
      </c>
      <c r="D367" s="153" t="str">
        <f aca="false">IF($E367="","",VLOOKUP($E367,'L2 UC'!$C:$D,2,FALSE()))</f>
        <v/>
      </c>
      <c r="E367" s="153" t="str">
        <f aca="false">IF($M367&lt;&gt;"",$M367,IF(COUNTIF('L2 UC'!$C:$C,$L367)&gt;0,$L367,""))</f>
        <v/>
      </c>
      <c r="F367" s="150" t="str">
        <f aca="false">IF($E367="","",$E367&amp;"-"&amp;COUNTIF($E$2:$E367,$E367))</f>
        <v/>
      </c>
      <c r="G367" s="154"/>
      <c r="H367" s="144"/>
      <c r="I367" s="154"/>
      <c r="J367" s="155" t="str">
        <f aca="false">IF(OR($I367="",LEFT($I367,1)="["),"",IFERROR(VLOOKUP(TRIM(IF(ISNUMBER(FIND(",",$I367)),LEFT($I367,FIND(",",$I367)-1),$I367)),'Mitre Techniques'!$A:$C,3,FALSE()),"Unknown technique"))</f>
        <v/>
      </c>
      <c r="K367" s="155" t="str">
        <f aca="false">IF($J367="","",IFERROR(VLOOKUP(IF(ISNUMBER(FIND(",",$J367)),LEFT($J367,FIND(",",$J367)-1),$J367),'ATTACK and Kill Chain mapping'!$A:$B,2,FALSE()),""))</f>
        <v/>
      </c>
      <c r="L367" s="155" t="str">
        <f aca="false">IF($J367="","",IFERROR(VLOOKUP(IF(ISNUMBER(FIND(",",$J367)),LEFT($J367,FIND(",",$J367)-1),$J367),'ATTACK and Kill Chain mapping'!$A:$D,4,FALSE()),""))</f>
        <v/>
      </c>
      <c r="M367" s="154"/>
      <c r="N367" s="156"/>
      <c r="O367" s="156"/>
      <c r="P367" s="156"/>
      <c r="Q367" s="157" t="str">
        <f aca="false">IF(COUNT($N367:$P367)=0,"",$N367*$O367*$P367)</f>
        <v/>
      </c>
      <c r="R367" s="157" t="str">
        <f aca="false">IF($Q367="","",1-$Q367)</f>
        <v/>
      </c>
      <c r="S367" s="158"/>
      <c r="T367" s="158"/>
      <c r="U367" s="158"/>
      <c r="V367" s="158"/>
    </row>
    <row r="368" customFormat="false" ht="43.5" hidden="false" customHeight="true" outlineLevel="0" collapsed="false">
      <c r="A368" s="150" t="str">
        <f aca="false">IF($E368="","",COUNTIF($E:$E,$E368))</f>
        <v/>
      </c>
      <c r="B368" s="151" t="str">
        <f aca="false">IF($C368="","",VLOOKUP($C368,'L1 UC'!$C:$D,2,FALSE()))</f>
        <v/>
      </c>
      <c r="C368" s="152" t="str">
        <f aca="false">IF($E368="","",LEFT($E368,FIND("-",$E368&amp;"-")-1))</f>
        <v/>
      </c>
      <c r="D368" s="153" t="str">
        <f aca="false">IF($E368="","",VLOOKUP($E368,'L2 UC'!$C:$D,2,FALSE()))</f>
        <v/>
      </c>
      <c r="E368" s="153" t="str">
        <f aca="false">IF($M368&lt;&gt;"",$M368,IF(COUNTIF('L2 UC'!$C:$C,$L368)&gt;0,$L368,""))</f>
        <v/>
      </c>
      <c r="F368" s="150" t="str">
        <f aca="false">IF($E368="","",$E368&amp;"-"&amp;COUNTIF($E$2:$E368,$E368))</f>
        <v/>
      </c>
      <c r="G368" s="154"/>
      <c r="H368" s="144"/>
      <c r="I368" s="154"/>
      <c r="J368" s="155" t="str">
        <f aca="false">IF(OR($I368="",LEFT($I368,1)="["),"",IFERROR(VLOOKUP(TRIM(IF(ISNUMBER(FIND(",",$I368)),LEFT($I368,FIND(",",$I368)-1),$I368)),'Mitre Techniques'!$A:$C,3,FALSE()),"Unknown technique"))</f>
        <v/>
      </c>
      <c r="K368" s="155" t="str">
        <f aca="false">IF($J368="","",IFERROR(VLOOKUP(IF(ISNUMBER(FIND(",",$J368)),LEFT($J368,FIND(",",$J368)-1),$J368),'ATTACK and Kill Chain mapping'!$A:$B,2,FALSE()),""))</f>
        <v/>
      </c>
      <c r="L368" s="155" t="str">
        <f aca="false">IF($J368="","",IFERROR(VLOOKUP(IF(ISNUMBER(FIND(",",$J368)),LEFT($J368,FIND(",",$J368)-1),$J368),'ATTACK and Kill Chain mapping'!$A:$D,4,FALSE()),""))</f>
        <v/>
      </c>
      <c r="M368" s="154"/>
      <c r="N368" s="156"/>
      <c r="O368" s="156"/>
      <c r="P368" s="156"/>
      <c r="Q368" s="157" t="str">
        <f aca="false">IF(COUNT($N368:$P368)=0,"",$N368*$O368*$P368)</f>
        <v/>
      </c>
      <c r="R368" s="157" t="str">
        <f aca="false">IF($Q368="","",1-$Q368)</f>
        <v/>
      </c>
      <c r="S368" s="158"/>
      <c r="T368" s="158"/>
      <c r="U368" s="158"/>
      <c r="V368" s="158"/>
    </row>
    <row r="369" customFormat="false" ht="43.5" hidden="false" customHeight="true" outlineLevel="0" collapsed="false">
      <c r="A369" s="150" t="str">
        <f aca="false">IF($E369="","",COUNTIF($E:$E,$E369))</f>
        <v/>
      </c>
      <c r="B369" s="151" t="str">
        <f aca="false">IF($C369="","",VLOOKUP($C369,'L1 UC'!$C:$D,2,FALSE()))</f>
        <v/>
      </c>
      <c r="C369" s="152" t="str">
        <f aca="false">IF($E369="","",LEFT($E369,FIND("-",$E369&amp;"-")-1))</f>
        <v/>
      </c>
      <c r="D369" s="153" t="str">
        <f aca="false">IF($E369="","",VLOOKUP($E369,'L2 UC'!$C:$D,2,FALSE()))</f>
        <v/>
      </c>
      <c r="E369" s="153" t="str">
        <f aca="false">IF($M369&lt;&gt;"",$M369,IF(COUNTIF('L2 UC'!$C:$C,$L369)&gt;0,$L369,""))</f>
        <v/>
      </c>
      <c r="F369" s="150" t="str">
        <f aca="false">IF($E369="","",$E369&amp;"-"&amp;COUNTIF($E$2:$E369,$E369))</f>
        <v/>
      </c>
      <c r="G369" s="154"/>
      <c r="H369" s="144"/>
      <c r="I369" s="154"/>
      <c r="J369" s="155" t="str">
        <f aca="false">IF(OR($I369="",LEFT($I369,1)="["),"",IFERROR(VLOOKUP(TRIM(IF(ISNUMBER(FIND(",",$I369)),LEFT($I369,FIND(",",$I369)-1),$I369)),'Mitre Techniques'!$A:$C,3,FALSE()),"Unknown technique"))</f>
        <v/>
      </c>
      <c r="K369" s="155" t="str">
        <f aca="false">IF($J369="","",IFERROR(VLOOKUP(IF(ISNUMBER(FIND(",",$J369)),LEFT($J369,FIND(",",$J369)-1),$J369),'ATTACK and Kill Chain mapping'!$A:$B,2,FALSE()),""))</f>
        <v/>
      </c>
      <c r="L369" s="155" t="str">
        <f aca="false">IF($J369="","",IFERROR(VLOOKUP(IF(ISNUMBER(FIND(",",$J369)),LEFT($J369,FIND(",",$J369)-1),$J369),'ATTACK and Kill Chain mapping'!$A:$D,4,FALSE()),""))</f>
        <v/>
      </c>
      <c r="M369" s="154"/>
      <c r="N369" s="156"/>
      <c r="O369" s="156"/>
      <c r="P369" s="156"/>
      <c r="Q369" s="157" t="str">
        <f aca="false">IF(COUNT($N369:$P369)=0,"",$N369*$O369*$P369)</f>
        <v/>
      </c>
      <c r="R369" s="157" t="str">
        <f aca="false">IF($Q369="","",1-$Q369)</f>
        <v/>
      </c>
      <c r="S369" s="158"/>
      <c r="T369" s="158"/>
      <c r="U369" s="158"/>
      <c r="V369" s="158"/>
    </row>
    <row r="370" customFormat="false" ht="43.5" hidden="false" customHeight="true" outlineLevel="0" collapsed="false">
      <c r="A370" s="150" t="str">
        <f aca="false">IF($E370="","",COUNTIF($E:$E,$E370))</f>
        <v/>
      </c>
      <c r="B370" s="151" t="str">
        <f aca="false">IF($C370="","",VLOOKUP($C370,'L1 UC'!$C:$D,2,FALSE()))</f>
        <v/>
      </c>
      <c r="C370" s="152" t="str">
        <f aca="false">IF($E370="","",LEFT($E370,FIND("-",$E370&amp;"-")-1))</f>
        <v/>
      </c>
      <c r="D370" s="153" t="str">
        <f aca="false">IF($E370="","",VLOOKUP($E370,'L2 UC'!$C:$D,2,FALSE()))</f>
        <v/>
      </c>
      <c r="E370" s="153" t="str">
        <f aca="false">IF($M370&lt;&gt;"",$M370,IF(COUNTIF('L2 UC'!$C:$C,$L370)&gt;0,$L370,""))</f>
        <v/>
      </c>
      <c r="F370" s="150" t="str">
        <f aca="false">IF($E370="","",$E370&amp;"-"&amp;COUNTIF($E$2:$E370,$E370))</f>
        <v/>
      </c>
      <c r="G370" s="154"/>
      <c r="H370" s="144"/>
      <c r="I370" s="154"/>
      <c r="J370" s="155" t="str">
        <f aca="false">IF(OR($I370="",LEFT($I370,1)="["),"",IFERROR(VLOOKUP(TRIM(IF(ISNUMBER(FIND(",",$I370)),LEFT($I370,FIND(",",$I370)-1),$I370)),'Mitre Techniques'!$A:$C,3,FALSE()),"Unknown technique"))</f>
        <v/>
      </c>
      <c r="K370" s="155" t="str">
        <f aca="false">IF($J370="","",IFERROR(VLOOKUP(IF(ISNUMBER(FIND(",",$J370)),LEFT($J370,FIND(",",$J370)-1),$J370),'ATTACK and Kill Chain mapping'!$A:$B,2,FALSE()),""))</f>
        <v/>
      </c>
      <c r="L370" s="155" t="str">
        <f aca="false">IF($J370="","",IFERROR(VLOOKUP(IF(ISNUMBER(FIND(",",$J370)),LEFT($J370,FIND(",",$J370)-1),$J370),'ATTACK and Kill Chain mapping'!$A:$D,4,FALSE()),""))</f>
        <v/>
      </c>
      <c r="M370" s="154"/>
      <c r="N370" s="156"/>
      <c r="O370" s="156"/>
      <c r="P370" s="156"/>
      <c r="Q370" s="157" t="str">
        <f aca="false">IF(COUNT($N370:$P370)=0,"",$N370*$O370*$P370)</f>
        <v/>
      </c>
      <c r="R370" s="157" t="str">
        <f aca="false">IF($Q370="","",1-$Q370)</f>
        <v/>
      </c>
      <c r="S370" s="158"/>
      <c r="T370" s="158"/>
      <c r="U370" s="158"/>
      <c r="V370" s="158"/>
    </row>
    <row r="371" customFormat="false" ht="43.5" hidden="false" customHeight="true" outlineLevel="0" collapsed="false">
      <c r="A371" s="150" t="str">
        <f aca="false">IF($E371="","",COUNTIF($E:$E,$E371))</f>
        <v/>
      </c>
      <c r="B371" s="151" t="str">
        <f aca="false">IF($C371="","",VLOOKUP($C371,'L1 UC'!$C:$D,2,FALSE()))</f>
        <v/>
      </c>
      <c r="C371" s="152" t="str">
        <f aca="false">IF($E371="","",LEFT($E371,FIND("-",$E371&amp;"-")-1))</f>
        <v/>
      </c>
      <c r="D371" s="153" t="str">
        <f aca="false">IF($E371="","",VLOOKUP($E371,'L2 UC'!$C:$D,2,FALSE()))</f>
        <v/>
      </c>
      <c r="E371" s="153" t="str">
        <f aca="false">IF($M371&lt;&gt;"",$M371,IF(COUNTIF('L2 UC'!$C:$C,$L371)&gt;0,$L371,""))</f>
        <v/>
      </c>
      <c r="F371" s="150" t="str">
        <f aca="false">IF($E371="","",$E371&amp;"-"&amp;COUNTIF($E$2:$E371,$E371))</f>
        <v/>
      </c>
      <c r="G371" s="154"/>
      <c r="H371" s="144"/>
      <c r="I371" s="154"/>
      <c r="J371" s="155" t="str">
        <f aca="false">IF(OR($I371="",LEFT($I371,1)="["),"",IFERROR(VLOOKUP(TRIM(IF(ISNUMBER(FIND(",",$I371)),LEFT($I371,FIND(",",$I371)-1),$I371)),'Mitre Techniques'!$A:$C,3,FALSE()),"Unknown technique"))</f>
        <v/>
      </c>
      <c r="K371" s="155" t="str">
        <f aca="false">IF($J371="","",IFERROR(VLOOKUP(IF(ISNUMBER(FIND(",",$J371)),LEFT($J371,FIND(",",$J371)-1),$J371),'ATTACK and Kill Chain mapping'!$A:$B,2,FALSE()),""))</f>
        <v/>
      </c>
      <c r="L371" s="155" t="str">
        <f aca="false">IF($J371="","",IFERROR(VLOOKUP(IF(ISNUMBER(FIND(",",$J371)),LEFT($J371,FIND(",",$J371)-1),$J371),'ATTACK and Kill Chain mapping'!$A:$D,4,FALSE()),""))</f>
        <v/>
      </c>
      <c r="M371" s="154"/>
      <c r="N371" s="156"/>
      <c r="O371" s="156"/>
      <c r="P371" s="156"/>
      <c r="Q371" s="157" t="str">
        <f aca="false">IF(COUNT($N371:$P371)=0,"",$N371*$O371*$P371)</f>
        <v/>
      </c>
      <c r="R371" s="157" t="str">
        <f aca="false">IF($Q371="","",1-$Q371)</f>
        <v/>
      </c>
      <c r="S371" s="158"/>
      <c r="T371" s="158"/>
      <c r="U371" s="158"/>
      <c r="V371" s="158"/>
    </row>
    <row r="372" customFormat="false" ht="43.5" hidden="false" customHeight="true" outlineLevel="0" collapsed="false">
      <c r="A372" s="150" t="str">
        <f aca="false">IF($E372="","",COUNTIF($E:$E,$E372))</f>
        <v/>
      </c>
      <c r="B372" s="151" t="str">
        <f aca="false">IF($C372="","",VLOOKUP($C372,'L1 UC'!$C:$D,2,FALSE()))</f>
        <v/>
      </c>
      <c r="C372" s="152" t="str">
        <f aca="false">IF($E372="","",LEFT($E372,FIND("-",$E372&amp;"-")-1))</f>
        <v/>
      </c>
      <c r="D372" s="153" t="str">
        <f aca="false">IF($E372="","",VLOOKUP($E372,'L2 UC'!$C:$D,2,FALSE()))</f>
        <v/>
      </c>
      <c r="E372" s="153" t="str">
        <f aca="false">IF($M372&lt;&gt;"",$M372,IF(COUNTIF('L2 UC'!$C:$C,$L372)&gt;0,$L372,""))</f>
        <v/>
      </c>
      <c r="F372" s="150" t="str">
        <f aca="false">IF($E372="","",$E372&amp;"-"&amp;COUNTIF($E$2:$E372,$E372))</f>
        <v/>
      </c>
      <c r="G372" s="154"/>
      <c r="H372" s="144"/>
      <c r="I372" s="154"/>
      <c r="J372" s="155" t="str">
        <f aca="false">IF(OR($I372="",LEFT($I372,1)="["),"",IFERROR(VLOOKUP(TRIM(IF(ISNUMBER(FIND(",",$I372)),LEFT($I372,FIND(",",$I372)-1),$I372)),'Mitre Techniques'!$A:$C,3,FALSE()),"Unknown technique"))</f>
        <v/>
      </c>
      <c r="K372" s="155" t="str">
        <f aca="false">IF($J372="","",IFERROR(VLOOKUP(IF(ISNUMBER(FIND(",",$J372)),LEFT($J372,FIND(",",$J372)-1),$J372),'ATTACK and Kill Chain mapping'!$A:$B,2,FALSE()),""))</f>
        <v/>
      </c>
      <c r="L372" s="155" t="str">
        <f aca="false">IF($J372="","",IFERROR(VLOOKUP(IF(ISNUMBER(FIND(",",$J372)),LEFT($J372,FIND(",",$J372)-1),$J372),'ATTACK and Kill Chain mapping'!$A:$D,4,FALSE()),""))</f>
        <v/>
      </c>
      <c r="M372" s="154"/>
      <c r="N372" s="156"/>
      <c r="O372" s="156"/>
      <c r="P372" s="156"/>
      <c r="Q372" s="157" t="str">
        <f aca="false">IF(COUNT($N372:$P372)=0,"",$N372*$O372*$P372)</f>
        <v/>
      </c>
      <c r="R372" s="157" t="str">
        <f aca="false">IF($Q372="","",1-$Q372)</f>
        <v/>
      </c>
      <c r="S372" s="158"/>
      <c r="T372" s="158"/>
      <c r="U372" s="158"/>
      <c r="V372" s="158"/>
    </row>
    <row r="373" customFormat="false" ht="43.5" hidden="false" customHeight="true" outlineLevel="0" collapsed="false">
      <c r="A373" s="150" t="str">
        <f aca="false">IF($E373="","",COUNTIF($E:$E,$E373))</f>
        <v/>
      </c>
      <c r="B373" s="151" t="str">
        <f aca="false">IF($C373="","",VLOOKUP($C373,'L1 UC'!$C:$D,2,FALSE()))</f>
        <v/>
      </c>
      <c r="C373" s="152" t="str">
        <f aca="false">IF($E373="","",LEFT($E373,FIND("-",$E373&amp;"-")-1))</f>
        <v/>
      </c>
      <c r="D373" s="153" t="str">
        <f aca="false">IF($E373="","",VLOOKUP($E373,'L2 UC'!$C:$D,2,FALSE()))</f>
        <v/>
      </c>
      <c r="E373" s="153" t="str">
        <f aca="false">IF($M373&lt;&gt;"",$M373,IF(COUNTIF('L2 UC'!$C:$C,$L373)&gt;0,$L373,""))</f>
        <v/>
      </c>
      <c r="F373" s="150" t="str">
        <f aca="false">IF($E373="","",$E373&amp;"-"&amp;COUNTIF($E$2:$E373,$E373))</f>
        <v/>
      </c>
      <c r="G373" s="154"/>
      <c r="H373" s="144"/>
      <c r="I373" s="154"/>
      <c r="J373" s="155" t="str">
        <f aca="false">IF(OR($I373="",LEFT($I373,1)="["),"",IFERROR(VLOOKUP(TRIM(IF(ISNUMBER(FIND(",",$I373)),LEFT($I373,FIND(",",$I373)-1),$I373)),'Mitre Techniques'!$A:$C,3,FALSE()),"Unknown technique"))</f>
        <v/>
      </c>
      <c r="K373" s="155" t="str">
        <f aca="false">IF($J373="","",IFERROR(VLOOKUP(IF(ISNUMBER(FIND(",",$J373)),LEFT($J373,FIND(",",$J373)-1),$J373),'ATTACK and Kill Chain mapping'!$A:$B,2,FALSE()),""))</f>
        <v/>
      </c>
      <c r="L373" s="155" t="str">
        <f aca="false">IF($J373="","",IFERROR(VLOOKUP(IF(ISNUMBER(FIND(",",$J373)),LEFT($J373,FIND(",",$J373)-1),$J373),'ATTACK and Kill Chain mapping'!$A:$D,4,FALSE()),""))</f>
        <v/>
      </c>
      <c r="M373" s="154"/>
      <c r="N373" s="156"/>
      <c r="O373" s="156"/>
      <c r="P373" s="156"/>
      <c r="Q373" s="157" t="str">
        <f aca="false">IF(COUNT($N373:$P373)=0,"",$N373*$O373*$P373)</f>
        <v/>
      </c>
      <c r="R373" s="157" t="str">
        <f aca="false">IF($Q373="","",1-$Q373)</f>
        <v/>
      </c>
      <c r="S373" s="158"/>
      <c r="T373" s="158"/>
      <c r="U373" s="158"/>
      <c r="V373" s="158"/>
    </row>
    <row r="374" customFormat="false" ht="43.5" hidden="false" customHeight="true" outlineLevel="0" collapsed="false">
      <c r="A374" s="150" t="str">
        <f aca="false">IF($E374="","",COUNTIF($E:$E,$E374))</f>
        <v/>
      </c>
      <c r="B374" s="151" t="str">
        <f aca="false">IF($C374="","",VLOOKUP($C374,'L1 UC'!$C:$D,2,FALSE()))</f>
        <v/>
      </c>
      <c r="C374" s="152" t="str">
        <f aca="false">IF($E374="","",LEFT($E374,FIND("-",$E374&amp;"-")-1))</f>
        <v/>
      </c>
      <c r="D374" s="153" t="str">
        <f aca="false">IF($E374="","",VLOOKUP($E374,'L2 UC'!$C:$D,2,FALSE()))</f>
        <v/>
      </c>
      <c r="E374" s="153" t="str">
        <f aca="false">IF($M374&lt;&gt;"",$M374,IF(COUNTIF('L2 UC'!$C:$C,$L374)&gt;0,$L374,""))</f>
        <v/>
      </c>
      <c r="F374" s="150" t="str">
        <f aca="false">IF($E374="","",$E374&amp;"-"&amp;COUNTIF($E$2:$E374,$E374))</f>
        <v/>
      </c>
      <c r="G374" s="154"/>
      <c r="H374" s="144"/>
      <c r="I374" s="154"/>
      <c r="J374" s="155" t="str">
        <f aca="false">IF(OR($I374="",LEFT($I374,1)="["),"",IFERROR(VLOOKUP(TRIM(IF(ISNUMBER(FIND(",",$I374)),LEFT($I374,FIND(",",$I374)-1),$I374)),'Mitre Techniques'!$A:$C,3,FALSE()),"Unknown technique"))</f>
        <v/>
      </c>
      <c r="K374" s="155" t="str">
        <f aca="false">IF($J374="","",IFERROR(VLOOKUP(IF(ISNUMBER(FIND(",",$J374)),LEFT($J374,FIND(",",$J374)-1),$J374),'ATTACK and Kill Chain mapping'!$A:$B,2,FALSE()),""))</f>
        <v/>
      </c>
      <c r="L374" s="155" t="str">
        <f aca="false">IF($J374="","",IFERROR(VLOOKUP(IF(ISNUMBER(FIND(",",$J374)),LEFT($J374,FIND(",",$J374)-1),$J374),'ATTACK and Kill Chain mapping'!$A:$D,4,FALSE()),""))</f>
        <v/>
      </c>
      <c r="M374" s="154"/>
      <c r="N374" s="156"/>
      <c r="O374" s="156"/>
      <c r="P374" s="156"/>
      <c r="Q374" s="157" t="str">
        <f aca="false">IF(COUNT($N374:$P374)=0,"",$N374*$O374*$P374)</f>
        <v/>
      </c>
      <c r="R374" s="157" t="str">
        <f aca="false">IF($Q374="","",1-$Q374)</f>
        <v/>
      </c>
      <c r="S374" s="158"/>
      <c r="T374" s="158"/>
      <c r="U374" s="158"/>
      <c r="V374" s="158"/>
    </row>
    <row r="375" customFormat="false" ht="43.5" hidden="false" customHeight="true" outlineLevel="0" collapsed="false">
      <c r="A375" s="150" t="str">
        <f aca="false">IF($E375="","",COUNTIF($E:$E,$E375))</f>
        <v/>
      </c>
      <c r="B375" s="151" t="str">
        <f aca="false">IF($C375="","",VLOOKUP($C375,'L1 UC'!$C:$D,2,FALSE()))</f>
        <v/>
      </c>
      <c r="C375" s="152" t="str">
        <f aca="false">IF($E375="","",LEFT($E375,FIND("-",$E375&amp;"-")-1))</f>
        <v/>
      </c>
      <c r="D375" s="153" t="str">
        <f aca="false">IF($E375="","",VLOOKUP($E375,'L2 UC'!$C:$D,2,FALSE()))</f>
        <v/>
      </c>
      <c r="E375" s="153" t="str">
        <f aca="false">IF($M375&lt;&gt;"",$M375,IF(COUNTIF('L2 UC'!$C:$C,$L375)&gt;0,$L375,""))</f>
        <v/>
      </c>
      <c r="F375" s="150" t="str">
        <f aca="false">IF($E375="","",$E375&amp;"-"&amp;COUNTIF($E$2:$E375,$E375))</f>
        <v/>
      </c>
      <c r="G375" s="154"/>
      <c r="H375" s="144"/>
      <c r="I375" s="154"/>
      <c r="J375" s="155" t="str">
        <f aca="false">IF(OR($I375="",LEFT($I375,1)="["),"",IFERROR(VLOOKUP(TRIM(IF(ISNUMBER(FIND(",",$I375)),LEFT($I375,FIND(",",$I375)-1),$I375)),'Mitre Techniques'!$A:$C,3,FALSE()),"Unknown technique"))</f>
        <v/>
      </c>
      <c r="K375" s="155" t="str">
        <f aca="false">IF($J375="","",IFERROR(VLOOKUP(IF(ISNUMBER(FIND(",",$J375)),LEFT($J375,FIND(",",$J375)-1),$J375),'ATTACK and Kill Chain mapping'!$A:$B,2,FALSE()),""))</f>
        <v/>
      </c>
      <c r="L375" s="155" t="str">
        <f aca="false">IF($J375="","",IFERROR(VLOOKUP(IF(ISNUMBER(FIND(",",$J375)),LEFT($J375,FIND(",",$J375)-1),$J375),'ATTACK and Kill Chain mapping'!$A:$D,4,FALSE()),""))</f>
        <v/>
      </c>
      <c r="M375" s="154"/>
      <c r="N375" s="156"/>
      <c r="O375" s="156"/>
      <c r="P375" s="156"/>
      <c r="Q375" s="157" t="str">
        <f aca="false">IF(COUNT($N375:$P375)=0,"",$N375*$O375*$P375)</f>
        <v/>
      </c>
      <c r="R375" s="157" t="str">
        <f aca="false">IF($Q375="","",1-$Q375)</f>
        <v/>
      </c>
      <c r="S375" s="158"/>
      <c r="T375" s="158"/>
      <c r="U375" s="158"/>
      <c r="V375" s="158"/>
    </row>
    <row r="376" customFormat="false" ht="43.5" hidden="false" customHeight="true" outlineLevel="0" collapsed="false">
      <c r="A376" s="150" t="str">
        <f aca="false">IF($E376="","",COUNTIF($E:$E,$E376))</f>
        <v/>
      </c>
      <c r="B376" s="151" t="str">
        <f aca="false">IF($C376="","",VLOOKUP($C376,'L1 UC'!$C:$D,2,FALSE()))</f>
        <v/>
      </c>
      <c r="C376" s="152" t="str">
        <f aca="false">IF($E376="","",LEFT($E376,FIND("-",$E376&amp;"-")-1))</f>
        <v/>
      </c>
      <c r="D376" s="153" t="str">
        <f aca="false">IF($E376="","",VLOOKUP($E376,'L2 UC'!$C:$D,2,FALSE()))</f>
        <v/>
      </c>
      <c r="E376" s="153" t="str">
        <f aca="false">IF($M376&lt;&gt;"",$M376,IF(COUNTIF('L2 UC'!$C:$C,$L376)&gt;0,$L376,""))</f>
        <v/>
      </c>
      <c r="F376" s="150" t="str">
        <f aca="false">IF($E376="","",$E376&amp;"-"&amp;COUNTIF($E$2:$E376,$E376))</f>
        <v/>
      </c>
      <c r="G376" s="154"/>
      <c r="H376" s="144"/>
      <c r="I376" s="154"/>
      <c r="J376" s="155" t="str">
        <f aca="false">IF(OR($I376="",LEFT($I376,1)="["),"",IFERROR(VLOOKUP(TRIM(IF(ISNUMBER(FIND(",",$I376)),LEFT($I376,FIND(",",$I376)-1),$I376)),'Mitre Techniques'!$A:$C,3,FALSE()),"Unknown technique"))</f>
        <v/>
      </c>
      <c r="K376" s="155" t="str">
        <f aca="false">IF($J376="","",IFERROR(VLOOKUP(IF(ISNUMBER(FIND(",",$J376)),LEFT($J376,FIND(",",$J376)-1),$J376),'ATTACK and Kill Chain mapping'!$A:$B,2,FALSE()),""))</f>
        <v/>
      </c>
      <c r="L376" s="155" t="str">
        <f aca="false">IF($J376="","",IFERROR(VLOOKUP(IF(ISNUMBER(FIND(",",$J376)),LEFT($J376,FIND(",",$J376)-1),$J376),'ATTACK and Kill Chain mapping'!$A:$D,4,FALSE()),""))</f>
        <v/>
      </c>
      <c r="M376" s="154"/>
      <c r="N376" s="156"/>
      <c r="O376" s="156"/>
      <c r="P376" s="156"/>
      <c r="Q376" s="157" t="str">
        <f aca="false">IF(COUNT($N376:$P376)=0,"",$N376*$O376*$P376)</f>
        <v/>
      </c>
      <c r="R376" s="157" t="str">
        <f aca="false">IF($Q376="","",1-$Q376)</f>
        <v/>
      </c>
      <c r="S376" s="158"/>
      <c r="T376" s="158"/>
      <c r="U376" s="158"/>
      <c r="V376" s="158"/>
    </row>
    <row r="377" customFormat="false" ht="43.5" hidden="false" customHeight="true" outlineLevel="0" collapsed="false">
      <c r="A377" s="150" t="str">
        <f aca="false">IF($E377="","",COUNTIF($E:$E,$E377))</f>
        <v/>
      </c>
      <c r="B377" s="151" t="str">
        <f aca="false">IF($C377="","",VLOOKUP($C377,'L1 UC'!$C:$D,2,FALSE()))</f>
        <v/>
      </c>
      <c r="C377" s="152" t="str">
        <f aca="false">IF($E377="","",LEFT($E377,FIND("-",$E377&amp;"-")-1))</f>
        <v/>
      </c>
      <c r="D377" s="153" t="str">
        <f aca="false">IF($E377="","",VLOOKUP($E377,'L2 UC'!$C:$D,2,FALSE()))</f>
        <v/>
      </c>
      <c r="E377" s="153" t="str">
        <f aca="false">IF($M377&lt;&gt;"",$M377,IF(COUNTIF('L2 UC'!$C:$C,$L377)&gt;0,$L377,""))</f>
        <v/>
      </c>
      <c r="F377" s="150" t="str">
        <f aca="false">IF($E377="","",$E377&amp;"-"&amp;COUNTIF($E$2:$E377,$E377))</f>
        <v/>
      </c>
      <c r="G377" s="154"/>
      <c r="H377" s="144"/>
      <c r="I377" s="154"/>
      <c r="J377" s="155" t="str">
        <f aca="false">IF(OR($I377="",LEFT($I377,1)="["),"",IFERROR(VLOOKUP(TRIM(IF(ISNUMBER(FIND(",",$I377)),LEFT($I377,FIND(",",$I377)-1),$I377)),'Mitre Techniques'!$A:$C,3,FALSE()),"Unknown technique"))</f>
        <v/>
      </c>
      <c r="K377" s="155" t="str">
        <f aca="false">IF($J377="","",IFERROR(VLOOKUP(IF(ISNUMBER(FIND(",",$J377)),LEFT($J377,FIND(",",$J377)-1),$J377),'ATTACK and Kill Chain mapping'!$A:$B,2,FALSE()),""))</f>
        <v/>
      </c>
      <c r="L377" s="155" t="str">
        <f aca="false">IF($J377="","",IFERROR(VLOOKUP(IF(ISNUMBER(FIND(",",$J377)),LEFT($J377,FIND(",",$J377)-1),$J377),'ATTACK and Kill Chain mapping'!$A:$D,4,FALSE()),""))</f>
        <v/>
      </c>
      <c r="M377" s="154"/>
      <c r="N377" s="156"/>
      <c r="O377" s="156"/>
      <c r="P377" s="156"/>
      <c r="Q377" s="157" t="str">
        <f aca="false">IF(COUNT($N377:$P377)=0,"",$N377*$O377*$P377)</f>
        <v/>
      </c>
      <c r="R377" s="157" t="str">
        <f aca="false">IF($Q377="","",1-$Q377)</f>
        <v/>
      </c>
      <c r="S377" s="158"/>
      <c r="T377" s="158"/>
      <c r="U377" s="158"/>
      <c r="V377" s="158"/>
    </row>
    <row r="378" customFormat="false" ht="43.5" hidden="false" customHeight="true" outlineLevel="0" collapsed="false">
      <c r="A378" s="150" t="str">
        <f aca="false">IF($E378="","",COUNTIF($E:$E,$E378))</f>
        <v/>
      </c>
      <c r="B378" s="151" t="str">
        <f aca="false">IF($C378="","",VLOOKUP($C378,'L1 UC'!$C:$D,2,FALSE()))</f>
        <v/>
      </c>
      <c r="C378" s="152" t="str">
        <f aca="false">IF($E378="","",LEFT($E378,FIND("-",$E378&amp;"-")-1))</f>
        <v/>
      </c>
      <c r="D378" s="153" t="str">
        <f aca="false">IF($E378="","",VLOOKUP($E378,'L2 UC'!$C:$D,2,FALSE()))</f>
        <v/>
      </c>
      <c r="E378" s="153" t="str">
        <f aca="false">IF($M378&lt;&gt;"",$M378,IF(COUNTIF('L2 UC'!$C:$C,$L378)&gt;0,$L378,""))</f>
        <v/>
      </c>
      <c r="F378" s="150" t="str">
        <f aca="false">IF($E378="","",$E378&amp;"-"&amp;COUNTIF($E$2:$E378,$E378))</f>
        <v/>
      </c>
      <c r="G378" s="154"/>
      <c r="H378" s="144"/>
      <c r="I378" s="154"/>
      <c r="J378" s="155" t="str">
        <f aca="false">IF(OR($I378="",LEFT($I378,1)="["),"",IFERROR(VLOOKUP(TRIM(IF(ISNUMBER(FIND(",",$I378)),LEFT($I378,FIND(",",$I378)-1),$I378)),'Mitre Techniques'!$A:$C,3,FALSE()),"Unknown technique"))</f>
        <v/>
      </c>
      <c r="K378" s="155" t="str">
        <f aca="false">IF($J378="","",IFERROR(VLOOKUP(IF(ISNUMBER(FIND(",",$J378)),LEFT($J378,FIND(",",$J378)-1),$J378),'ATTACK and Kill Chain mapping'!$A:$B,2,FALSE()),""))</f>
        <v/>
      </c>
      <c r="L378" s="155" t="str">
        <f aca="false">IF($J378="","",IFERROR(VLOOKUP(IF(ISNUMBER(FIND(",",$J378)),LEFT($J378,FIND(",",$J378)-1),$J378),'ATTACK and Kill Chain mapping'!$A:$D,4,FALSE()),""))</f>
        <v/>
      </c>
      <c r="M378" s="154"/>
      <c r="N378" s="156"/>
      <c r="O378" s="156"/>
      <c r="P378" s="156"/>
      <c r="Q378" s="157" t="str">
        <f aca="false">IF(COUNT($N378:$P378)=0,"",$N378*$O378*$P378)</f>
        <v/>
      </c>
      <c r="R378" s="157" t="str">
        <f aca="false">IF($Q378="","",1-$Q378)</f>
        <v/>
      </c>
      <c r="S378" s="158"/>
      <c r="T378" s="158"/>
      <c r="U378" s="158"/>
      <c r="V378" s="158"/>
    </row>
    <row r="379" customFormat="false" ht="43.5" hidden="false" customHeight="true" outlineLevel="0" collapsed="false">
      <c r="A379" s="150" t="str">
        <f aca="false">IF($E379="","",COUNTIF($E:$E,$E379))</f>
        <v/>
      </c>
      <c r="B379" s="151" t="str">
        <f aca="false">IF($C379="","",VLOOKUP($C379,'L1 UC'!$C:$D,2,FALSE()))</f>
        <v/>
      </c>
      <c r="C379" s="152" t="str">
        <f aca="false">IF($E379="","",LEFT($E379,FIND("-",$E379&amp;"-")-1))</f>
        <v/>
      </c>
      <c r="D379" s="153" t="str">
        <f aca="false">IF($E379="","",VLOOKUP($E379,'L2 UC'!$C:$D,2,FALSE()))</f>
        <v/>
      </c>
      <c r="E379" s="153" t="str">
        <f aca="false">IF($M379&lt;&gt;"",$M379,IF(COUNTIF('L2 UC'!$C:$C,$L379)&gt;0,$L379,""))</f>
        <v/>
      </c>
      <c r="F379" s="150" t="str">
        <f aca="false">IF($E379="","",$E379&amp;"-"&amp;COUNTIF($E$2:$E379,$E379))</f>
        <v/>
      </c>
      <c r="G379" s="154"/>
      <c r="H379" s="144"/>
      <c r="I379" s="154"/>
      <c r="J379" s="155" t="str">
        <f aca="false">IF(OR($I379="",LEFT($I379,1)="["),"",IFERROR(VLOOKUP(TRIM(IF(ISNUMBER(FIND(",",$I379)),LEFT($I379,FIND(",",$I379)-1),$I379)),'Mitre Techniques'!$A:$C,3,FALSE()),"Unknown technique"))</f>
        <v/>
      </c>
      <c r="K379" s="155" t="str">
        <f aca="false">IF($J379="","",IFERROR(VLOOKUP(IF(ISNUMBER(FIND(",",$J379)),LEFT($J379,FIND(",",$J379)-1),$J379),'ATTACK and Kill Chain mapping'!$A:$B,2,FALSE()),""))</f>
        <v/>
      </c>
      <c r="L379" s="155" t="str">
        <f aca="false">IF($J379="","",IFERROR(VLOOKUP(IF(ISNUMBER(FIND(",",$J379)),LEFT($J379,FIND(",",$J379)-1),$J379),'ATTACK and Kill Chain mapping'!$A:$D,4,FALSE()),""))</f>
        <v/>
      </c>
      <c r="M379" s="154"/>
      <c r="N379" s="156"/>
      <c r="O379" s="156"/>
      <c r="P379" s="156"/>
      <c r="Q379" s="157" t="str">
        <f aca="false">IF(COUNT($N379:$P379)=0,"",$N379*$O379*$P379)</f>
        <v/>
      </c>
      <c r="R379" s="157" t="str">
        <f aca="false">IF($Q379="","",1-$Q379)</f>
        <v/>
      </c>
      <c r="S379" s="158"/>
      <c r="T379" s="158"/>
      <c r="U379" s="158"/>
      <c r="V379" s="158"/>
    </row>
    <row r="380" customFormat="false" ht="43.5" hidden="false" customHeight="true" outlineLevel="0" collapsed="false">
      <c r="A380" s="150" t="str">
        <f aca="false">IF($E380="","",COUNTIF($E:$E,$E380))</f>
        <v/>
      </c>
      <c r="B380" s="151" t="str">
        <f aca="false">IF($C380="","",VLOOKUP($C380,'L1 UC'!$C:$D,2,FALSE()))</f>
        <v/>
      </c>
      <c r="C380" s="152" t="str">
        <f aca="false">IF($E380="","",LEFT($E380,FIND("-",$E380&amp;"-")-1))</f>
        <v/>
      </c>
      <c r="D380" s="153" t="str">
        <f aca="false">IF($E380="","",VLOOKUP($E380,'L2 UC'!$C:$D,2,FALSE()))</f>
        <v/>
      </c>
      <c r="E380" s="153" t="str">
        <f aca="false">IF($M380&lt;&gt;"",$M380,IF(COUNTIF('L2 UC'!$C:$C,$L380)&gt;0,$L380,""))</f>
        <v/>
      </c>
      <c r="F380" s="150" t="str">
        <f aca="false">IF($E380="","",$E380&amp;"-"&amp;COUNTIF($E$2:$E380,$E380))</f>
        <v/>
      </c>
      <c r="G380" s="154"/>
      <c r="H380" s="144"/>
      <c r="I380" s="154"/>
      <c r="J380" s="155" t="str">
        <f aca="false">IF(OR($I380="",LEFT($I380,1)="["),"",IFERROR(VLOOKUP(TRIM(IF(ISNUMBER(FIND(",",$I380)),LEFT($I380,FIND(",",$I380)-1),$I380)),'Mitre Techniques'!$A:$C,3,FALSE()),"Unknown technique"))</f>
        <v/>
      </c>
      <c r="K380" s="155" t="str">
        <f aca="false">IF($J380="","",IFERROR(VLOOKUP(IF(ISNUMBER(FIND(",",$J380)),LEFT($J380,FIND(",",$J380)-1),$J380),'ATTACK and Kill Chain mapping'!$A:$B,2,FALSE()),""))</f>
        <v/>
      </c>
      <c r="L380" s="155" t="str">
        <f aca="false">IF($J380="","",IFERROR(VLOOKUP(IF(ISNUMBER(FIND(",",$J380)),LEFT($J380,FIND(",",$J380)-1),$J380),'ATTACK and Kill Chain mapping'!$A:$D,4,FALSE()),""))</f>
        <v/>
      </c>
      <c r="M380" s="154"/>
      <c r="N380" s="156"/>
      <c r="O380" s="156"/>
      <c r="P380" s="156"/>
      <c r="Q380" s="157" t="str">
        <f aca="false">IF(COUNT($N380:$P380)=0,"",$N380*$O380*$P380)</f>
        <v/>
      </c>
      <c r="R380" s="157" t="str">
        <f aca="false">IF($Q380="","",1-$Q380)</f>
        <v/>
      </c>
      <c r="S380" s="158"/>
      <c r="T380" s="158"/>
      <c r="U380" s="158"/>
      <c r="V380" s="158"/>
    </row>
    <row r="381" customFormat="false" ht="43.5" hidden="false" customHeight="true" outlineLevel="0" collapsed="false">
      <c r="A381" s="150" t="str">
        <f aca="false">IF($E381="","",COUNTIF($E:$E,$E381))</f>
        <v/>
      </c>
      <c r="B381" s="151" t="str">
        <f aca="false">IF($C381="","",VLOOKUP($C381,'L1 UC'!$C:$D,2,FALSE()))</f>
        <v/>
      </c>
      <c r="C381" s="152" t="str">
        <f aca="false">IF($E381="","",LEFT($E381,FIND("-",$E381&amp;"-")-1))</f>
        <v/>
      </c>
      <c r="D381" s="153" t="str">
        <f aca="false">IF($E381="","",VLOOKUP($E381,'L2 UC'!$C:$D,2,FALSE()))</f>
        <v/>
      </c>
      <c r="E381" s="153" t="str">
        <f aca="false">IF($M381&lt;&gt;"",$M381,IF(COUNTIF('L2 UC'!$C:$C,$L381)&gt;0,$L381,""))</f>
        <v/>
      </c>
      <c r="F381" s="150" t="str">
        <f aca="false">IF($E381="","",$E381&amp;"-"&amp;COUNTIF($E$2:$E381,$E381))</f>
        <v/>
      </c>
      <c r="G381" s="154"/>
      <c r="H381" s="144"/>
      <c r="I381" s="154"/>
      <c r="J381" s="155" t="str">
        <f aca="false">IF(OR($I381="",LEFT($I381,1)="["),"",IFERROR(VLOOKUP(TRIM(IF(ISNUMBER(FIND(",",$I381)),LEFT($I381,FIND(",",$I381)-1),$I381)),'Mitre Techniques'!$A:$C,3,FALSE()),"Unknown technique"))</f>
        <v/>
      </c>
      <c r="K381" s="155" t="str">
        <f aca="false">IF($J381="","",IFERROR(VLOOKUP(IF(ISNUMBER(FIND(",",$J381)),LEFT($J381,FIND(",",$J381)-1),$J381),'ATTACK and Kill Chain mapping'!$A:$B,2,FALSE()),""))</f>
        <v/>
      </c>
      <c r="L381" s="155" t="str">
        <f aca="false">IF($J381="","",IFERROR(VLOOKUP(IF(ISNUMBER(FIND(",",$J381)),LEFT($J381,FIND(",",$J381)-1),$J381),'ATTACK and Kill Chain mapping'!$A:$D,4,FALSE()),""))</f>
        <v/>
      </c>
      <c r="M381" s="154"/>
      <c r="N381" s="156"/>
      <c r="O381" s="156"/>
      <c r="P381" s="156"/>
      <c r="Q381" s="157" t="str">
        <f aca="false">IF(COUNT($N381:$P381)=0,"",$N381*$O381*$P381)</f>
        <v/>
      </c>
      <c r="R381" s="157" t="str">
        <f aca="false">IF($Q381="","",1-$Q381)</f>
        <v/>
      </c>
      <c r="S381" s="158"/>
      <c r="T381" s="158"/>
      <c r="U381" s="158"/>
      <c r="V381" s="158"/>
    </row>
    <row r="382" customFormat="false" ht="43.5" hidden="false" customHeight="true" outlineLevel="0" collapsed="false">
      <c r="A382" s="150" t="str">
        <f aca="false">IF($E382="","",COUNTIF($E:$E,$E382))</f>
        <v/>
      </c>
      <c r="B382" s="151" t="str">
        <f aca="false">IF($C382="","",VLOOKUP($C382,'L1 UC'!$C:$D,2,FALSE()))</f>
        <v/>
      </c>
      <c r="C382" s="152" t="str">
        <f aca="false">IF($E382="","",LEFT($E382,FIND("-",$E382&amp;"-")-1))</f>
        <v/>
      </c>
      <c r="D382" s="153" t="str">
        <f aca="false">IF($E382="","",VLOOKUP($E382,'L2 UC'!$C:$D,2,FALSE()))</f>
        <v/>
      </c>
      <c r="E382" s="153" t="str">
        <f aca="false">IF($M382&lt;&gt;"",$M382,IF(COUNTIF('L2 UC'!$C:$C,$L382)&gt;0,$L382,""))</f>
        <v/>
      </c>
      <c r="F382" s="150" t="str">
        <f aca="false">IF($E382="","",$E382&amp;"-"&amp;COUNTIF($E$2:$E382,$E382))</f>
        <v/>
      </c>
      <c r="G382" s="154"/>
      <c r="H382" s="144"/>
      <c r="I382" s="154"/>
      <c r="J382" s="155" t="str">
        <f aca="false">IF(OR($I382="",LEFT($I382,1)="["),"",IFERROR(VLOOKUP(TRIM(IF(ISNUMBER(FIND(",",$I382)),LEFT($I382,FIND(",",$I382)-1),$I382)),'Mitre Techniques'!$A:$C,3,FALSE()),"Unknown technique"))</f>
        <v/>
      </c>
      <c r="K382" s="155" t="str">
        <f aca="false">IF($J382="","",IFERROR(VLOOKUP(IF(ISNUMBER(FIND(",",$J382)),LEFT($J382,FIND(",",$J382)-1),$J382),'ATTACK and Kill Chain mapping'!$A:$B,2,FALSE()),""))</f>
        <v/>
      </c>
      <c r="L382" s="155" t="str">
        <f aca="false">IF($J382="","",IFERROR(VLOOKUP(IF(ISNUMBER(FIND(",",$J382)),LEFT($J382,FIND(",",$J382)-1),$J382),'ATTACK and Kill Chain mapping'!$A:$D,4,FALSE()),""))</f>
        <v/>
      </c>
      <c r="M382" s="154"/>
      <c r="N382" s="156"/>
      <c r="O382" s="156"/>
      <c r="P382" s="156"/>
      <c r="Q382" s="157" t="str">
        <f aca="false">IF(COUNT($N382:$P382)=0,"",$N382*$O382*$P382)</f>
        <v/>
      </c>
      <c r="R382" s="157" t="str">
        <f aca="false">IF($Q382="","",1-$Q382)</f>
        <v/>
      </c>
      <c r="S382" s="158"/>
      <c r="T382" s="158"/>
      <c r="U382" s="158"/>
      <c r="V382" s="158"/>
    </row>
    <row r="383" customFormat="false" ht="43.5" hidden="false" customHeight="true" outlineLevel="0" collapsed="false">
      <c r="A383" s="150" t="str">
        <f aca="false">IF($E383="","",COUNTIF($E:$E,$E383))</f>
        <v/>
      </c>
      <c r="B383" s="151" t="str">
        <f aca="false">IF($C383="","",VLOOKUP($C383,'L1 UC'!$C:$D,2,FALSE()))</f>
        <v/>
      </c>
      <c r="C383" s="152" t="str">
        <f aca="false">IF($E383="","",LEFT($E383,FIND("-",$E383&amp;"-")-1))</f>
        <v/>
      </c>
      <c r="D383" s="153" t="str">
        <f aca="false">IF($E383="","",VLOOKUP($E383,'L2 UC'!$C:$D,2,FALSE()))</f>
        <v/>
      </c>
      <c r="E383" s="153" t="str">
        <f aca="false">IF($M383&lt;&gt;"",$M383,IF(COUNTIF('L2 UC'!$C:$C,$L383)&gt;0,$L383,""))</f>
        <v/>
      </c>
      <c r="F383" s="150" t="str">
        <f aca="false">IF($E383="","",$E383&amp;"-"&amp;COUNTIF($E$2:$E383,$E383))</f>
        <v/>
      </c>
      <c r="G383" s="154"/>
      <c r="H383" s="144"/>
      <c r="I383" s="154"/>
      <c r="J383" s="155" t="str">
        <f aca="false">IF(OR($I383="",LEFT($I383,1)="["),"",IFERROR(VLOOKUP(TRIM(IF(ISNUMBER(FIND(",",$I383)),LEFT($I383,FIND(",",$I383)-1),$I383)),'Mitre Techniques'!$A:$C,3,FALSE()),"Unknown technique"))</f>
        <v/>
      </c>
      <c r="K383" s="155" t="str">
        <f aca="false">IF($J383="","",IFERROR(VLOOKUP(IF(ISNUMBER(FIND(",",$J383)),LEFT($J383,FIND(",",$J383)-1),$J383),'ATTACK and Kill Chain mapping'!$A:$B,2,FALSE()),""))</f>
        <v/>
      </c>
      <c r="L383" s="155" t="str">
        <f aca="false">IF($J383="","",IFERROR(VLOOKUP(IF(ISNUMBER(FIND(",",$J383)),LEFT($J383,FIND(",",$J383)-1),$J383),'ATTACK and Kill Chain mapping'!$A:$D,4,FALSE()),""))</f>
        <v/>
      </c>
      <c r="M383" s="154"/>
      <c r="N383" s="156"/>
      <c r="O383" s="156"/>
      <c r="P383" s="156"/>
      <c r="Q383" s="157" t="str">
        <f aca="false">IF(COUNT($N383:$P383)=0,"",$N383*$O383*$P383)</f>
        <v/>
      </c>
      <c r="R383" s="157" t="str">
        <f aca="false">IF($Q383="","",1-$Q383)</f>
        <v/>
      </c>
      <c r="S383" s="158"/>
      <c r="T383" s="158"/>
      <c r="U383" s="158"/>
      <c r="V383" s="158"/>
    </row>
    <row r="384" customFormat="false" ht="43.5" hidden="false" customHeight="true" outlineLevel="0" collapsed="false">
      <c r="A384" s="150" t="str">
        <f aca="false">IF($E384="","",COUNTIF($E:$E,$E384))</f>
        <v/>
      </c>
      <c r="B384" s="151" t="str">
        <f aca="false">IF($C384="","",VLOOKUP($C384,'L1 UC'!$C:$D,2,FALSE()))</f>
        <v/>
      </c>
      <c r="C384" s="152" t="str">
        <f aca="false">IF($E384="","",LEFT($E384,FIND("-",$E384&amp;"-")-1))</f>
        <v/>
      </c>
      <c r="D384" s="153" t="str">
        <f aca="false">IF($E384="","",VLOOKUP($E384,'L2 UC'!$C:$D,2,FALSE()))</f>
        <v/>
      </c>
      <c r="E384" s="153" t="str">
        <f aca="false">IF($M384&lt;&gt;"",$M384,IF(COUNTIF('L2 UC'!$C:$C,$L384)&gt;0,$L384,""))</f>
        <v/>
      </c>
      <c r="F384" s="150" t="str">
        <f aca="false">IF($E384="","",$E384&amp;"-"&amp;COUNTIF($E$2:$E384,$E384))</f>
        <v/>
      </c>
      <c r="G384" s="154"/>
      <c r="H384" s="144"/>
      <c r="I384" s="154"/>
      <c r="J384" s="155" t="str">
        <f aca="false">IF(OR($I384="",LEFT($I384,1)="["),"",IFERROR(VLOOKUP(TRIM(IF(ISNUMBER(FIND(",",$I384)),LEFT($I384,FIND(",",$I384)-1),$I384)),'Mitre Techniques'!$A:$C,3,FALSE()),"Unknown technique"))</f>
        <v/>
      </c>
      <c r="K384" s="155" t="str">
        <f aca="false">IF($J384="","",IFERROR(VLOOKUP(IF(ISNUMBER(FIND(",",$J384)),LEFT($J384,FIND(",",$J384)-1),$J384),'ATTACK and Kill Chain mapping'!$A:$B,2,FALSE()),""))</f>
        <v/>
      </c>
      <c r="L384" s="155" t="str">
        <f aca="false">IF($J384="","",IFERROR(VLOOKUP(IF(ISNUMBER(FIND(",",$J384)),LEFT($J384,FIND(",",$J384)-1),$J384),'ATTACK and Kill Chain mapping'!$A:$D,4,FALSE()),""))</f>
        <v/>
      </c>
      <c r="M384" s="154"/>
      <c r="N384" s="156"/>
      <c r="O384" s="156"/>
      <c r="P384" s="156"/>
      <c r="Q384" s="157" t="str">
        <f aca="false">IF(COUNT($N384:$P384)=0,"",$N384*$O384*$P384)</f>
        <v/>
      </c>
      <c r="R384" s="157" t="str">
        <f aca="false">IF($Q384="","",1-$Q384)</f>
        <v/>
      </c>
      <c r="S384" s="158"/>
      <c r="T384" s="158"/>
      <c r="U384" s="158"/>
      <c r="V384" s="158"/>
    </row>
    <row r="385" customFormat="false" ht="43.5" hidden="false" customHeight="true" outlineLevel="0" collapsed="false">
      <c r="A385" s="150" t="str">
        <f aca="false">IF($E385="","",COUNTIF($E:$E,$E385))</f>
        <v/>
      </c>
      <c r="B385" s="151" t="str">
        <f aca="false">IF($C385="","",VLOOKUP($C385,'L1 UC'!$C:$D,2,FALSE()))</f>
        <v/>
      </c>
      <c r="C385" s="152" t="str">
        <f aca="false">IF($E385="","",LEFT($E385,FIND("-",$E385&amp;"-")-1))</f>
        <v/>
      </c>
      <c r="D385" s="153" t="str">
        <f aca="false">IF($E385="","",VLOOKUP($E385,'L2 UC'!$C:$D,2,FALSE()))</f>
        <v/>
      </c>
      <c r="E385" s="153" t="str">
        <f aca="false">IF($M385&lt;&gt;"",$M385,IF(COUNTIF('L2 UC'!$C:$C,$L385)&gt;0,$L385,""))</f>
        <v/>
      </c>
      <c r="F385" s="150" t="str">
        <f aca="false">IF($E385="","",$E385&amp;"-"&amp;COUNTIF($E$2:$E385,$E385))</f>
        <v/>
      </c>
      <c r="G385" s="154"/>
      <c r="H385" s="144"/>
      <c r="I385" s="154"/>
      <c r="J385" s="155" t="str">
        <f aca="false">IF(OR($I385="",LEFT($I385,1)="["),"",IFERROR(VLOOKUP(TRIM(IF(ISNUMBER(FIND(",",$I385)),LEFT($I385,FIND(",",$I385)-1),$I385)),'Mitre Techniques'!$A:$C,3,FALSE()),"Unknown technique"))</f>
        <v/>
      </c>
      <c r="K385" s="155" t="str">
        <f aca="false">IF($J385="","",IFERROR(VLOOKUP(IF(ISNUMBER(FIND(",",$J385)),LEFT($J385,FIND(",",$J385)-1),$J385),'ATTACK and Kill Chain mapping'!$A:$B,2,FALSE()),""))</f>
        <v/>
      </c>
      <c r="L385" s="155" t="str">
        <f aca="false">IF($J385="","",IFERROR(VLOOKUP(IF(ISNUMBER(FIND(",",$J385)),LEFT($J385,FIND(",",$J385)-1),$J385),'ATTACK and Kill Chain mapping'!$A:$D,4,FALSE()),""))</f>
        <v/>
      </c>
      <c r="M385" s="154"/>
      <c r="N385" s="156"/>
      <c r="O385" s="156"/>
      <c r="P385" s="156"/>
      <c r="Q385" s="157" t="str">
        <f aca="false">IF(COUNT($N385:$P385)=0,"",$N385*$O385*$P385)</f>
        <v/>
      </c>
      <c r="R385" s="157" t="str">
        <f aca="false">IF($Q385="","",1-$Q385)</f>
        <v/>
      </c>
      <c r="S385" s="158"/>
      <c r="T385" s="158"/>
      <c r="U385" s="158"/>
      <c r="V385" s="158"/>
    </row>
    <row r="386" customFormat="false" ht="43.5" hidden="false" customHeight="true" outlineLevel="0" collapsed="false">
      <c r="A386" s="150" t="str">
        <f aca="false">IF($E386="","",COUNTIF($E:$E,$E386))</f>
        <v/>
      </c>
      <c r="B386" s="151" t="str">
        <f aca="false">IF($C386="","",VLOOKUP($C386,'L1 UC'!$C:$D,2,FALSE()))</f>
        <v/>
      </c>
      <c r="C386" s="152" t="str">
        <f aca="false">IF($E386="","",LEFT($E386,FIND("-",$E386&amp;"-")-1))</f>
        <v/>
      </c>
      <c r="D386" s="153" t="str">
        <f aca="false">IF($E386="","",VLOOKUP($E386,'L2 UC'!$C:$D,2,FALSE()))</f>
        <v/>
      </c>
      <c r="E386" s="153" t="str">
        <f aca="false">IF($M386&lt;&gt;"",$M386,IF(COUNTIF('L2 UC'!$C:$C,$L386)&gt;0,$L386,""))</f>
        <v/>
      </c>
      <c r="F386" s="150" t="str">
        <f aca="false">IF($E386="","",$E386&amp;"-"&amp;COUNTIF($E$2:$E386,$E386))</f>
        <v/>
      </c>
      <c r="G386" s="154"/>
      <c r="H386" s="144"/>
      <c r="I386" s="154"/>
      <c r="J386" s="155" t="str">
        <f aca="false">IF(OR($I386="",LEFT($I386,1)="["),"",IFERROR(VLOOKUP(TRIM(IF(ISNUMBER(FIND(",",$I386)),LEFT($I386,FIND(",",$I386)-1),$I386)),'Mitre Techniques'!$A:$C,3,FALSE()),"Unknown technique"))</f>
        <v/>
      </c>
      <c r="K386" s="155" t="str">
        <f aca="false">IF($J386="","",IFERROR(VLOOKUP(IF(ISNUMBER(FIND(",",$J386)),LEFT($J386,FIND(",",$J386)-1),$J386),'ATTACK and Kill Chain mapping'!$A:$B,2,FALSE()),""))</f>
        <v/>
      </c>
      <c r="L386" s="155" t="str">
        <f aca="false">IF($J386="","",IFERROR(VLOOKUP(IF(ISNUMBER(FIND(",",$J386)),LEFT($J386,FIND(",",$J386)-1),$J386),'ATTACK and Kill Chain mapping'!$A:$D,4,FALSE()),""))</f>
        <v/>
      </c>
      <c r="M386" s="154"/>
      <c r="N386" s="156"/>
      <c r="O386" s="156"/>
      <c r="P386" s="156"/>
      <c r="Q386" s="157" t="str">
        <f aca="false">IF(COUNT($N386:$P386)=0,"",$N386*$O386*$P386)</f>
        <v/>
      </c>
      <c r="R386" s="157" t="str">
        <f aca="false">IF($Q386="","",1-$Q386)</f>
        <v/>
      </c>
      <c r="S386" s="158"/>
      <c r="T386" s="158"/>
      <c r="U386" s="158"/>
      <c r="V386" s="158"/>
    </row>
    <row r="387" customFormat="false" ht="43.5" hidden="false" customHeight="true" outlineLevel="0" collapsed="false">
      <c r="A387" s="150" t="str">
        <f aca="false">IF($E387="","",COUNTIF($E:$E,$E387))</f>
        <v/>
      </c>
      <c r="B387" s="151" t="str">
        <f aca="false">IF($C387="","",VLOOKUP($C387,'L1 UC'!$C:$D,2,FALSE()))</f>
        <v/>
      </c>
      <c r="C387" s="152" t="str">
        <f aca="false">IF($E387="","",LEFT($E387,FIND("-",$E387&amp;"-")-1))</f>
        <v/>
      </c>
      <c r="D387" s="153" t="str">
        <f aca="false">IF($E387="","",VLOOKUP($E387,'L2 UC'!$C:$D,2,FALSE()))</f>
        <v/>
      </c>
      <c r="E387" s="153" t="str">
        <f aca="false">IF($M387&lt;&gt;"",$M387,IF(COUNTIF('L2 UC'!$C:$C,$L387)&gt;0,$L387,""))</f>
        <v/>
      </c>
      <c r="F387" s="150" t="str">
        <f aca="false">IF($E387="","",$E387&amp;"-"&amp;COUNTIF($E$2:$E387,$E387))</f>
        <v/>
      </c>
      <c r="G387" s="154"/>
      <c r="H387" s="144"/>
      <c r="I387" s="154"/>
      <c r="J387" s="155" t="str">
        <f aca="false">IF(OR($I387="",LEFT($I387,1)="["),"",IFERROR(VLOOKUP(TRIM(IF(ISNUMBER(FIND(",",$I387)),LEFT($I387,FIND(",",$I387)-1),$I387)),'Mitre Techniques'!$A:$C,3,FALSE()),"Unknown technique"))</f>
        <v/>
      </c>
      <c r="K387" s="155" t="str">
        <f aca="false">IF($J387="","",IFERROR(VLOOKUP(IF(ISNUMBER(FIND(",",$J387)),LEFT($J387,FIND(",",$J387)-1),$J387),'ATTACK and Kill Chain mapping'!$A:$B,2,FALSE()),""))</f>
        <v/>
      </c>
      <c r="L387" s="155" t="str">
        <f aca="false">IF($J387="","",IFERROR(VLOOKUP(IF(ISNUMBER(FIND(",",$J387)),LEFT($J387,FIND(",",$J387)-1),$J387),'ATTACK and Kill Chain mapping'!$A:$D,4,FALSE()),""))</f>
        <v/>
      </c>
      <c r="M387" s="154"/>
      <c r="N387" s="156"/>
      <c r="O387" s="156"/>
      <c r="P387" s="156"/>
      <c r="Q387" s="157" t="str">
        <f aca="false">IF(COUNT($N387:$P387)=0,"",$N387*$O387*$P387)</f>
        <v/>
      </c>
      <c r="R387" s="157" t="str">
        <f aca="false">IF($Q387="","",1-$Q387)</f>
        <v/>
      </c>
      <c r="S387" s="158"/>
      <c r="T387" s="158"/>
      <c r="U387" s="158"/>
      <c r="V387" s="158"/>
    </row>
    <row r="388" customFormat="false" ht="43.5" hidden="false" customHeight="true" outlineLevel="0" collapsed="false">
      <c r="A388" s="150" t="str">
        <f aca="false">IF($E388="","",COUNTIF($E:$E,$E388))</f>
        <v/>
      </c>
      <c r="B388" s="151" t="str">
        <f aca="false">IF($C388="","",VLOOKUP($C388,'L1 UC'!$C:$D,2,FALSE()))</f>
        <v/>
      </c>
      <c r="C388" s="152" t="str">
        <f aca="false">IF($E388="","",LEFT($E388,FIND("-",$E388&amp;"-")-1))</f>
        <v/>
      </c>
      <c r="D388" s="153" t="str">
        <f aca="false">IF($E388="","",VLOOKUP($E388,'L2 UC'!$C:$D,2,FALSE()))</f>
        <v/>
      </c>
      <c r="E388" s="153" t="str">
        <f aca="false">IF($M388&lt;&gt;"",$M388,IF(COUNTIF('L2 UC'!$C:$C,$L388)&gt;0,$L388,""))</f>
        <v/>
      </c>
      <c r="F388" s="150" t="str">
        <f aca="false">IF($E388="","",$E388&amp;"-"&amp;COUNTIF($E$2:$E388,$E388))</f>
        <v/>
      </c>
      <c r="G388" s="154"/>
      <c r="H388" s="144"/>
      <c r="I388" s="154"/>
      <c r="J388" s="155" t="str">
        <f aca="false">IF(OR($I388="",LEFT($I388,1)="["),"",IFERROR(VLOOKUP(TRIM(IF(ISNUMBER(FIND(",",$I388)),LEFT($I388,FIND(",",$I388)-1),$I388)),'Mitre Techniques'!$A:$C,3,FALSE()),"Unknown technique"))</f>
        <v/>
      </c>
      <c r="K388" s="155" t="str">
        <f aca="false">IF($J388="","",IFERROR(VLOOKUP(IF(ISNUMBER(FIND(",",$J388)),LEFT($J388,FIND(",",$J388)-1),$J388),'ATTACK and Kill Chain mapping'!$A:$B,2,FALSE()),""))</f>
        <v/>
      </c>
      <c r="L388" s="155" t="str">
        <f aca="false">IF($J388="","",IFERROR(VLOOKUP(IF(ISNUMBER(FIND(",",$J388)),LEFT($J388,FIND(",",$J388)-1),$J388),'ATTACK and Kill Chain mapping'!$A:$D,4,FALSE()),""))</f>
        <v/>
      </c>
      <c r="M388" s="154"/>
      <c r="N388" s="156"/>
      <c r="O388" s="156"/>
      <c r="P388" s="156"/>
      <c r="Q388" s="157" t="str">
        <f aca="false">IF(COUNT($N388:$P388)=0,"",$N388*$O388*$P388)</f>
        <v/>
      </c>
      <c r="R388" s="157" t="str">
        <f aca="false">IF($Q388="","",1-$Q388)</f>
        <v/>
      </c>
      <c r="S388" s="158"/>
      <c r="T388" s="158"/>
      <c r="U388" s="158"/>
      <c r="V388" s="158"/>
    </row>
    <row r="389" customFormat="false" ht="43.5" hidden="false" customHeight="true" outlineLevel="0" collapsed="false">
      <c r="A389" s="150" t="str">
        <f aca="false">IF($E389="","",COUNTIF($E:$E,$E389))</f>
        <v/>
      </c>
      <c r="B389" s="151" t="str">
        <f aca="false">IF($C389="","",VLOOKUP($C389,'L1 UC'!$C:$D,2,FALSE()))</f>
        <v/>
      </c>
      <c r="C389" s="152" t="str">
        <f aca="false">IF($E389="","",LEFT($E389,FIND("-",$E389&amp;"-")-1))</f>
        <v/>
      </c>
      <c r="D389" s="153" t="str">
        <f aca="false">IF($E389="","",VLOOKUP($E389,'L2 UC'!$C:$D,2,FALSE()))</f>
        <v/>
      </c>
      <c r="E389" s="153" t="str">
        <f aca="false">IF($M389&lt;&gt;"",$M389,IF(COUNTIF('L2 UC'!$C:$C,$L389)&gt;0,$L389,""))</f>
        <v/>
      </c>
      <c r="F389" s="150" t="str">
        <f aca="false">IF($E389="","",$E389&amp;"-"&amp;COUNTIF($E$2:$E389,$E389))</f>
        <v/>
      </c>
      <c r="G389" s="154"/>
      <c r="H389" s="144"/>
      <c r="I389" s="154"/>
      <c r="J389" s="155" t="str">
        <f aca="false">IF(OR($I389="",LEFT($I389,1)="["),"",IFERROR(VLOOKUP(TRIM(IF(ISNUMBER(FIND(",",$I389)),LEFT($I389,FIND(",",$I389)-1),$I389)),'Mitre Techniques'!$A:$C,3,FALSE()),"Unknown technique"))</f>
        <v/>
      </c>
      <c r="K389" s="155" t="str">
        <f aca="false">IF($J389="","",IFERROR(VLOOKUP(IF(ISNUMBER(FIND(",",$J389)),LEFT($J389,FIND(",",$J389)-1),$J389),'ATTACK and Kill Chain mapping'!$A:$B,2,FALSE()),""))</f>
        <v/>
      </c>
      <c r="L389" s="155" t="str">
        <f aca="false">IF($J389="","",IFERROR(VLOOKUP(IF(ISNUMBER(FIND(",",$J389)),LEFT($J389,FIND(",",$J389)-1),$J389),'ATTACK and Kill Chain mapping'!$A:$D,4,FALSE()),""))</f>
        <v/>
      </c>
      <c r="M389" s="154"/>
      <c r="N389" s="156"/>
      <c r="O389" s="156"/>
      <c r="P389" s="156"/>
      <c r="Q389" s="157" t="str">
        <f aca="false">IF(COUNT($N389:$P389)=0,"",$N389*$O389*$P389)</f>
        <v/>
      </c>
      <c r="R389" s="157" t="str">
        <f aca="false">IF($Q389="","",1-$Q389)</f>
        <v/>
      </c>
      <c r="S389" s="158"/>
      <c r="T389" s="158"/>
      <c r="U389" s="158"/>
      <c r="V389" s="158"/>
    </row>
    <row r="390" customFormat="false" ht="43.5" hidden="false" customHeight="true" outlineLevel="0" collapsed="false">
      <c r="A390" s="150" t="str">
        <f aca="false">IF($E390="","",COUNTIF($E:$E,$E390))</f>
        <v/>
      </c>
      <c r="B390" s="151" t="str">
        <f aca="false">IF($C390="","",VLOOKUP($C390,'L1 UC'!$C:$D,2,FALSE()))</f>
        <v/>
      </c>
      <c r="C390" s="152" t="str">
        <f aca="false">IF($E390="","",LEFT($E390,FIND("-",$E390&amp;"-")-1))</f>
        <v/>
      </c>
      <c r="D390" s="153" t="str">
        <f aca="false">IF($E390="","",VLOOKUP($E390,'L2 UC'!$C:$D,2,FALSE()))</f>
        <v/>
      </c>
      <c r="E390" s="153" t="str">
        <f aca="false">IF($M390&lt;&gt;"",$M390,IF(COUNTIF('L2 UC'!$C:$C,$L390)&gt;0,$L390,""))</f>
        <v/>
      </c>
      <c r="F390" s="150" t="str">
        <f aca="false">IF($E390="","",$E390&amp;"-"&amp;COUNTIF($E$2:$E390,$E390))</f>
        <v/>
      </c>
      <c r="G390" s="154"/>
      <c r="H390" s="144"/>
      <c r="I390" s="154"/>
      <c r="J390" s="155" t="str">
        <f aca="false">IF(OR($I390="",LEFT($I390,1)="["),"",IFERROR(VLOOKUP(TRIM(IF(ISNUMBER(FIND(",",$I390)),LEFT($I390,FIND(",",$I390)-1),$I390)),'Mitre Techniques'!$A:$C,3,FALSE()),"Unknown technique"))</f>
        <v/>
      </c>
      <c r="K390" s="155" t="str">
        <f aca="false">IF($J390="","",IFERROR(VLOOKUP(IF(ISNUMBER(FIND(",",$J390)),LEFT($J390,FIND(",",$J390)-1),$J390),'ATTACK and Kill Chain mapping'!$A:$B,2,FALSE()),""))</f>
        <v/>
      </c>
      <c r="L390" s="155" t="str">
        <f aca="false">IF($J390="","",IFERROR(VLOOKUP(IF(ISNUMBER(FIND(",",$J390)),LEFT($J390,FIND(",",$J390)-1),$J390),'ATTACK and Kill Chain mapping'!$A:$D,4,FALSE()),""))</f>
        <v/>
      </c>
      <c r="M390" s="154"/>
      <c r="N390" s="156"/>
      <c r="O390" s="156"/>
      <c r="P390" s="156"/>
      <c r="Q390" s="157" t="str">
        <f aca="false">IF(COUNT($N390:$P390)=0,"",$N390*$O390*$P390)</f>
        <v/>
      </c>
      <c r="R390" s="157" t="str">
        <f aca="false">IF($Q390="","",1-$Q390)</f>
        <v/>
      </c>
      <c r="S390" s="158"/>
      <c r="T390" s="158"/>
      <c r="U390" s="158"/>
      <c r="V390" s="158"/>
    </row>
    <row r="391" customFormat="false" ht="43.5" hidden="false" customHeight="true" outlineLevel="0" collapsed="false">
      <c r="A391" s="150" t="str">
        <f aca="false">IF($E391="","",COUNTIF($E:$E,$E391))</f>
        <v/>
      </c>
      <c r="B391" s="151" t="str">
        <f aca="false">IF($C391="","",VLOOKUP($C391,'L1 UC'!$C:$D,2,FALSE()))</f>
        <v/>
      </c>
      <c r="C391" s="152" t="str">
        <f aca="false">IF($E391="","",LEFT($E391,FIND("-",$E391&amp;"-")-1))</f>
        <v/>
      </c>
      <c r="D391" s="153" t="str">
        <f aca="false">IF($E391="","",VLOOKUP($E391,'L2 UC'!$C:$D,2,FALSE()))</f>
        <v/>
      </c>
      <c r="E391" s="153" t="str">
        <f aca="false">IF($M391&lt;&gt;"",$M391,IF(COUNTIF('L2 UC'!$C:$C,$L391)&gt;0,$L391,""))</f>
        <v/>
      </c>
      <c r="F391" s="150" t="str">
        <f aca="false">IF($E391="","",$E391&amp;"-"&amp;COUNTIF($E$2:$E391,$E391))</f>
        <v/>
      </c>
      <c r="G391" s="154"/>
      <c r="H391" s="144"/>
      <c r="I391" s="154"/>
      <c r="J391" s="155" t="str">
        <f aca="false">IF(OR($I391="",LEFT($I391,1)="["),"",IFERROR(VLOOKUP(TRIM(IF(ISNUMBER(FIND(",",$I391)),LEFT($I391,FIND(",",$I391)-1),$I391)),'Mitre Techniques'!$A:$C,3,FALSE()),"Unknown technique"))</f>
        <v/>
      </c>
      <c r="K391" s="155" t="str">
        <f aca="false">IF($J391="","",IFERROR(VLOOKUP(IF(ISNUMBER(FIND(",",$J391)),LEFT($J391,FIND(",",$J391)-1),$J391),'ATTACK and Kill Chain mapping'!$A:$B,2,FALSE()),""))</f>
        <v/>
      </c>
      <c r="L391" s="155" t="str">
        <f aca="false">IF($J391="","",IFERROR(VLOOKUP(IF(ISNUMBER(FIND(",",$J391)),LEFT($J391,FIND(",",$J391)-1),$J391),'ATTACK and Kill Chain mapping'!$A:$D,4,FALSE()),""))</f>
        <v/>
      </c>
      <c r="M391" s="154"/>
      <c r="N391" s="156"/>
      <c r="O391" s="156"/>
      <c r="P391" s="156"/>
      <c r="Q391" s="157" t="str">
        <f aca="false">IF(COUNT($N391:$P391)=0,"",$N391*$O391*$P391)</f>
        <v/>
      </c>
      <c r="R391" s="157" t="str">
        <f aca="false">IF($Q391="","",1-$Q391)</f>
        <v/>
      </c>
      <c r="S391" s="158"/>
      <c r="T391" s="158"/>
      <c r="U391" s="158"/>
      <c r="V391" s="158"/>
    </row>
    <row r="392" customFormat="false" ht="43.5" hidden="false" customHeight="true" outlineLevel="0" collapsed="false">
      <c r="A392" s="150" t="str">
        <f aca="false">IF($E392="","",COUNTIF($E:$E,$E392))</f>
        <v/>
      </c>
      <c r="B392" s="151" t="str">
        <f aca="false">IF($C392="","",VLOOKUP($C392,'L1 UC'!$C:$D,2,FALSE()))</f>
        <v/>
      </c>
      <c r="C392" s="152" t="str">
        <f aca="false">IF($E392="","",LEFT($E392,FIND("-",$E392&amp;"-")-1))</f>
        <v/>
      </c>
      <c r="D392" s="153" t="str">
        <f aca="false">IF($E392="","",VLOOKUP($E392,'L2 UC'!$C:$D,2,FALSE()))</f>
        <v/>
      </c>
      <c r="E392" s="153" t="str">
        <f aca="false">IF($M392&lt;&gt;"",$M392,IF(COUNTIF('L2 UC'!$C:$C,$L392)&gt;0,$L392,""))</f>
        <v/>
      </c>
      <c r="F392" s="150" t="str">
        <f aca="false">IF($E392="","",$E392&amp;"-"&amp;COUNTIF($E$2:$E392,$E392))</f>
        <v/>
      </c>
      <c r="G392" s="154"/>
      <c r="H392" s="144"/>
      <c r="I392" s="154"/>
      <c r="J392" s="155" t="str">
        <f aca="false">IF(OR($I392="",LEFT($I392,1)="["),"",IFERROR(VLOOKUP(TRIM(IF(ISNUMBER(FIND(",",$I392)),LEFT($I392,FIND(",",$I392)-1),$I392)),'Mitre Techniques'!$A:$C,3,FALSE()),"Unknown technique"))</f>
        <v/>
      </c>
      <c r="K392" s="155" t="str">
        <f aca="false">IF($J392="","",IFERROR(VLOOKUP(IF(ISNUMBER(FIND(",",$J392)),LEFT($J392,FIND(",",$J392)-1),$J392),'ATTACK and Kill Chain mapping'!$A:$B,2,FALSE()),""))</f>
        <v/>
      </c>
      <c r="L392" s="155" t="str">
        <f aca="false">IF($J392="","",IFERROR(VLOOKUP(IF(ISNUMBER(FIND(",",$J392)),LEFT($J392,FIND(",",$J392)-1),$J392),'ATTACK and Kill Chain mapping'!$A:$D,4,FALSE()),""))</f>
        <v/>
      </c>
      <c r="M392" s="154"/>
      <c r="N392" s="156"/>
      <c r="O392" s="156"/>
      <c r="P392" s="156"/>
      <c r="Q392" s="157" t="str">
        <f aca="false">IF(COUNT($N392:$P392)=0,"",$N392*$O392*$P392)</f>
        <v/>
      </c>
      <c r="R392" s="157" t="str">
        <f aca="false">IF($Q392="","",1-$Q392)</f>
        <v/>
      </c>
      <c r="S392" s="158"/>
      <c r="T392" s="158"/>
      <c r="U392" s="158"/>
      <c r="V392" s="158"/>
    </row>
    <row r="393" customFormat="false" ht="43.5" hidden="false" customHeight="true" outlineLevel="0" collapsed="false">
      <c r="A393" s="150" t="str">
        <f aca="false">IF($E393="","",COUNTIF($E:$E,$E393))</f>
        <v/>
      </c>
      <c r="B393" s="151" t="str">
        <f aca="false">IF($C393="","",VLOOKUP($C393,'L1 UC'!$C:$D,2,FALSE()))</f>
        <v/>
      </c>
      <c r="C393" s="152" t="str">
        <f aca="false">IF($E393="","",LEFT($E393,FIND("-",$E393&amp;"-")-1))</f>
        <v/>
      </c>
      <c r="D393" s="153" t="str">
        <f aca="false">IF($E393="","",VLOOKUP($E393,'L2 UC'!$C:$D,2,FALSE()))</f>
        <v/>
      </c>
      <c r="E393" s="153" t="str">
        <f aca="false">IF($M393&lt;&gt;"",$M393,IF(COUNTIF('L2 UC'!$C:$C,$L393)&gt;0,$L393,""))</f>
        <v/>
      </c>
      <c r="F393" s="150" t="str">
        <f aca="false">IF($E393="","",$E393&amp;"-"&amp;COUNTIF($E$2:$E393,$E393))</f>
        <v/>
      </c>
      <c r="G393" s="154"/>
      <c r="H393" s="144"/>
      <c r="I393" s="154"/>
      <c r="J393" s="155" t="str">
        <f aca="false">IF(OR($I393="",LEFT($I393,1)="["),"",IFERROR(VLOOKUP(TRIM(IF(ISNUMBER(FIND(",",$I393)),LEFT($I393,FIND(",",$I393)-1),$I393)),'Mitre Techniques'!$A:$C,3,FALSE()),"Unknown technique"))</f>
        <v/>
      </c>
      <c r="K393" s="155" t="str">
        <f aca="false">IF($J393="","",IFERROR(VLOOKUP(IF(ISNUMBER(FIND(",",$J393)),LEFT($J393,FIND(",",$J393)-1),$J393),'ATTACK and Kill Chain mapping'!$A:$B,2,FALSE()),""))</f>
        <v/>
      </c>
      <c r="L393" s="155" t="str">
        <f aca="false">IF($J393="","",IFERROR(VLOOKUP(IF(ISNUMBER(FIND(",",$J393)),LEFT($J393,FIND(",",$J393)-1),$J393),'ATTACK and Kill Chain mapping'!$A:$D,4,FALSE()),""))</f>
        <v/>
      </c>
      <c r="M393" s="154"/>
      <c r="N393" s="156"/>
      <c r="O393" s="156"/>
      <c r="P393" s="156"/>
      <c r="Q393" s="157" t="str">
        <f aca="false">IF(COUNT($N393:$P393)=0,"",$N393*$O393*$P393)</f>
        <v/>
      </c>
      <c r="R393" s="157" t="str">
        <f aca="false">IF($Q393="","",1-$Q393)</f>
        <v/>
      </c>
      <c r="S393" s="158"/>
      <c r="T393" s="158"/>
      <c r="U393" s="158"/>
      <c r="V393" s="158"/>
    </row>
    <row r="394" customFormat="false" ht="43.5" hidden="false" customHeight="true" outlineLevel="0" collapsed="false">
      <c r="A394" s="150" t="str">
        <f aca="false">IF($E394="","",COUNTIF($E:$E,$E394))</f>
        <v/>
      </c>
      <c r="B394" s="151" t="str">
        <f aca="false">IF($C394="","",VLOOKUP($C394,'L1 UC'!$C:$D,2,FALSE()))</f>
        <v/>
      </c>
      <c r="C394" s="152" t="str">
        <f aca="false">IF($E394="","",LEFT($E394,FIND("-",$E394&amp;"-")-1))</f>
        <v/>
      </c>
      <c r="D394" s="153" t="str">
        <f aca="false">IF($E394="","",VLOOKUP($E394,'L2 UC'!$C:$D,2,FALSE()))</f>
        <v/>
      </c>
      <c r="E394" s="153" t="str">
        <f aca="false">IF($M394&lt;&gt;"",$M394,IF(COUNTIF('L2 UC'!$C:$C,$L394)&gt;0,$L394,""))</f>
        <v/>
      </c>
      <c r="F394" s="150" t="str">
        <f aca="false">IF($E394="","",$E394&amp;"-"&amp;COUNTIF($E$2:$E394,$E394))</f>
        <v/>
      </c>
      <c r="G394" s="154"/>
      <c r="H394" s="144"/>
      <c r="I394" s="154"/>
      <c r="J394" s="155" t="str">
        <f aca="false">IF(OR($I394="",LEFT($I394,1)="["),"",IFERROR(VLOOKUP(TRIM(IF(ISNUMBER(FIND(",",$I394)),LEFT($I394,FIND(",",$I394)-1),$I394)),'Mitre Techniques'!$A:$C,3,FALSE()),"Unknown technique"))</f>
        <v/>
      </c>
      <c r="K394" s="155" t="str">
        <f aca="false">IF($J394="","",IFERROR(VLOOKUP(IF(ISNUMBER(FIND(",",$J394)),LEFT($J394,FIND(",",$J394)-1),$J394),'ATTACK and Kill Chain mapping'!$A:$B,2,FALSE()),""))</f>
        <v/>
      </c>
      <c r="L394" s="155" t="str">
        <f aca="false">IF($J394="","",IFERROR(VLOOKUP(IF(ISNUMBER(FIND(",",$J394)),LEFT($J394,FIND(",",$J394)-1),$J394),'ATTACK and Kill Chain mapping'!$A:$D,4,FALSE()),""))</f>
        <v/>
      </c>
      <c r="M394" s="154"/>
      <c r="N394" s="156"/>
      <c r="O394" s="156"/>
      <c r="P394" s="156"/>
      <c r="Q394" s="157" t="str">
        <f aca="false">IF(COUNT($N394:$P394)=0,"",$N394*$O394*$P394)</f>
        <v/>
      </c>
      <c r="R394" s="157" t="str">
        <f aca="false">IF($Q394="","",1-$Q394)</f>
        <v/>
      </c>
      <c r="S394" s="158"/>
      <c r="T394" s="158"/>
      <c r="U394" s="158"/>
      <c r="V394" s="158"/>
    </row>
    <row r="395" customFormat="false" ht="43.5" hidden="false" customHeight="true" outlineLevel="0" collapsed="false">
      <c r="A395" s="150" t="str">
        <f aca="false">IF($E395="","",COUNTIF($E:$E,$E395))</f>
        <v/>
      </c>
      <c r="B395" s="151" t="str">
        <f aca="false">IF($C395="","",VLOOKUP($C395,'L1 UC'!$C:$D,2,FALSE()))</f>
        <v/>
      </c>
      <c r="C395" s="152" t="str">
        <f aca="false">IF($E395="","",LEFT($E395,FIND("-",$E395&amp;"-")-1))</f>
        <v/>
      </c>
      <c r="D395" s="153" t="str">
        <f aca="false">IF($E395="","",VLOOKUP($E395,'L2 UC'!$C:$D,2,FALSE()))</f>
        <v/>
      </c>
      <c r="E395" s="153" t="str">
        <f aca="false">IF($M395&lt;&gt;"",$M395,IF(COUNTIF('L2 UC'!$C:$C,$L395)&gt;0,$L395,""))</f>
        <v/>
      </c>
      <c r="F395" s="150" t="str">
        <f aca="false">IF($E395="","",$E395&amp;"-"&amp;COUNTIF($E$2:$E395,$E395))</f>
        <v/>
      </c>
      <c r="G395" s="154"/>
      <c r="H395" s="144"/>
      <c r="I395" s="154"/>
      <c r="J395" s="155" t="str">
        <f aca="false">IF(OR($I395="",LEFT($I395,1)="["),"",IFERROR(VLOOKUP(TRIM(IF(ISNUMBER(FIND(",",$I395)),LEFT($I395,FIND(",",$I395)-1),$I395)),'Mitre Techniques'!$A:$C,3,FALSE()),"Unknown technique"))</f>
        <v/>
      </c>
      <c r="K395" s="155" t="str">
        <f aca="false">IF($J395="","",IFERROR(VLOOKUP(IF(ISNUMBER(FIND(",",$J395)),LEFT($J395,FIND(",",$J395)-1),$J395),'ATTACK and Kill Chain mapping'!$A:$B,2,FALSE()),""))</f>
        <v/>
      </c>
      <c r="L395" s="155" t="str">
        <f aca="false">IF($J395="","",IFERROR(VLOOKUP(IF(ISNUMBER(FIND(",",$J395)),LEFT($J395,FIND(",",$J395)-1),$J395),'ATTACK and Kill Chain mapping'!$A:$D,4,FALSE()),""))</f>
        <v/>
      </c>
      <c r="M395" s="154"/>
      <c r="N395" s="156"/>
      <c r="O395" s="156"/>
      <c r="P395" s="156"/>
      <c r="Q395" s="157" t="str">
        <f aca="false">IF(COUNT($N395:$P395)=0,"",$N395*$O395*$P395)</f>
        <v/>
      </c>
      <c r="R395" s="157" t="str">
        <f aca="false">IF($Q395="","",1-$Q395)</f>
        <v/>
      </c>
      <c r="S395" s="158"/>
      <c r="T395" s="158"/>
      <c r="U395" s="158"/>
      <c r="V395" s="158"/>
    </row>
    <row r="396" customFormat="false" ht="43.5" hidden="false" customHeight="true" outlineLevel="0" collapsed="false">
      <c r="A396" s="150" t="str">
        <f aca="false">IF($E396="","",COUNTIF($E:$E,$E396))</f>
        <v/>
      </c>
      <c r="B396" s="151" t="str">
        <f aca="false">IF($C396="","",VLOOKUP($C396,'L1 UC'!$C:$D,2,FALSE()))</f>
        <v/>
      </c>
      <c r="C396" s="152" t="str">
        <f aca="false">IF($E396="","",LEFT($E396,FIND("-",$E396&amp;"-")-1))</f>
        <v/>
      </c>
      <c r="D396" s="153" t="str">
        <f aca="false">IF($E396="","",VLOOKUP($E396,'L2 UC'!$C:$D,2,FALSE()))</f>
        <v/>
      </c>
      <c r="E396" s="153" t="str">
        <f aca="false">IF($M396&lt;&gt;"",$M396,IF(COUNTIF('L2 UC'!$C:$C,$L396)&gt;0,$L396,""))</f>
        <v/>
      </c>
      <c r="F396" s="150" t="str">
        <f aca="false">IF($E396="","",$E396&amp;"-"&amp;COUNTIF($E$2:$E396,$E396))</f>
        <v/>
      </c>
      <c r="G396" s="154"/>
      <c r="H396" s="144"/>
      <c r="I396" s="154"/>
      <c r="J396" s="155" t="str">
        <f aca="false">IF(OR($I396="",LEFT($I396,1)="["),"",IFERROR(VLOOKUP(TRIM(IF(ISNUMBER(FIND(",",$I396)),LEFT($I396,FIND(",",$I396)-1),$I396)),'Mitre Techniques'!$A:$C,3,FALSE()),"Unknown technique"))</f>
        <v/>
      </c>
      <c r="K396" s="155" t="str">
        <f aca="false">IF($J396="","",IFERROR(VLOOKUP(IF(ISNUMBER(FIND(",",$J396)),LEFT($J396,FIND(",",$J396)-1),$J396),'ATTACK and Kill Chain mapping'!$A:$B,2,FALSE()),""))</f>
        <v/>
      </c>
      <c r="L396" s="155" t="str">
        <f aca="false">IF($J396="","",IFERROR(VLOOKUP(IF(ISNUMBER(FIND(",",$J396)),LEFT($J396,FIND(",",$J396)-1),$J396),'ATTACK and Kill Chain mapping'!$A:$D,4,FALSE()),""))</f>
        <v/>
      </c>
      <c r="M396" s="154"/>
      <c r="N396" s="156"/>
      <c r="O396" s="156"/>
      <c r="P396" s="156"/>
      <c r="Q396" s="157" t="str">
        <f aca="false">IF(COUNT($N396:$P396)=0,"",$N396*$O396*$P396)</f>
        <v/>
      </c>
      <c r="R396" s="157" t="str">
        <f aca="false">IF($Q396="","",1-$Q396)</f>
        <v/>
      </c>
      <c r="S396" s="158"/>
      <c r="T396" s="158"/>
      <c r="U396" s="158"/>
      <c r="V396" s="158"/>
    </row>
    <row r="397" customFormat="false" ht="43.5" hidden="false" customHeight="true" outlineLevel="0" collapsed="false">
      <c r="A397" s="150" t="str">
        <f aca="false">IF($E397="","",COUNTIF($E:$E,$E397))</f>
        <v/>
      </c>
      <c r="B397" s="151" t="str">
        <f aca="false">IF($C397="","",VLOOKUP($C397,'L1 UC'!$C:$D,2,FALSE()))</f>
        <v/>
      </c>
      <c r="C397" s="152" t="str">
        <f aca="false">IF($E397="","",LEFT($E397,FIND("-",$E397&amp;"-")-1))</f>
        <v/>
      </c>
      <c r="D397" s="153" t="str">
        <f aca="false">IF($E397="","",VLOOKUP($E397,'L2 UC'!$C:$D,2,FALSE()))</f>
        <v/>
      </c>
      <c r="E397" s="153" t="str">
        <f aca="false">IF($M397&lt;&gt;"",$M397,IF(COUNTIF('L2 UC'!$C:$C,$L397)&gt;0,$L397,""))</f>
        <v/>
      </c>
      <c r="F397" s="150" t="str">
        <f aca="false">IF($E397="","",$E397&amp;"-"&amp;COUNTIF($E$2:$E397,$E397))</f>
        <v/>
      </c>
      <c r="G397" s="154"/>
      <c r="H397" s="144"/>
      <c r="I397" s="154"/>
      <c r="J397" s="155" t="str">
        <f aca="false">IF(OR($I397="",LEFT($I397,1)="["),"",IFERROR(VLOOKUP(TRIM(IF(ISNUMBER(FIND(",",$I397)),LEFT($I397,FIND(",",$I397)-1),$I397)),'Mitre Techniques'!$A:$C,3,FALSE()),"Unknown technique"))</f>
        <v/>
      </c>
      <c r="K397" s="155" t="str">
        <f aca="false">IF($J397="","",IFERROR(VLOOKUP(IF(ISNUMBER(FIND(",",$J397)),LEFT($J397,FIND(",",$J397)-1),$J397),'ATTACK and Kill Chain mapping'!$A:$B,2,FALSE()),""))</f>
        <v/>
      </c>
      <c r="L397" s="155" t="str">
        <f aca="false">IF($J397="","",IFERROR(VLOOKUP(IF(ISNUMBER(FIND(",",$J397)),LEFT($J397,FIND(",",$J397)-1),$J397),'ATTACK and Kill Chain mapping'!$A:$D,4,FALSE()),""))</f>
        <v/>
      </c>
      <c r="M397" s="154"/>
      <c r="N397" s="156"/>
      <c r="O397" s="156"/>
      <c r="P397" s="156"/>
      <c r="Q397" s="157" t="str">
        <f aca="false">IF(COUNT($N397:$P397)=0,"",$N397*$O397*$P397)</f>
        <v/>
      </c>
      <c r="R397" s="157" t="str">
        <f aca="false">IF($Q397="","",1-$Q397)</f>
        <v/>
      </c>
      <c r="S397" s="158"/>
      <c r="T397" s="158"/>
      <c r="U397" s="158"/>
      <c r="V397" s="158"/>
    </row>
    <row r="398" customFormat="false" ht="43.5" hidden="false" customHeight="true" outlineLevel="0" collapsed="false">
      <c r="A398" s="150" t="str">
        <f aca="false">IF($E398="","",COUNTIF($E:$E,$E398))</f>
        <v/>
      </c>
      <c r="B398" s="151" t="str">
        <f aca="false">IF($C398="","",VLOOKUP($C398,'L1 UC'!$C:$D,2,FALSE()))</f>
        <v/>
      </c>
      <c r="C398" s="152" t="str">
        <f aca="false">IF($E398="","",LEFT($E398,FIND("-",$E398&amp;"-")-1))</f>
        <v/>
      </c>
      <c r="D398" s="153" t="str">
        <f aca="false">IF($E398="","",VLOOKUP($E398,'L2 UC'!$C:$D,2,FALSE()))</f>
        <v/>
      </c>
      <c r="E398" s="153" t="str">
        <f aca="false">IF($M398&lt;&gt;"",$M398,IF(COUNTIF('L2 UC'!$C:$C,$L398)&gt;0,$L398,""))</f>
        <v/>
      </c>
      <c r="F398" s="150" t="str">
        <f aca="false">IF($E398="","",$E398&amp;"-"&amp;COUNTIF($E$2:$E398,$E398))</f>
        <v/>
      </c>
      <c r="G398" s="154"/>
      <c r="H398" s="144"/>
      <c r="I398" s="154"/>
      <c r="J398" s="155" t="str">
        <f aca="false">IF(OR($I398="",LEFT($I398,1)="["),"",IFERROR(VLOOKUP(TRIM(IF(ISNUMBER(FIND(",",$I398)),LEFT($I398,FIND(",",$I398)-1),$I398)),'Mitre Techniques'!$A:$C,3,FALSE()),"Unknown technique"))</f>
        <v/>
      </c>
      <c r="K398" s="155" t="str">
        <f aca="false">IF($J398="","",IFERROR(VLOOKUP(IF(ISNUMBER(FIND(",",$J398)),LEFT($J398,FIND(",",$J398)-1),$J398),'ATTACK and Kill Chain mapping'!$A:$B,2,FALSE()),""))</f>
        <v/>
      </c>
      <c r="L398" s="155" t="str">
        <f aca="false">IF($J398="","",IFERROR(VLOOKUP(IF(ISNUMBER(FIND(",",$J398)),LEFT($J398,FIND(",",$J398)-1),$J398),'ATTACK and Kill Chain mapping'!$A:$D,4,FALSE()),""))</f>
        <v/>
      </c>
      <c r="M398" s="154"/>
      <c r="N398" s="156"/>
      <c r="O398" s="156"/>
      <c r="P398" s="156"/>
      <c r="Q398" s="157" t="str">
        <f aca="false">IF(COUNT($N398:$P398)=0,"",$N398*$O398*$P398)</f>
        <v/>
      </c>
      <c r="R398" s="157" t="str">
        <f aca="false">IF($Q398="","",1-$Q398)</f>
        <v/>
      </c>
      <c r="S398" s="158"/>
      <c r="T398" s="158"/>
      <c r="U398" s="158"/>
      <c r="V398" s="158"/>
    </row>
    <row r="399" customFormat="false" ht="43.5" hidden="false" customHeight="true" outlineLevel="0" collapsed="false">
      <c r="A399" s="150" t="str">
        <f aca="false">IF($E399="","",COUNTIF($E:$E,$E399))</f>
        <v/>
      </c>
      <c r="B399" s="151" t="str">
        <f aca="false">IF($C399="","",VLOOKUP($C399,'L1 UC'!$C:$D,2,FALSE()))</f>
        <v/>
      </c>
      <c r="C399" s="152" t="str">
        <f aca="false">IF($E399="","",LEFT($E399,FIND("-",$E399&amp;"-")-1))</f>
        <v/>
      </c>
      <c r="D399" s="153" t="str">
        <f aca="false">IF($E399="","",VLOOKUP($E399,'L2 UC'!$C:$D,2,FALSE()))</f>
        <v/>
      </c>
      <c r="E399" s="153" t="str">
        <f aca="false">IF($M399&lt;&gt;"",$M399,IF(COUNTIF('L2 UC'!$C:$C,$L399)&gt;0,$L399,""))</f>
        <v/>
      </c>
      <c r="F399" s="150" t="str">
        <f aca="false">IF($E399="","",$E399&amp;"-"&amp;COUNTIF($E$2:$E399,$E399))</f>
        <v/>
      </c>
      <c r="G399" s="154"/>
      <c r="H399" s="144"/>
      <c r="I399" s="154"/>
      <c r="J399" s="155" t="str">
        <f aca="false">IF(OR($I399="",LEFT($I399,1)="["),"",IFERROR(VLOOKUP(TRIM(IF(ISNUMBER(FIND(",",$I399)),LEFT($I399,FIND(",",$I399)-1),$I399)),'Mitre Techniques'!$A:$C,3,FALSE()),"Unknown technique"))</f>
        <v/>
      </c>
      <c r="K399" s="155" t="str">
        <f aca="false">IF($J399="","",IFERROR(VLOOKUP(IF(ISNUMBER(FIND(",",$J399)),LEFT($J399,FIND(",",$J399)-1),$J399),'ATTACK and Kill Chain mapping'!$A:$B,2,FALSE()),""))</f>
        <v/>
      </c>
      <c r="L399" s="155" t="str">
        <f aca="false">IF($J399="","",IFERROR(VLOOKUP(IF(ISNUMBER(FIND(",",$J399)),LEFT($J399,FIND(",",$J399)-1),$J399),'ATTACK and Kill Chain mapping'!$A:$D,4,FALSE()),""))</f>
        <v/>
      </c>
      <c r="M399" s="154"/>
      <c r="N399" s="156"/>
      <c r="O399" s="156"/>
      <c r="P399" s="156"/>
      <c r="Q399" s="157" t="str">
        <f aca="false">IF(COUNT($N399:$P399)=0,"",$N399*$O399*$P399)</f>
        <v/>
      </c>
      <c r="R399" s="157" t="str">
        <f aca="false">IF($Q399="","",1-$Q399)</f>
        <v/>
      </c>
      <c r="S399" s="158"/>
      <c r="T399" s="158"/>
      <c r="U399" s="158"/>
      <c r="V399" s="158"/>
    </row>
    <row r="400" customFormat="false" ht="43.5" hidden="false" customHeight="true" outlineLevel="0" collapsed="false">
      <c r="A400" s="150" t="str">
        <f aca="false">IF($E400="","",COUNTIF($E:$E,$E400))</f>
        <v/>
      </c>
      <c r="B400" s="151" t="str">
        <f aca="false">IF($C400="","",VLOOKUP($C400,'L1 UC'!$C:$D,2,FALSE()))</f>
        <v/>
      </c>
      <c r="C400" s="152" t="str">
        <f aca="false">IF($E400="","",LEFT($E400,FIND("-",$E400&amp;"-")-1))</f>
        <v/>
      </c>
      <c r="D400" s="153" t="str">
        <f aca="false">IF($E400="","",VLOOKUP($E400,'L2 UC'!$C:$D,2,FALSE()))</f>
        <v/>
      </c>
      <c r="E400" s="153" t="str">
        <f aca="false">IF($M400&lt;&gt;"",$M400,IF(COUNTIF('L2 UC'!$C:$C,$L400)&gt;0,$L400,""))</f>
        <v/>
      </c>
      <c r="F400" s="150" t="str">
        <f aca="false">IF($E400="","",$E400&amp;"-"&amp;COUNTIF($E$2:$E400,$E400))</f>
        <v/>
      </c>
      <c r="G400" s="154"/>
      <c r="H400" s="144"/>
      <c r="I400" s="154"/>
      <c r="J400" s="155" t="str">
        <f aca="false">IF(OR($I400="",LEFT($I400,1)="["),"",IFERROR(VLOOKUP(TRIM(IF(ISNUMBER(FIND(",",$I400)),LEFT($I400,FIND(",",$I400)-1),$I400)),'Mitre Techniques'!$A:$C,3,FALSE()),"Unknown technique"))</f>
        <v/>
      </c>
      <c r="K400" s="155" t="str">
        <f aca="false">IF($J400="","",IFERROR(VLOOKUP(IF(ISNUMBER(FIND(",",$J400)),LEFT($J400,FIND(",",$J400)-1),$J400),'ATTACK and Kill Chain mapping'!$A:$B,2,FALSE()),""))</f>
        <v/>
      </c>
      <c r="L400" s="155" t="str">
        <f aca="false">IF($J400="","",IFERROR(VLOOKUP(IF(ISNUMBER(FIND(",",$J400)),LEFT($J400,FIND(",",$J400)-1),$J400),'ATTACK and Kill Chain mapping'!$A:$D,4,FALSE()),""))</f>
        <v/>
      </c>
      <c r="M400" s="154"/>
      <c r="N400" s="156"/>
      <c r="O400" s="156"/>
      <c r="P400" s="156"/>
      <c r="Q400" s="157" t="str">
        <f aca="false">IF(COUNT($N400:$P400)=0,"",$N400*$O400*$P400)</f>
        <v/>
      </c>
      <c r="R400" s="157" t="str">
        <f aca="false">IF($Q400="","",1-$Q400)</f>
        <v/>
      </c>
      <c r="S400" s="158"/>
      <c r="T400" s="158"/>
      <c r="U400" s="158"/>
      <c r="V400" s="158"/>
    </row>
    <row r="401" customFormat="false" ht="43.5" hidden="false" customHeight="true" outlineLevel="0" collapsed="false">
      <c r="A401" s="150" t="str">
        <f aca="false">IF($E401="","",COUNTIF($E:$E,$E401))</f>
        <v/>
      </c>
      <c r="B401" s="151" t="str">
        <f aca="false">IF($C401="","",VLOOKUP($C401,'L1 UC'!$C:$D,2,FALSE()))</f>
        <v/>
      </c>
      <c r="C401" s="152" t="str">
        <f aca="false">IF($E401="","",LEFT($E401,FIND("-",$E401&amp;"-")-1))</f>
        <v/>
      </c>
      <c r="D401" s="153" t="str">
        <f aca="false">IF($E401="","",VLOOKUP($E401,'L2 UC'!$C:$D,2,FALSE()))</f>
        <v/>
      </c>
      <c r="E401" s="153" t="str">
        <f aca="false">IF($M401&lt;&gt;"",$M401,IF(COUNTIF('L2 UC'!$C:$C,$L401)&gt;0,$L401,""))</f>
        <v/>
      </c>
      <c r="F401" s="150" t="str">
        <f aca="false">IF($E401="","",$E401&amp;"-"&amp;COUNTIF($E$2:$E401,$E401))</f>
        <v/>
      </c>
      <c r="G401" s="154"/>
      <c r="H401" s="144"/>
      <c r="I401" s="154"/>
      <c r="J401" s="155" t="str">
        <f aca="false">IF(OR($I401="",LEFT($I401,1)="["),"",IFERROR(VLOOKUP(TRIM(IF(ISNUMBER(FIND(",",$I401)),LEFT($I401,FIND(",",$I401)-1),$I401)),'Mitre Techniques'!$A:$C,3,FALSE()),"Unknown technique"))</f>
        <v/>
      </c>
      <c r="K401" s="155" t="str">
        <f aca="false">IF($J401="","",IFERROR(VLOOKUP(IF(ISNUMBER(FIND(",",$J401)),LEFT($J401,FIND(",",$J401)-1),$J401),'ATTACK and Kill Chain mapping'!$A:$B,2,FALSE()),""))</f>
        <v/>
      </c>
      <c r="L401" s="155" t="str">
        <f aca="false">IF($J401="","",IFERROR(VLOOKUP(IF(ISNUMBER(FIND(",",$J401)),LEFT($J401,FIND(",",$J401)-1),$J401),'ATTACK and Kill Chain mapping'!$A:$D,4,FALSE()),""))</f>
        <v/>
      </c>
      <c r="M401" s="154"/>
      <c r="N401" s="156"/>
      <c r="O401" s="156"/>
      <c r="P401" s="156"/>
      <c r="Q401" s="157" t="str">
        <f aca="false">IF(COUNT($N401:$P401)=0,"",$N401*$O401*$P401)</f>
        <v/>
      </c>
      <c r="R401" s="157" t="str">
        <f aca="false">IF($Q401="","",1-$Q401)</f>
        <v/>
      </c>
      <c r="S401" s="158"/>
      <c r="T401" s="158"/>
      <c r="U401" s="158"/>
      <c r="V401" s="158"/>
    </row>
    <row r="402" customFormat="false" ht="43.5" hidden="false" customHeight="true" outlineLevel="0" collapsed="false">
      <c r="A402" s="150" t="str">
        <f aca="false">IF($E402="","",COUNTIF($E:$E,$E402))</f>
        <v/>
      </c>
      <c r="B402" s="151" t="str">
        <f aca="false">IF($C402="","",VLOOKUP($C402,'L1 UC'!$C:$D,2,FALSE()))</f>
        <v/>
      </c>
      <c r="C402" s="152" t="str">
        <f aca="false">IF($E402="","",LEFT($E402,FIND("-",$E402&amp;"-")-1))</f>
        <v/>
      </c>
      <c r="D402" s="153" t="str">
        <f aca="false">IF($E402="","",VLOOKUP($E402,'L2 UC'!$C:$D,2,FALSE()))</f>
        <v/>
      </c>
      <c r="E402" s="153" t="str">
        <f aca="false">IF($M402&lt;&gt;"",$M402,IF(COUNTIF('L2 UC'!$C:$C,$L402)&gt;0,$L402,""))</f>
        <v/>
      </c>
      <c r="F402" s="150" t="str">
        <f aca="false">IF($E402="","",$E402&amp;"-"&amp;COUNTIF($E$2:$E402,$E402))</f>
        <v/>
      </c>
      <c r="G402" s="154"/>
      <c r="H402" s="144"/>
      <c r="I402" s="154"/>
      <c r="J402" s="155" t="str">
        <f aca="false">IF(OR($I402="",LEFT($I402,1)="["),"",IFERROR(VLOOKUP(TRIM(IF(ISNUMBER(FIND(",",$I402)),LEFT($I402,FIND(",",$I402)-1),$I402)),'Mitre Techniques'!$A:$C,3,FALSE()),"Unknown technique"))</f>
        <v/>
      </c>
      <c r="K402" s="155" t="str">
        <f aca="false">IF($J402="","",IFERROR(VLOOKUP(IF(ISNUMBER(FIND(",",$J402)),LEFT($J402,FIND(",",$J402)-1),$J402),'ATTACK and Kill Chain mapping'!$A:$B,2,FALSE()),""))</f>
        <v/>
      </c>
      <c r="L402" s="155" t="str">
        <f aca="false">IF($J402="","",IFERROR(VLOOKUP(IF(ISNUMBER(FIND(",",$J402)),LEFT($J402,FIND(",",$J402)-1),$J402),'ATTACK and Kill Chain mapping'!$A:$D,4,FALSE()),""))</f>
        <v/>
      </c>
      <c r="M402" s="154"/>
      <c r="N402" s="156"/>
      <c r="O402" s="156"/>
      <c r="P402" s="156"/>
      <c r="Q402" s="157" t="str">
        <f aca="false">IF(COUNT($N402:$P402)=0,"",$N402*$O402*$P402)</f>
        <v/>
      </c>
      <c r="R402" s="157" t="str">
        <f aca="false">IF($Q402="","",1-$Q402)</f>
        <v/>
      </c>
      <c r="S402" s="158"/>
      <c r="T402" s="158"/>
      <c r="U402" s="158"/>
      <c r="V402" s="158"/>
    </row>
    <row r="403" customFormat="false" ht="43.5" hidden="false" customHeight="true" outlineLevel="0" collapsed="false">
      <c r="A403" s="150" t="str">
        <f aca="false">IF($E403="","",COUNTIF($E:$E,$E403))</f>
        <v/>
      </c>
      <c r="B403" s="151" t="str">
        <f aca="false">IF($C403="","",VLOOKUP($C403,'L1 UC'!$C:$D,2,FALSE()))</f>
        <v/>
      </c>
      <c r="C403" s="152" t="str">
        <f aca="false">IF($E403="","",LEFT($E403,FIND("-",$E403&amp;"-")-1))</f>
        <v/>
      </c>
      <c r="D403" s="153" t="str">
        <f aca="false">IF($E403="","",VLOOKUP($E403,'L2 UC'!$C:$D,2,FALSE()))</f>
        <v/>
      </c>
      <c r="E403" s="153" t="str">
        <f aca="false">IF($M403&lt;&gt;"",$M403,IF(COUNTIF('L2 UC'!$C:$C,$L403)&gt;0,$L403,""))</f>
        <v/>
      </c>
      <c r="F403" s="150" t="str">
        <f aca="false">IF($E403="","",$E403&amp;"-"&amp;COUNTIF($E$2:$E403,$E403))</f>
        <v/>
      </c>
      <c r="G403" s="154"/>
      <c r="H403" s="144"/>
      <c r="I403" s="154"/>
      <c r="J403" s="155" t="str">
        <f aca="false">IF(OR($I403="",LEFT($I403,1)="["),"",IFERROR(VLOOKUP(TRIM(IF(ISNUMBER(FIND(",",$I403)),LEFT($I403,FIND(",",$I403)-1),$I403)),'Mitre Techniques'!$A:$C,3,FALSE()),"Unknown technique"))</f>
        <v/>
      </c>
      <c r="K403" s="155" t="str">
        <f aca="false">IF($J403="","",IFERROR(VLOOKUP(IF(ISNUMBER(FIND(",",$J403)),LEFT($J403,FIND(",",$J403)-1),$J403),'ATTACK and Kill Chain mapping'!$A:$B,2,FALSE()),""))</f>
        <v/>
      </c>
      <c r="L403" s="155" t="str">
        <f aca="false">IF($J403="","",IFERROR(VLOOKUP(IF(ISNUMBER(FIND(",",$J403)),LEFT($J403,FIND(",",$J403)-1),$J403),'ATTACK and Kill Chain mapping'!$A:$D,4,FALSE()),""))</f>
        <v/>
      </c>
      <c r="M403" s="154"/>
      <c r="N403" s="156"/>
      <c r="O403" s="156"/>
      <c r="P403" s="156"/>
      <c r="Q403" s="157" t="str">
        <f aca="false">IF(COUNT($N403:$P403)=0,"",$N403*$O403*$P403)</f>
        <v/>
      </c>
      <c r="R403" s="157" t="str">
        <f aca="false">IF($Q403="","",1-$Q403)</f>
        <v/>
      </c>
      <c r="S403" s="158"/>
      <c r="T403" s="158"/>
      <c r="U403" s="158"/>
      <c r="V403" s="158"/>
    </row>
    <row r="404" customFormat="false" ht="43.5" hidden="false" customHeight="true" outlineLevel="0" collapsed="false">
      <c r="A404" s="150" t="str">
        <f aca="false">IF($E404="","",COUNTIF($E:$E,$E404))</f>
        <v/>
      </c>
      <c r="B404" s="151" t="str">
        <f aca="false">IF($C404="","",VLOOKUP($C404,'L1 UC'!$C:$D,2,FALSE()))</f>
        <v/>
      </c>
      <c r="C404" s="152" t="str">
        <f aca="false">IF($E404="","",LEFT($E404,FIND("-",$E404&amp;"-")-1))</f>
        <v/>
      </c>
      <c r="D404" s="153" t="str">
        <f aca="false">IF($E404="","",VLOOKUP($E404,'L2 UC'!$C:$D,2,FALSE()))</f>
        <v/>
      </c>
      <c r="E404" s="153" t="str">
        <f aca="false">IF($M404&lt;&gt;"",$M404,IF(COUNTIF('L2 UC'!$C:$C,$L404)&gt;0,$L404,""))</f>
        <v/>
      </c>
      <c r="F404" s="150" t="str">
        <f aca="false">IF($E404="","",$E404&amp;"-"&amp;COUNTIF($E$2:$E404,$E404))</f>
        <v/>
      </c>
      <c r="G404" s="154"/>
      <c r="H404" s="144"/>
      <c r="I404" s="154"/>
      <c r="J404" s="155" t="str">
        <f aca="false">IF(OR($I404="",LEFT($I404,1)="["),"",IFERROR(VLOOKUP(TRIM(IF(ISNUMBER(FIND(",",$I404)),LEFT($I404,FIND(",",$I404)-1),$I404)),'Mitre Techniques'!$A:$C,3,FALSE()),"Unknown technique"))</f>
        <v/>
      </c>
      <c r="K404" s="155" t="str">
        <f aca="false">IF($J404="","",IFERROR(VLOOKUP(IF(ISNUMBER(FIND(",",$J404)),LEFT($J404,FIND(",",$J404)-1),$J404),'ATTACK and Kill Chain mapping'!$A:$B,2,FALSE()),""))</f>
        <v/>
      </c>
      <c r="L404" s="155" t="str">
        <f aca="false">IF($J404="","",IFERROR(VLOOKUP(IF(ISNUMBER(FIND(",",$J404)),LEFT($J404,FIND(",",$J404)-1),$J404),'ATTACK and Kill Chain mapping'!$A:$D,4,FALSE()),""))</f>
        <v/>
      </c>
      <c r="M404" s="154"/>
      <c r="N404" s="156"/>
      <c r="O404" s="156"/>
      <c r="P404" s="156"/>
      <c r="Q404" s="157" t="str">
        <f aca="false">IF(COUNT($N404:$P404)=0,"",$N404*$O404*$P404)</f>
        <v/>
      </c>
      <c r="R404" s="157" t="str">
        <f aca="false">IF($Q404="","",1-$Q404)</f>
        <v/>
      </c>
      <c r="S404" s="158"/>
      <c r="T404" s="158"/>
      <c r="U404" s="158"/>
      <c r="V404" s="158"/>
    </row>
    <row r="405" customFormat="false" ht="43.5" hidden="false" customHeight="true" outlineLevel="0" collapsed="false">
      <c r="A405" s="150" t="str">
        <f aca="false">IF($E405="","",COUNTIF($E:$E,$E405))</f>
        <v/>
      </c>
      <c r="B405" s="151" t="str">
        <f aca="false">IF($C405="","",VLOOKUP($C405,'L1 UC'!$C:$D,2,FALSE()))</f>
        <v/>
      </c>
      <c r="C405" s="152" t="str">
        <f aca="false">IF($E405="","",LEFT($E405,FIND("-",$E405&amp;"-")-1))</f>
        <v/>
      </c>
      <c r="D405" s="153" t="str">
        <f aca="false">IF($E405="","",VLOOKUP($E405,'L2 UC'!$C:$D,2,FALSE()))</f>
        <v/>
      </c>
      <c r="E405" s="153" t="str">
        <f aca="false">IF($M405&lt;&gt;"",$M405,IF(COUNTIF('L2 UC'!$C:$C,$L405)&gt;0,$L405,""))</f>
        <v/>
      </c>
      <c r="F405" s="150" t="str">
        <f aca="false">IF($E405="","",$E405&amp;"-"&amp;COUNTIF($E$2:$E405,$E405))</f>
        <v/>
      </c>
      <c r="G405" s="154"/>
      <c r="H405" s="144"/>
      <c r="I405" s="154"/>
      <c r="J405" s="155" t="str">
        <f aca="false">IF(OR($I405="",LEFT($I405,1)="["),"",IFERROR(VLOOKUP(TRIM(IF(ISNUMBER(FIND(",",$I405)),LEFT($I405,FIND(",",$I405)-1),$I405)),'Mitre Techniques'!$A:$C,3,FALSE()),"Unknown technique"))</f>
        <v/>
      </c>
      <c r="K405" s="155" t="str">
        <f aca="false">IF($J405="","",IFERROR(VLOOKUP(IF(ISNUMBER(FIND(",",$J405)),LEFT($J405,FIND(",",$J405)-1),$J405),'ATTACK and Kill Chain mapping'!$A:$B,2,FALSE()),""))</f>
        <v/>
      </c>
      <c r="L405" s="155" t="str">
        <f aca="false">IF($J405="","",IFERROR(VLOOKUP(IF(ISNUMBER(FIND(",",$J405)),LEFT($J405,FIND(",",$J405)-1),$J405),'ATTACK and Kill Chain mapping'!$A:$D,4,FALSE()),""))</f>
        <v/>
      </c>
      <c r="M405" s="154"/>
      <c r="N405" s="156"/>
      <c r="O405" s="156"/>
      <c r="P405" s="156"/>
      <c r="Q405" s="157" t="str">
        <f aca="false">IF(COUNT($N405:$P405)=0,"",$N405*$O405*$P405)</f>
        <v/>
      </c>
      <c r="R405" s="157" t="str">
        <f aca="false">IF($Q405="","",1-$Q405)</f>
        <v/>
      </c>
      <c r="S405" s="158"/>
      <c r="T405" s="158"/>
      <c r="U405" s="158"/>
      <c r="V405" s="158"/>
    </row>
    <row r="406" customFormat="false" ht="43.5" hidden="false" customHeight="true" outlineLevel="0" collapsed="false">
      <c r="A406" s="150" t="str">
        <f aca="false">IF($E406="","",COUNTIF($E:$E,$E406))</f>
        <v/>
      </c>
      <c r="B406" s="151" t="str">
        <f aca="false">IF($C406="","",VLOOKUP($C406,'L1 UC'!$C:$D,2,FALSE()))</f>
        <v/>
      </c>
      <c r="C406" s="152" t="str">
        <f aca="false">IF($E406="","",LEFT($E406,FIND("-",$E406&amp;"-")-1))</f>
        <v/>
      </c>
      <c r="D406" s="153" t="str">
        <f aca="false">IF($E406="","",VLOOKUP($E406,'L2 UC'!$C:$D,2,FALSE()))</f>
        <v/>
      </c>
      <c r="E406" s="153" t="str">
        <f aca="false">IF($M406&lt;&gt;"",$M406,IF(COUNTIF('L2 UC'!$C:$C,$L406)&gt;0,$L406,""))</f>
        <v/>
      </c>
      <c r="F406" s="150" t="str">
        <f aca="false">IF($E406="","",$E406&amp;"-"&amp;COUNTIF($E$2:$E406,$E406))</f>
        <v/>
      </c>
      <c r="G406" s="154"/>
      <c r="H406" s="144"/>
      <c r="I406" s="154"/>
      <c r="J406" s="155" t="str">
        <f aca="false">IF(OR($I406="",LEFT($I406,1)="["),"",IFERROR(VLOOKUP(TRIM(IF(ISNUMBER(FIND(",",$I406)),LEFT($I406,FIND(",",$I406)-1),$I406)),'Mitre Techniques'!$A:$C,3,FALSE()),"Unknown technique"))</f>
        <v/>
      </c>
      <c r="K406" s="155" t="str">
        <f aca="false">IF($J406="","",IFERROR(VLOOKUP(IF(ISNUMBER(FIND(",",$J406)),LEFT($J406,FIND(",",$J406)-1),$J406),'ATTACK and Kill Chain mapping'!$A:$B,2,FALSE()),""))</f>
        <v/>
      </c>
      <c r="L406" s="155" t="str">
        <f aca="false">IF($J406="","",IFERROR(VLOOKUP(IF(ISNUMBER(FIND(",",$J406)),LEFT($J406,FIND(",",$J406)-1),$J406),'ATTACK and Kill Chain mapping'!$A:$D,4,FALSE()),""))</f>
        <v/>
      </c>
      <c r="M406" s="154"/>
      <c r="N406" s="156"/>
      <c r="O406" s="156"/>
      <c r="P406" s="156"/>
      <c r="Q406" s="157" t="str">
        <f aca="false">IF(COUNT($N406:$P406)=0,"",$N406*$O406*$P406)</f>
        <v/>
      </c>
      <c r="R406" s="157" t="str">
        <f aca="false">IF($Q406="","",1-$Q406)</f>
        <v/>
      </c>
      <c r="S406" s="158"/>
      <c r="T406" s="158"/>
      <c r="U406" s="158"/>
      <c r="V406" s="158"/>
    </row>
    <row r="407" customFormat="false" ht="43.5" hidden="false" customHeight="true" outlineLevel="0" collapsed="false">
      <c r="A407" s="150" t="str">
        <f aca="false">IF($E407="","",COUNTIF($E:$E,$E407))</f>
        <v/>
      </c>
      <c r="B407" s="151" t="str">
        <f aca="false">IF($C407="","",VLOOKUP($C407,'L1 UC'!$C:$D,2,FALSE()))</f>
        <v/>
      </c>
      <c r="C407" s="152" t="str">
        <f aca="false">IF($E407="","",LEFT($E407,FIND("-",$E407&amp;"-")-1))</f>
        <v/>
      </c>
      <c r="D407" s="153" t="str">
        <f aca="false">IF($E407="","",VLOOKUP($E407,'L2 UC'!$C:$D,2,FALSE()))</f>
        <v/>
      </c>
      <c r="E407" s="153" t="str">
        <f aca="false">IF($M407&lt;&gt;"",$M407,IF(COUNTIF('L2 UC'!$C:$C,$L407)&gt;0,$L407,""))</f>
        <v/>
      </c>
      <c r="F407" s="150" t="str">
        <f aca="false">IF($E407="","",$E407&amp;"-"&amp;COUNTIF($E$2:$E407,$E407))</f>
        <v/>
      </c>
      <c r="G407" s="154"/>
      <c r="H407" s="144"/>
      <c r="I407" s="154"/>
      <c r="J407" s="155" t="str">
        <f aca="false">IF(OR($I407="",LEFT($I407,1)="["),"",IFERROR(VLOOKUP(TRIM(IF(ISNUMBER(FIND(",",$I407)),LEFT($I407,FIND(",",$I407)-1),$I407)),'Mitre Techniques'!$A:$C,3,FALSE()),"Unknown technique"))</f>
        <v/>
      </c>
      <c r="K407" s="155" t="str">
        <f aca="false">IF($J407="","",IFERROR(VLOOKUP(IF(ISNUMBER(FIND(",",$J407)),LEFT($J407,FIND(",",$J407)-1),$J407),'ATTACK and Kill Chain mapping'!$A:$B,2,FALSE()),""))</f>
        <v/>
      </c>
      <c r="L407" s="155" t="str">
        <f aca="false">IF($J407="","",IFERROR(VLOOKUP(IF(ISNUMBER(FIND(",",$J407)),LEFT($J407,FIND(",",$J407)-1),$J407),'ATTACK and Kill Chain mapping'!$A:$D,4,FALSE()),""))</f>
        <v/>
      </c>
      <c r="M407" s="154"/>
      <c r="N407" s="156"/>
      <c r="O407" s="156"/>
      <c r="P407" s="156"/>
      <c r="Q407" s="157" t="str">
        <f aca="false">IF(COUNT($N407:$P407)=0,"",$N407*$O407*$P407)</f>
        <v/>
      </c>
      <c r="R407" s="157" t="str">
        <f aca="false">IF($Q407="","",1-$Q407)</f>
        <v/>
      </c>
      <c r="S407" s="158"/>
      <c r="T407" s="158"/>
      <c r="U407" s="158"/>
      <c r="V407" s="158"/>
    </row>
    <row r="408" customFormat="false" ht="43.5" hidden="false" customHeight="true" outlineLevel="0" collapsed="false">
      <c r="A408" s="150" t="str">
        <f aca="false">IF($E408="","",COUNTIF($E:$E,$E408))</f>
        <v/>
      </c>
      <c r="B408" s="151" t="str">
        <f aca="false">IF($C408="","",VLOOKUP($C408,'L1 UC'!$C:$D,2,FALSE()))</f>
        <v/>
      </c>
      <c r="C408" s="152" t="str">
        <f aca="false">IF($E408="","",LEFT($E408,FIND("-",$E408&amp;"-")-1))</f>
        <v/>
      </c>
      <c r="D408" s="153" t="str">
        <f aca="false">IF($E408="","",VLOOKUP($E408,'L2 UC'!$C:$D,2,FALSE()))</f>
        <v/>
      </c>
      <c r="E408" s="153" t="str">
        <f aca="false">IF($M408&lt;&gt;"",$M408,IF(COUNTIF('L2 UC'!$C:$C,$L408)&gt;0,$L408,""))</f>
        <v/>
      </c>
      <c r="F408" s="150" t="str">
        <f aca="false">IF($E408="","",$E408&amp;"-"&amp;COUNTIF($E$2:$E408,$E408))</f>
        <v/>
      </c>
      <c r="G408" s="154"/>
      <c r="H408" s="144"/>
      <c r="I408" s="154"/>
      <c r="J408" s="155" t="str">
        <f aca="false">IF(OR($I408="",LEFT($I408,1)="["),"",IFERROR(VLOOKUP(TRIM(IF(ISNUMBER(FIND(",",$I408)),LEFT($I408,FIND(",",$I408)-1),$I408)),'Mitre Techniques'!$A:$C,3,FALSE()),"Unknown technique"))</f>
        <v/>
      </c>
      <c r="K408" s="155" t="str">
        <f aca="false">IF($J408="","",IFERROR(VLOOKUP(IF(ISNUMBER(FIND(",",$J408)),LEFT($J408,FIND(",",$J408)-1),$J408),'ATTACK and Kill Chain mapping'!$A:$B,2,FALSE()),""))</f>
        <v/>
      </c>
      <c r="L408" s="155" t="str">
        <f aca="false">IF($J408="","",IFERROR(VLOOKUP(IF(ISNUMBER(FIND(",",$J408)),LEFT($J408,FIND(",",$J408)-1),$J408),'ATTACK and Kill Chain mapping'!$A:$D,4,FALSE()),""))</f>
        <v/>
      </c>
      <c r="M408" s="154"/>
      <c r="N408" s="156"/>
      <c r="O408" s="156"/>
      <c r="P408" s="156"/>
      <c r="Q408" s="157" t="str">
        <f aca="false">IF(COUNT($N408:$P408)=0,"",$N408*$O408*$P408)</f>
        <v/>
      </c>
      <c r="R408" s="157" t="str">
        <f aca="false">IF($Q408="","",1-$Q408)</f>
        <v/>
      </c>
      <c r="S408" s="158"/>
      <c r="T408" s="158"/>
      <c r="U408" s="158"/>
      <c r="V408" s="158"/>
    </row>
    <row r="409" customFormat="false" ht="43.5" hidden="false" customHeight="true" outlineLevel="0" collapsed="false">
      <c r="A409" s="150" t="str">
        <f aca="false">IF($E409="","",COUNTIF($E:$E,$E409))</f>
        <v/>
      </c>
      <c r="B409" s="151" t="str">
        <f aca="false">IF($C409="","",VLOOKUP($C409,'L1 UC'!$C:$D,2,FALSE()))</f>
        <v/>
      </c>
      <c r="C409" s="152" t="str">
        <f aca="false">IF($E409="","",LEFT($E409,FIND("-",$E409&amp;"-")-1))</f>
        <v/>
      </c>
      <c r="D409" s="153" t="str">
        <f aca="false">IF($E409="","",VLOOKUP($E409,'L2 UC'!$C:$D,2,FALSE()))</f>
        <v/>
      </c>
      <c r="E409" s="153" t="str">
        <f aca="false">IF($M409&lt;&gt;"",$M409,IF(COUNTIF('L2 UC'!$C:$C,$L409)&gt;0,$L409,""))</f>
        <v/>
      </c>
      <c r="F409" s="150" t="str">
        <f aca="false">IF($E409="","",$E409&amp;"-"&amp;COUNTIF($E$2:$E409,$E409))</f>
        <v/>
      </c>
      <c r="G409" s="154"/>
      <c r="H409" s="144"/>
      <c r="I409" s="154"/>
      <c r="J409" s="155" t="str">
        <f aca="false">IF(OR($I409="",LEFT($I409,1)="["),"",IFERROR(VLOOKUP(TRIM(IF(ISNUMBER(FIND(",",$I409)),LEFT($I409,FIND(",",$I409)-1),$I409)),'Mitre Techniques'!$A:$C,3,FALSE()),"Unknown technique"))</f>
        <v/>
      </c>
      <c r="K409" s="155" t="str">
        <f aca="false">IF($J409="","",IFERROR(VLOOKUP(IF(ISNUMBER(FIND(",",$J409)),LEFT($J409,FIND(",",$J409)-1),$J409),'ATTACK and Kill Chain mapping'!$A:$B,2,FALSE()),""))</f>
        <v/>
      </c>
      <c r="L409" s="155" t="str">
        <f aca="false">IF($J409="","",IFERROR(VLOOKUP(IF(ISNUMBER(FIND(",",$J409)),LEFT($J409,FIND(",",$J409)-1),$J409),'ATTACK and Kill Chain mapping'!$A:$D,4,FALSE()),""))</f>
        <v/>
      </c>
      <c r="M409" s="154"/>
      <c r="N409" s="156"/>
      <c r="O409" s="156"/>
      <c r="P409" s="156"/>
      <c r="Q409" s="157" t="str">
        <f aca="false">IF(COUNT($N409:$P409)=0,"",$N409*$O409*$P409)</f>
        <v/>
      </c>
      <c r="R409" s="157" t="str">
        <f aca="false">IF($Q409="","",1-$Q409)</f>
        <v/>
      </c>
      <c r="S409" s="158"/>
      <c r="T409" s="158"/>
      <c r="U409" s="158"/>
      <c r="V409" s="158"/>
    </row>
    <row r="410" customFormat="false" ht="43.5" hidden="false" customHeight="true" outlineLevel="0" collapsed="false">
      <c r="A410" s="150" t="str">
        <f aca="false">IF($E410="","",COUNTIF($E:$E,$E410))</f>
        <v/>
      </c>
      <c r="B410" s="151" t="str">
        <f aca="false">IF($C410="","",VLOOKUP($C410,'L1 UC'!$C:$D,2,FALSE()))</f>
        <v/>
      </c>
      <c r="C410" s="152" t="str">
        <f aca="false">IF($E410="","",LEFT($E410,FIND("-",$E410&amp;"-")-1))</f>
        <v/>
      </c>
      <c r="D410" s="153" t="str">
        <f aca="false">IF($E410="","",VLOOKUP($E410,'L2 UC'!$C:$D,2,FALSE()))</f>
        <v/>
      </c>
      <c r="E410" s="153" t="str">
        <f aca="false">IF($M410&lt;&gt;"",$M410,IF(COUNTIF('L2 UC'!$C:$C,$L410)&gt;0,$L410,""))</f>
        <v/>
      </c>
      <c r="F410" s="150" t="str">
        <f aca="false">IF($E410="","",$E410&amp;"-"&amp;COUNTIF($E$2:$E410,$E410))</f>
        <v/>
      </c>
      <c r="G410" s="154"/>
      <c r="H410" s="144"/>
      <c r="I410" s="154"/>
      <c r="J410" s="155" t="str">
        <f aca="false">IF(OR($I410="",LEFT($I410,1)="["),"",IFERROR(VLOOKUP(TRIM(IF(ISNUMBER(FIND(",",$I410)),LEFT($I410,FIND(",",$I410)-1),$I410)),'Mitre Techniques'!$A:$C,3,FALSE()),"Unknown technique"))</f>
        <v/>
      </c>
      <c r="K410" s="155" t="str">
        <f aca="false">IF($J410="","",IFERROR(VLOOKUP(IF(ISNUMBER(FIND(",",$J410)),LEFT($J410,FIND(",",$J410)-1),$J410),'ATTACK and Kill Chain mapping'!$A:$B,2,FALSE()),""))</f>
        <v/>
      </c>
      <c r="L410" s="155" t="str">
        <f aca="false">IF($J410="","",IFERROR(VLOOKUP(IF(ISNUMBER(FIND(",",$J410)),LEFT($J410,FIND(",",$J410)-1),$J410),'ATTACK and Kill Chain mapping'!$A:$D,4,FALSE()),""))</f>
        <v/>
      </c>
      <c r="M410" s="154"/>
      <c r="N410" s="156"/>
      <c r="O410" s="156"/>
      <c r="P410" s="156"/>
      <c r="Q410" s="157" t="str">
        <f aca="false">IF(COUNT($N410:$P410)=0,"",$N410*$O410*$P410)</f>
        <v/>
      </c>
      <c r="R410" s="157" t="str">
        <f aca="false">IF($Q410="","",1-$Q410)</f>
        <v/>
      </c>
      <c r="S410" s="158"/>
      <c r="T410" s="158"/>
      <c r="U410" s="158"/>
      <c r="V410" s="158"/>
    </row>
    <row r="411" customFormat="false" ht="43.5" hidden="false" customHeight="true" outlineLevel="0" collapsed="false">
      <c r="A411" s="150" t="str">
        <f aca="false">IF($E411="","",COUNTIF($E:$E,$E411))</f>
        <v/>
      </c>
      <c r="B411" s="151" t="str">
        <f aca="false">IF($C411="","",VLOOKUP($C411,'L1 UC'!$C:$D,2,FALSE()))</f>
        <v/>
      </c>
      <c r="C411" s="152" t="str">
        <f aca="false">IF($E411="","",LEFT($E411,FIND("-",$E411&amp;"-")-1))</f>
        <v/>
      </c>
      <c r="D411" s="153" t="str">
        <f aca="false">IF($E411="","",VLOOKUP($E411,'L2 UC'!$C:$D,2,FALSE()))</f>
        <v/>
      </c>
      <c r="E411" s="153" t="str">
        <f aca="false">IF($M411&lt;&gt;"",$M411,IF(COUNTIF('L2 UC'!$C:$C,$L411)&gt;0,$L411,""))</f>
        <v/>
      </c>
      <c r="F411" s="150" t="str">
        <f aca="false">IF($E411="","",$E411&amp;"-"&amp;COUNTIF($E$2:$E411,$E411))</f>
        <v/>
      </c>
      <c r="G411" s="154"/>
      <c r="H411" s="144"/>
      <c r="I411" s="154"/>
      <c r="J411" s="155" t="str">
        <f aca="false">IF(OR($I411="",LEFT($I411,1)="["),"",IFERROR(VLOOKUP(TRIM(IF(ISNUMBER(FIND(",",$I411)),LEFT($I411,FIND(",",$I411)-1),$I411)),'Mitre Techniques'!$A:$C,3,FALSE()),"Unknown technique"))</f>
        <v/>
      </c>
      <c r="K411" s="155" t="str">
        <f aca="false">IF($J411="","",IFERROR(VLOOKUP(IF(ISNUMBER(FIND(",",$J411)),LEFT($J411,FIND(",",$J411)-1),$J411),'ATTACK and Kill Chain mapping'!$A:$B,2,FALSE()),""))</f>
        <v/>
      </c>
      <c r="L411" s="155" t="str">
        <f aca="false">IF($J411="","",IFERROR(VLOOKUP(IF(ISNUMBER(FIND(",",$J411)),LEFT($J411,FIND(",",$J411)-1),$J411),'ATTACK and Kill Chain mapping'!$A:$D,4,FALSE()),""))</f>
        <v/>
      </c>
      <c r="M411" s="154"/>
      <c r="N411" s="156"/>
      <c r="O411" s="156"/>
      <c r="P411" s="156"/>
      <c r="Q411" s="157" t="str">
        <f aca="false">IF(COUNT($N411:$P411)=0,"",$N411*$O411*$P411)</f>
        <v/>
      </c>
      <c r="R411" s="157" t="str">
        <f aca="false">IF($Q411="","",1-$Q411)</f>
        <v/>
      </c>
      <c r="S411" s="158"/>
      <c r="T411" s="158"/>
      <c r="U411" s="158"/>
      <c r="V411" s="158"/>
    </row>
    <row r="412" customFormat="false" ht="43.5" hidden="false" customHeight="true" outlineLevel="0" collapsed="false">
      <c r="A412" s="150" t="str">
        <f aca="false">IF($E412="","",COUNTIF($E:$E,$E412))</f>
        <v/>
      </c>
      <c r="B412" s="151" t="str">
        <f aca="false">IF($C412="","",VLOOKUP($C412,'L1 UC'!$C:$D,2,FALSE()))</f>
        <v/>
      </c>
      <c r="C412" s="152" t="str">
        <f aca="false">IF($E412="","",LEFT($E412,FIND("-",$E412&amp;"-")-1))</f>
        <v/>
      </c>
      <c r="D412" s="153" t="str">
        <f aca="false">IF($E412="","",VLOOKUP($E412,'L2 UC'!$C:$D,2,FALSE()))</f>
        <v/>
      </c>
      <c r="E412" s="153" t="str">
        <f aca="false">IF($M412&lt;&gt;"",$M412,IF(COUNTIF('L2 UC'!$C:$C,$L412)&gt;0,$L412,""))</f>
        <v/>
      </c>
      <c r="F412" s="150" t="str">
        <f aca="false">IF($E412="","",$E412&amp;"-"&amp;COUNTIF($E$2:$E412,$E412))</f>
        <v/>
      </c>
      <c r="G412" s="154"/>
      <c r="H412" s="144"/>
      <c r="I412" s="154"/>
      <c r="J412" s="155" t="str">
        <f aca="false">IF(OR($I412="",LEFT($I412,1)="["),"",IFERROR(VLOOKUP(TRIM(IF(ISNUMBER(FIND(",",$I412)),LEFT($I412,FIND(",",$I412)-1),$I412)),'Mitre Techniques'!$A:$C,3,FALSE()),"Unknown technique"))</f>
        <v/>
      </c>
      <c r="K412" s="155" t="str">
        <f aca="false">IF($J412="","",IFERROR(VLOOKUP(IF(ISNUMBER(FIND(",",$J412)),LEFT($J412,FIND(",",$J412)-1),$J412),'ATTACK and Kill Chain mapping'!$A:$B,2,FALSE()),""))</f>
        <v/>
      </c>
      <c r="L412" s="155" t="str">
        <f aca="false">IF($J412="","",IFERROR(VLOOKUP(IF(ISNUMBER(FIND(",",$J412)),LEFT($J412,FIND(",",$J412)-1),$J412),'ATTACK and Kill Chain mapping'!$A:$D,4,FALSE()),""))</f>
        <v/>
      </c>
      <c r="M412" s="154"/>
      <c r="N412" s="156"/>
      <c r="O412" s="156"/>
      <c r="P412" s="156"/>
      <c r="Q412" s="157" t="str">
        <f aca="false">IF(COUNT($N412:$P412)=0,"",$N412*$O412*$P412)</f>
        <v/>
      </c>
      <c r="R412" s="157" t="str">
        <f aca="false">IF($Q412="","",1-$Q412)</f>
        <v/>
      </c>
      <c r="S412" s="158"/>
      <c r="T412" s="158"/>
      <c r="U412" s="158"/>
      <c r="V412" s="158"/>
    </row>
    <row r="413" customFormat="false" ht="43.5" hidden="false" customHeight="true" outlineLevel="0" collapsed="false">
      <c r="A413" s="150" t="str">
        <f aca="false">IF($E413="","",COUNTIF($E:$E,$E413))</f>
        <v/>
      </c>
      <c r="B413" s="151" t="str">
        <f aca="false">IF($C413="","",VLOOKUP($C413,'L1 UC'!$C:$D,2,FALSE()))</f>
        <v/>
      </c>
      <c r="C413" s="152" t="str">
        <f aca="false">IF($E413="","",LEFT($E413,FIND("-",$E413&amp;"-")-1))</f>
        <v/>
      </c>
      <c r="D413" s="153" t="str">
        <f aca="false">IF($E413="","",VLOOKUP($E413,'L2 UC'!$C:$D,2,FALSE()))</f>
        <v/>
      </c>
      <c r="E413" s="153" t="str">
        <f aca="false">IF($M413&lt;&gt;"",$M413,IF(COUNTIF('L2 UC'!$C:$C,$L413)&gt;0,$L413,""))</f>
        <v/>
      </c>
      <c r="F413" s="150" t="str">
        <f aca="false">IF($E413="","",$E413&amp;"-"&amp;COUNTIF($E$2:$E413,$E413))</f>
        <v/>
      </c>
      <c r="G413" s="154"/>
      <c r="H413" s="144"/>
      <c r="I413" s="154"/>
      <c r="J413" s="155" t="str">
        <f aca="false">IF(OR($I413="",LEFT($I413,1)="["),"",IFERROR(VLOOKUP(TRIM(IF(ISNUMBER(FIND(",",$I413)),LEFT($I413,FIND(",",$I413)-1),$I413)),'Mitre Techniques'!$A:$C,3,FALSE()),"Unknown technique"))</f>
        <v/>
      </c>
      <c r="K413" s="155" t="str">
        <f aca="false">IF($J413="","",IFERROR(VLOOKUP(IF(ISNUMBER(FIND(",",$J413)),LEFT($J413,FIND(",",$J413)-1),$J413),'ATTACK and Kill Chain mapping'!$A:$B,2,FALSE()),""))</f>
        <v/>
      </c>
      <c r="L413" s="155" t="str">
        <f aca="false">IF($J413="","",IFERROR(VLOOKUP(IF(ISNUMBER(FIND(",",$J413)),LEFT($J413,FIND(",",$J413)-1),$J413),'ATTACK and Kill Chain mapping'!$A:$D,4,FALSE()),""))</f>
        <v/>
      </c>
      <c r="M413" s="154"/>
      <c r="N413" s="156"/>
      <c r="O413" s="156"/>
      <c r="P413" s="156"/>
      <c r="Q413" s="157" t="str">
        <f aca="false">IF(COUNT($N413:$P413)=0,"",$N413*$O413*$P413)</f>
        <v/>
      </c>
      <c r="R413" s="157" t="str">
        <f aca="false">IF($Q413="","",1-$Q413)</f>
        <v/>
      </c>
      <c r="S413" s="158"/>
      <c r="T413" s="158"/>
      <c r="U413" s="158"/>
      <c r="V413" s="158"/>
    </row>
    <row r="414" customFormat="false" ht="43.5" hidden="false" customHeight="true" outlineLevel="0" collapsed="false">
      <c r="A414" s="150" t="str">
        <f aca="false">IF($E414="","",COUNTIF($E:$E,$E414))</f>
        <v/>
      </c>
      <c r="B414" s="151" t="str">
        <f aca="false">IF($C414="","",VLOOKUP($C414,'L1 UC'!$C:$D,2,FALSE()))</f>
        <v/>
      </c>
      <c r="C414" s="152" t="str">
        <f aca="false">IF($E414="","",LEFT($E414,FIND("-",$E414&amp;"-")-1))</f>
        <v/>
      </c>
      <c r="D414" s="153" t="str">
        <f aca="false">IF($E414="","",VLOOKUP($E414,'L2 UC'!$C:$D,2,FALSE()))</f>
        <v/>
      </c>
      <c r="E414" s="153" t="str">
        <f aca="false">IF($M414&lt;&gt;"",$M414,IF(COUNTIF('L2 UC'!$C:$C,$L414)&gt;0,$L414,""))</f>
        <v/>
      </c>
      <c r="F414" s="150" t="str">
        <f aca="false">IF($E414="","",$E414&amp;"-"&amp;COUNTIF($E$2:$E414,$E414))</f>
        <v/>
      </c>
      <c r="G414" s="154"/>
      <c r="H414" s="144"/>
      <c r="I414" s="154"/>
      <c r="J414" s="155" t="str">
        <f aca="false">IF(OR($I414="",LEFT($I414,1)="["),"",IFERROR(VLOOKUP(TRIM(IF(ISNUMBER(FIND(",",$I414)),LEFT($I414,FIND(",",$I414)-1),$I414)),'Mitre Techniques'!$A:$C,3,FALSE()),"Unknown technique"))</f>
        <v/>
      </c>
      <c r="K414" s="155" t="str">
        <f aca="false">IF($J414="","",IFERROR(VLOOKUP(IF(ISNUMBER(FIND(",",$J414)),LEFT($J414,FIND(",",$J414)-1),$J414),'ATTACK and Kill Chain mapping'!$A:$B,2,FALSE()),""))</f>
        <v/>
      </c>
      <c r="L414" s="155" t="str">
        <f aca="false">IF($J414="","",IFERROR(VLOOKUP(IF(ISNUMBER(FIND(",",$J414)),LEFT($J414,FIND(",",$J414)-1),$J414),'ATTACK and Kill Chain mapping'!$A:$D,4,FALSE()),""))</f>
        <v/>
      </c>
      <c r="M414" s="154"/>
      <c r="N414" s="156"/>
      <c r="O414" s="156"/>
      <c r="P414" s="156"/>
      <c r="Q414" s="157" t="str">
        <f aca="false">IF(COUNT($N414:$P414)=0,"",$N414*$O414*$P414)</f>
        <v/>
      </c>
      <c r="R414" s="157" t="str">
        <f aca="false">IF($Q414="","",1-$Q414)</f>
        <v/>
      </c>
      <c r="S414" s="158"/>
      <c r="T414" s="158"/>
      <c r="U414" s="158"/>
      <c r="V414" s="158"/>
    </row>
    <row r="415" customFormat="false" ht="43.5" hidden="false" customHeight="true" outlineLevel="0" collapsed="false">
      <c r="A415" s="150" t="str">
        <f aca="false">IF($E415="","",COUNTIF($E:$E,$E415))</f>
        <v/>
      </c>
      <c r="B415" s="151" t="str">
        <f aca="false">IF($C415="","",VLOOKUP($C415,'L1 UC'!$C:$D,2,FALSE()))</f>
        <v/>
      </c>
      <c r="C415" s="152" t="str">
        <f aca="false">IF($E415="","",LEFT($E415,FIND("-",$E415&amp;"-")-1))</f>
        <v/>
      </c>
      <c r="D415" s="153" t="str">
        <f aca="false">IF($E415="","",VLOOKUP($E415,'L2 UC'!$C:$D,2,FALSE()))</f>
        <v/>
      </c>
      <c r="E415" s="153" t="str">
        <f aca="false">IF($M415&lt;&gt;"",$M415,IF(COUNTIF('L2 UC'!$C:$C,$L415)&gt;0,$L415,""))</f>
        <v/>
      </c>
      <c r="F415" s="150" t="str">
        <f aca="false">IF($E415="","",$E415&amp;"-"&amp;COUNTIF($E$2:$E415,$E415))</f>
        <v/>
      </c>
      <c r="G415" s="154"/>
      <c r="H415" s="144"/>
      <c r="I415" s="154"/>
      <c r="J415" s="155" t="str">
        <f aca="false">IF(OR($I415="",LEFT($I415,1)="["),"",IFERROR(VLOOKUP(TRIM(IF(ISNUMBER(FIND(",",$I415)),LEFT($I415,FIND(",",$I415)-1),$I415)),'Mitre Techniques'!$A:$C,3,FALSE()),"Unknown technique"))</f>
        <v/>
      </c>
      <c r="K415" s="155" t="str">
        <f aca="false">IF($J415="","",IFERROR(VLOOKUP(IF(ISNUMBER(FIND(",",$J415)),LEFT($J415,FIND(",",$J415)-1),$J415),'ATTACK and Kill Chain mapping'!$A:$B,2,FALSE()),""))</f>
        <v/>
      </c>
      <c r="L415" s="155" t="str">
        <f aca="false">IF($J415="","",IFERROR(VLOOKUP(IF(ISNUMBER(FIND(",",$J415)),LEFT($J415,FIND(",",$J415)-1),$J415),'ATTACK and Kill Chain mapping'!$A:$D,4,FALSE()),""))</f>
        <v/>
      </c>
      <c r="M415" s="154"/>
      <c r="N415" s="156"/>
      <c r="O415" s="156"/>
      <c r="P415" s="156"/>
      <c r="Q415" s="157" t="str">
        <f aca="false">IF(COUNT($N415:$P415)=0,"",$N415*$O415*$P415)</f>
        <v/>
      </c>
      <c r="R415" s="157" t="str">
        <f aca="false">IF($Q415="","",1-$Q415)</f>
        <v/>
      </c>
      <c r="S415" s="158"/>
      <c r="T415" s="158"/>
      <c r="U415" s="158"/>
      <c r="V415" s="158"/>
    </row>
    <row r="416" customFormat="false" ht="43.5" hidden="false" customHeight="true" outlineLevel="0" collapsed="false">
      <c r="A416" s="150" t="str">
        <f aca="false">IF($E416="","",COUNTIF($E:$E,$E416))</f>
        <v/>
      </c>
      <c r="B416" s="151" t="str">
        <f aca="false">IF($C416="","",VLOOKUP($C416,'L1 UC'!$C:$D,2,FALSE()))</f>
        <v/>
      </c>
      <c r="C416" s="152" t="str">
        <f aca="false">IF($E416="","",LEFT($E416,FIND("-",$E416&amp;"-")-1))</f>
        <v/>
      </c>
      <c r="D416" s="153" t="str">
        <f aca="false">IF($E416="","",VLOOKUP($E416,'L2 UC'!$C:$D,2,FALSE()))</f>
        <v/>
      </c>
      <c r="E416" s="153" t="str">
        <f aca="false">IF($M416&lt;&gt;"",$M416,IF(COUNTIF('L2 UC'!$C:$C,$L416)&gt;0,$L416,""))</f>
        <v/>
      </c>
      <c r="F416" s="150" t="str">
        <f aca="false">IF($E416="","",$E416&amp;"-"&amp;COUNTIF($E$2:$E416,$E416))</f>
        <v/>
      </c>
      <c r="G416" s="154"/>
      <c r="H416" s="144"/>
      <c r="I416" s="154"/>
      <c r="J416" s="155" t="str">
        <f aca="false">IF(OR($I416="",LEFT($I416,1)="["),"",IFERROR(VLOOKUP(TRIM(IF(ISNUMBER(FIND(",",$I416)),LEFT($I416,FIND(",",$I416)-1),$I416)),'Mitre Techniques'!$A:$C,3,FALSE()),"Unknown technique"))</f>
        <v/>
      </c>
      <c r="K416" s="155" t="str">
        <f aca="false">IF($J416="","",IFERROR(VLOOKUP(IF(ISNUMBER(FIND(",",$J416)),LEFT($J416,FIND(",",$J416)-1),$J416),'ATTACK and Kill Chain mapping'!$A:$B,2,FALSE()),""))</f>
        <v/>
      </c>
      <c r="L416" s="155" t="str">
        <f aca="false">IF($J416="","",IFERROR(VLOOKUP(IF(ISNUMBER(FIND(",",$J416)),LEFT($J416,FIND(",",$J416)-1),$J416),'ATTACK and Kill Chain mapping'!$A:$D,4,FALSE()),""))</f>
        <v/>
      </c>
      <c r="M416" s="154"/>
      <c r="N416" s="156"/>
      <c r="O416" s="156"/>
      <c r="P416" s="156"/>
      <c r="Q416" s="157" t="str">
        <f aca="false">IF(COUNT($N416:$P416)=0,"",$N416*$O416*$P416)</f>
        <v/>
      </c>
      <c r="R416" s="157" t="str">
        <f aca="false">IF($Q416="","",1-$Q416)</f>
        <v/>
      </c>
      <c r="S416" s="158"/>
      <c r="T416" s="158"/>
      <c r="U416" s="158"/>
      <c r="V416" s="158"/>
    </row>
    <row r="417" customFormat="false" ht="43.5" hidden="false" customHeight="true" outlineLevel="0" collapsed="false">
      <c r="A417" s="150" t="str">
        <f aca="false">IF($E417="","",COUNTIF($E:$E,$E417))</f>
        <v/>
      </c>
      <c r="B417" s="151" t="str">
        <f aca="false">IF($C417="","",VLOOKUP($C417,'L1 UC'!$C:$D,2,FALSE()))</f>
        <v/>
      </c>
      <c r="C417" s="152" t="str">
        <f aca="false">IF($E417="","",LEFT($E417,FIND("-",$E417&amp;"-")-1))</f>
        <v/>
      </c>
      <c r="D417" s="153" t="str">
        <f aca="false">IF($E417="","",VLOOKUP($E417,'L2 UC'!$C:$D,2,FALSE()))</f>
        <v/>
      </c>
      <c r="E417" s="153" t="str">
        <f aca="false">IF($M417&lt;&gt;"",$M417,IF(COUNTIF('L2 UC'!$C:$C,$L417)&gt;0,$L417,""))</f>
        <v/>
      </c>
      <c r="F417" s="150" t="str">
        <f aca="false">IF($E417="","",$E417&amp;"-"&amp;COUNTIF($E$2:$E417,$E417))</f>
        <v/>
      </c>
      <c r="G417" s="154"/>
      <c r="H417" s="144"/>
      <c r="I417" s="154"/>
      <c r="J417" s="155" t="str">
        <f aca="false">IF(OR($I417="",LEFT($I417,1)="["),"",IFERROR(VLOOKUP(TRIM(IF(ISNUMBER(FIND(",",$I417)),LEFT($I417,FIND(",",$I417)-1),$I417)),'Mitre Techniques'!$A:$C,3,FALSE()),"Unknown technique"))</f>
        <v/>
      </c>
      <c r="K417" s="155" t="str">
        <f aca="false">IF($J417="","",IFERROR(VLOOKUP(IF(ISNUMBER(FIND(",",$J417)),LEFT($J417,FIND(",",$J417)-1),$J417),'ATTACK and Kill Chain mapping'!$A:$B,2,FALSE()),""))</f>
        <v/>
      </c>
      <c r="L417" s="155" t="str">
        <f aca="false">IF($J417="","",IFERROR(VLOOKUP(IF(ISNUMBER(FIND(",",$J417)),LEFT($J417,FIND(",",$J417)-1),$J417),'ATTACK and Kill Chain mapping'!$A:$D,4,FALSE()),""))</f>
        <v/>
      </c>
      <c r="M417" s="154"/>
      <c r="N417" s="156"/>
      <c r="O417" s="156"/>
      <c r="P417" s="156"/>
      <c r="Q417" s="157" t="str">
        <f aca="false">IF(COUNT($N417:$P417)=0,"",$N417*$O417*$P417)</f>
        <v/>
      </c>
      <c r="R417" s="157" t="str">
        <f aca="false">IF($Q417="","",1-$Q417)</f>
        <v/>
      </c>
      <c r="S417" s="158"/>
      <c r="T417" s="158"/>
      <c r="U417" s="158"/>
      <c r="V417" s="158"/>
    </row>
    <row r="418" customFormat="false" ht="43.5" hidden="false" customHeight="true" outlineLevel="0" collapsed="false">
      <c r="A418" s="150" t="str">
        <f aca="false">IF($E418="","",COUNTIF($E:$E,$E418))</f>
        <v/>
      </c>
      <c r="B418" s="151" t="str">
        <f aca="false">IF($C418="","",VLOOKUP($C418,'L1 UC'!$C:$D,2,FALSE()))</f>
        <v/>
      </c>
      <c r="C418" s="152" t="str">
        <f aca="false">IF($E418="","",LEFT($E418,FIND("-",$E418&amp;"-")-1))</f>
        <v/>
      </c>
      <c r="D418" s="153" t="str">
        <f aca="false">IF($E418="","",VLOOKUP($E418,'L2 UC'!$C:$D,2,FALSE()))</f>
        <v/>
      </c>
      <c r="E418" s="153" t="str">
        <f aca="false">IF($M418&lt;&gt;"",$M418,IF(COUNTIF('L2 UC'!$C:$C,$L418)&gt;0,$L418,""))</f>
        <v/>
      </c>
      <c r="F418" s="150" t="str">
        <f aca="false">IF($E418="","",$E418&amp;"-"&amp;COUNTIF($E$2:$E418,$E418))</f>
        <v/>
      </c>
      <c r="G418" s="154"/>
      <c r="H418" s="144"/>
      <c r="I418" s="154"/>
      <c r="J418" s="155" t="str">
        <f aca="false">IF(OR($I418="",LEFT($I418,1)="["),"",IFERROR(VLOOKUP(TRIM(IF(ISNUMBER(FIND(",",$I418)),LEFT($I418,FIND(",",$I418)-1),$I418)),'Mitre Techniques'!$A:$C,3,FALSE()),"Unknown technique"))</f>
        <v/>
      </c>
      <c r="K418" s="155" t="str">
        <f aca="false">IF($J418="","",IFERROR(VLOOKUP(IF(ISNUMBER(FIND(",",$J418)),LEFT($J418,FIND(",",$J418)-1),$J418),'ATTACK and Kill Chain mapping'!$A:$B,2,FALSE()),""))</f>
        <v/>
      </c>
      <c r="L418" s="155" t="str">
        <f aca="false">IF($J418="","",IFERROR(VLOOKUP(IF(ISNUMBER(FIND(",",$J418)),LEFT($J418,FIND(",",$J418)-1),$J418),'ATTACK and Kill Chain mapping'!$A:$D,4,FALSE()),""))</f>
        <v/>
      </c>
      <c r="M418" s="154"/>
      <c r="N418" s="156"/>
      <c r="O418" s="156"/>
      <c r="P418" s="156"/>
      <c r="Q418" s="157" t="str">
        <f aca="false">IF(COUNT($N418:$P418)=0,"",$N418*$O418*$P418)</f>
        <v/>
      </c>
      <c r="R418" s="157" t="str">
        <f aca="false">IF($Q418="","",1-$Q418)</f>
        <v/>
      </c>
      <c r="S418" s="158"/>
      <c r="T418" s="158"/>
      <c r="U418" s="158"/>
      <c r="V418" s="158"/>
    </row>
    <row r="419" customFormat="false" ht="43.5" hidden="false" customHeight="true" outlineLevel="0" collapsed="false">
      <c r="A419" s="150" t="str">
        <f aca="false">IF($E419="","",COUNTIF($E:$E,$E419))</f>
        <v/>
      </c>
      <c r="B419" s="151" t="str">
        <f aca="false">IF($C419="","",VLOOKUP($C419,'L1 UC'!$C:$D,2,FALSE()))</f>
        <v/>
      </c>
      <c r="C419" s="152" t="str">
        <f aca="false">IF($E419="","",LEFT($E419,FIND("-",$E419&amp;"-")-1))</f>
        <v/>
      </c>
      <c r="D419" s="153" t="str">
        <f aca="false">IF($E419="","",VLOOKUP($E419,'L2 UC'!$C:$D,2,FALSE()))</f>
        <v/>
      </c>
      <c r="E419" s="153" t="str">
        <f aca="false">IF($M419&lt;&gt;"",$M419,IF(COUNTIF('L2 UC'!$C:$C,$L419)&gt;0,$L419,""))</f>
        <v/>
      </c>
      <c r="F419" s="150" t="str">
        <f aca="false">IF($E419="","",$E419&amp;"-"&amp;COUNTIF($E$2:$E419,$E419))</f>
        <v/>
      </c>
      <c r="G419" s="154"/>
      <c r="H419" s="144"/>
      <c r="I419" s="154"/>
      <c r="J419" s="155" t="str">
        <f aca="false">IF(OR($I419="",LEFT($I419,1)="["),"",IFERROR(VLOOKUP(TRIM(IF(ISNUMBER(FIND(",",$I419)),LEFT($I419,FIND(",",$I419)-1),$I419)),'Mitre Techniques'!$A:$C,3,FALSE()),"Unknown technique"))</f>
        <v/>
      </c>
      <c r="K419" s="155" t="str">
        <f aca="false">IF($J419="","",IFERROR(VLOOKUP(IF(ISNUMBER(FIND(",",$J419)),LEFT($J419,FIND(",",$J419)-1),$J419),'ATTACK and Kill Chain mapping'!$A:$B,2,FALSE()),""))</f>
        <v/>
      </c>
      <c r="L419" s="155" t="str">
        <f aca="false">IF($J419="","",IFERROR(VLOOKUP(IF(ISNUMBER(FIND(",",$J419)),LEFT($J419,FIND(",",$J419)-1),$J419),'ATTACK and Kill Chain mapping'!$A:$D,4,FALSE()),""))</f>
        <v/>
      </c>
      <c r="M419" s="154"/>
      <c r="N419" s="156"/>
      <c r="O419" s="156"/>
      <c r="P419" s="156"/>
      <c r="Q419" s="157" t="str">
        <f aca="false">IF(COUNT($N419:$P419)=0,"",$N419*$O419*$P419)</f>
        <v/>
      </c>
      <c r="R419" s="157" t="str">
        <f aca="false">IF($Q419="","",1-$Q419)</f>
        <v/>
      </c>
      <c r="S419" s="158"/>
      <c r="T419" s="158"/>
      <c r="U419" s="158"/>
      <c r="V419" s="158"/>
    </row>
    <row r="420" customFormat="false" ht="43.5" hidden="false" customHeight="true" outlineLevel="0" collapsed="false">
      <c r="A420" s="150" t="str">
        <f aca="false">IF($E420="","",COUNTIF($E:$E,$E420))</f>
        <v/>
      </c>
      <c r="B420" s="151" t="str">
        <f aca="false">IF($C420="","",VLOOKUP($C420,'L1 UC'!$C:$D,2,FALSE()))</f>
        <v/>
      </c>
      <c r="C420" s="152" t="str">
        <f aca="false">IF($E420="","",LEFT($E420,FIND("-",$E420&amp;"-")-1))</f>
        <v/>
      </c>
      <c r="D420" s="153" t="str">
        <f aca="false">IF($E420="","",VLOOKUP($E420,'L2 UC'!$C:$D,2,FALSE()))</f>
        <v/>
      </c>
      <c r="E420" s="153" t="str">
        <f aca="false">IF($M420&lt;&gt;"",$M420,IF(COUNTIF('L2 UC'!$C:$C,$L420)&gt;0,$L420,""))</f>
        <v/>
      </c>
      <c r="F420" s="150" t="str">
        <f aca="false">IF($E420="","",$E420&amp;"-"&amp;COUNTIF($E$2:$E420,$E420))</f>
        <v/>
      </c>
      <c r="G420" s="154"/>
      <c r="H420" s="144"/>
      <c r="I420" s="154"/>
      <c r="J420" s="155" t="str">
        <f aca="false">IF(OR($I420="",LEFT($I420,1)="["),"",IFERROR(VLOOKUP(TRIM(IF(ISNUMBER(FIND(",",$I420)),LEFT($I420,FIND(",",$I420)-1),$I420)),'Mitre Techniques'!$A:$C,3,FALSE()),"Unknown technique"))</f>
        <v/>
      </c>
      <c r="K420" s="155" t="str">
        <f aca="false">IF($J420="","",IFERROR(VLOOKUP(IF(ISNUMBER(FIND(",",$J420)),LEFT($J420,FIND(",",$J420)-1),$J420),'ATTACK and Kill Chain mapping'!$A:$B,2,FALSE()),""))</f>
        <v/>
      </c>
      <c r="L420" s="155" t="str">
        <f aca="false">IF($J420="","",IFERROR(VLOOKUP(IF(ISNUMBER(FIND(",",$J420)),LEFT($J420,FIND(",",$J420)-1),$J420),'ATTACK and Kill Chain mapping'!$A:$D,4,FALSE()),""))</f>
        <v/>
      </c>
      <c r="M420" s="154"/>
      <c r="N420" s="156"/>
      <c r="O420" s="156"/>
      <c r="P420" s="156"/>
      <c r="Q420" s="157" t="str">
        <f aca="false">IF(COUNT($N420:$P420)=0,"",$N420*$O420*$P420)</f>
        <v/>
      </c>
      <c r="R420" s="157" t="str">
        <f aca="false">IF($Q420="","",1-$Q420)</f>
        <v/>
      </c>
      <c r="S420" s="158"/>
      <c r="T420" s="158"/>
      <c r="U420" s="158"/>
      <c r="V420" s="158"/>
    </row>
    <row r="421" customFormat="false" ht="43.5" hidden="false" customHeight="true" outlineLevel="0" collapsed="false">
      <c r="A421" s="150" t="str">
        <f aca="false">IF($E421="","",COUNTIF($E:$E,$E421))</f>
        <v/>
      </c>
      <c r="B421" s="151" t="str">
        <f aca="false">IF($C421="","",VLOOKUP($C421,'L1 UC'!$C:$D,2,FALSE()))</f>
        <v/>
      </c>
      <c r="C421" s="152" t="str">
        <f aca="false">IF($E421="","",LEFT($E421,FIND("-",$E421&amp;"-")-1))</f>
        <v/>
      </c>
      <c r="D421" s="153" t="str">
        <f aca="false">IF($E421="","",VLOOKUP($E421,'L2 UC'!$C:$D,2,FALSE()))</f>
        <v/>
      </c>
      <c r="E421" s="153" t="str">
        <f aca="false">IF($M421&lt;&gt;"",$M421,IF(COUNTIF('L2 UC'!$C:$C,$L421)&gt;0,$L421,""))</f>
        <v/>
      </c>
      <c r="F421" s="150" t="str">
        <f aca="false">IF($E421="","",$E421&amp;"-"&amp;COUNTIF($E$2:$E421,$E421))</f>
        <v/>
      </c>
      <c r="G421" s="154"/>
      <c r="H421" s="144"/>
      <c r="I421" s="154"/>
      <c r="J421" s="155" t="str">
        <f aca="false">IF(OR($I421="",LEFT($I421,1)="["),"",IFERROR(VLOOKUP(TRIM(IF(ISNUMBER(FIND(",",$I421)),LEFT($I421,FIND(",",$I421)-1),$I421)),'Mitre Techniques'!$A:$C,3,FALSE()),"Unknown technique"))</f>
        <v/>
      </c>
      <c r="K421" s="155" t="str">
        <f aca="false">IF($J421="","",IFERROR(VLOOKUP(IF(ISNUMBER(FIND(",",$J421)),LEFT($J421,FIND(",",$J421)-1),$J421),'ATTACK and Kill Chain mapping'!$A:$B,2,FALSE()),""))</f>
        <v/>
      </c>
      <c r="L421" s="155" t="str">
        <f aca="false">IF($J421="","",IFERROR(VLOOKUP(IF(ISNUMBER(FIND(",",$J421)),LEFT($J421,FIND(",",$J421)-1),$J421),'ATTACK and Kill Chain mapping'!$A:$D,4,FALSE()),""))</f>
        <v/>
      </c>
      <c r="M421" s="154"/>
      <c r="N421" s="156"/>
      <c r="O421" s="156"/>
      <c r="P421" s="156"/>
      <c r="Q421" s="157" t="str">
        <f aca="false">IF(COUNT($N421:$P421)=0,"",$N421*$O421*$P421)</f>
        <v/>
      </c>
      <c r="R421" s="157" t="str">
        <f aca="false">IF($Q421="","",1-$Q421)</f>
        <v/>
      </c>
      <c r="S421" s="158"/>
      <c r="T421" s="158"/>
      <c r="U421" s="158"/>
      <c r="V421" s="158"/>
    </row>
    <row r="422" customFormat="false" ht="43.5" hidden="false" customHeight="true" outlineLevel="0" collapsed="false">
      <c r="A422" s="150" t="str">
        <f aca="false">IF($E422="","",COUNTIF($E:$E,$E422))</f>
        <v/>
      </c>
      <c r="B422" s="151" t="str">
        <f aca="false">IF($C422="","",VLOOKUP($C422,'L1 UC'!$C:$D,2,FALSE()))</f>
        <v/>
      </c>
      <c r="C422" s="152" t="str">
        <f aca="false">IF($E422="","",LEFT($E422,FIND("-",$E422&amp;"-")-1))</f>
        <v/>
      </c>
      <c r="D422" s="153" t="str">
        <f aca="false">IF($E422="","",VLOOKUP($E422,'L2 UC'!$C:$D,2,FALSE()))</f>
        <v/>
      </c>
      <c r="E422" s="153" t="str">
        <f aca="false">IF($M422&lt;&gt;"",$M422,IF(COUNTIF('L2 UC'!$C:$C,$L422)&gt;0,$L422,""))</f>
        <v/>
      </c>
      <c r="F422" s="150" t="str">
        <f aca="false">IF($E422="","",$E422&amp;"-"&amp;COUNTIF($E$2:$E422,$E422))</f>
        <v/>
      </c>
      <c r="G422" s="154"/>
      <c r="H422" s="144"/>
      <c r="I422" s="154"/>
      <c r="J422" s="155" t="str">
        <f aca="false">IF(OR($I422="",LEFT($I422,1)="["),"",IFERROR(VLOOKUP(TRIM(IF(ISNUMBER(FIND(",",$I422)),LEFT($I422,FIND(",",$I422)-1),$I422)),'Mitre Techniques'!$A:$C,3,FALSE()),"Unknown technique"))</f>
        <v/>
      </c>
      <c r="K422" s="155" t="str">
        <f aca="false">IF($J422="","",IFERROR(VLOOKUP(IF(ISNUMBER(FIND(",",$J422)),LEFT($J422,FIND(",",$J422)-1),$J422),'ATTACK and Kill Chain mapping'!$A:$B,2,FALSE()),""))</f>
        <v/>
      </c>
      <c r="L422" s="155" t="str">
        <f aca="false">IF($J422="","",IFERROR(VLOOKUP(IF(ISNUMBER(FIND(",",$J422)),LEFT($J422,FIND(",",$J422)-1),$J422),'ATTACK and Kill Chain mapping'!$A:$D,4,FALSE()),""))</f>
        <v/>
      </c>
      <c r="M422" s="154"/>
      <c r="N422" s="156"/>
      <c r="O422" s="156"/>
      <c r="P422" s="156"/>
      <c r="Q422" s="157" t="str">
        <f aca="false">IF(COUNT($N422:$P422)=0,"",$N422*$O422*$P422)</f>
        <v/>
      </c>
      <c r="R422" s="157" t="str">
        <f aca="false">IF($Q422="","",1-$Q422)</f>
        <v/>
      </c>
      <c r="S422" s="158"/>
      <c r="T422" s="158"/>
      <c r="U422" s="158"/>
      <c r="V422" s="158"/>
    </row>
    <row r="423" customFormat="false" ht="43.5" hidden="false" customHeight="true" outlineLevel="0" collapsed="false">
      <c r="A423" s="150" t="str">
        <f aca="false">IF($E423="","",COUNTIF($E:$E,$E423))</f>
        <v/>
      </c>
      <c r="B423" s="151" t="str">
        <f aca="false">IF($C423="","",VLOOKUP($C423,'L1 UC'!$C:$D,2,FALSE()))</f>
        <v/>
      </c>
      <c r="C423" s="152" t="str">
        <f aca="false">IF($E423="","",LEFT($E423,FIND("-",$E423&amp;"-")-1))</f>
        <v/>
      </c>
      <c r="D423" s="153" t="str">
        <f aca="false">IF($E423="","",VLOOKUP($E423,'L2 UC'!$C:$D,2,FALSE()))</f>
        <v/>
      </c>
      <c r="E423" s="153" t="str">
        <f aca="false">IF($M423&lt;&gt;"",$M423,IF(COUNTIF('L2 UC'!$C:$C,$L423)&gt;0,$L423,""))</f>
        <v/>
      </c>
      <c r="F423" s="150" t="str">
        <f aca="false">IF($E423="","",$E423&amp;"-"&amp;COUNTIF($E$2:$E423,$E423))</f>
        <v/>
      </c>
      <c r="G423" s="154"/>
      <c r="H423" s="144"/>
      <c r="I423" s="154"/>
      <c r="J423" s="155" t="str">
        <f aca="false">IF(OR($I423="",LEFT($I423,1)="["),"",IFERROR(VLOOKUP(TRIM(IF(ISNUMBER(FIND(",",$I423)),LEFT($I423,FIND(",",$I423)-1),$I423)),'Mitre Techniques'!$A:$C,3,FALSE()),"Unknown technique"))</f>
        <v/>
      </c>
      <c r="K423" s="155" t="str">
        <f aca="false">IF($J423="","",IFERROR(VLOOKUP(IF(ISNUMBER(FIND(",",$J423)),LEFT($J423,FIND(",",$J423)-1),$J423),'ATTACK and Kill Chain mapping'!$A:$B,2,FALSE()),""))</f>
        <v/>
      </c>
      <c r="L423" s="155" t="str">
        <f aca="false">IF($J423="","",IFERROR(VLOOKUP(IF(ISNUMBER(FIND(",",$J423)),LEFT($J423,FIND(",",$J423)-1),$J423),'ATTACK and Kill Chain mapping'!$A:$D,4,FALSE()),""))</f>
        <v/>
      </c>
      <c r="M423" s="154"/>
      <c r="N423" s="156"/>
      <c r="O423" s="156"/>
      <c r="P423" s="156"/>
      <c r="Q423" s="157" t="str">
        <f aca="false">IF(COUNT($N423:$P423)=0,"",$N423*$O423*$P423)</f>
        <v/>
      </c>
      <c r="R423" s="157" t="str">
        <f aca="false">IF($Q423="","",1-$Q423)</f>
        <v/>
      </c>
      <c r="S423" s="158"/>
      <c r="T423" s="158"/>
      <c r="U423" s="158"/>
      <c r="V423" s="158"/>
    </row>
    <row r="424" customFormat="false" ht="43.5" hidden="false" customHeight="true" outlineLevel="0" collapsed="false">
      <c r="A424" s="150" t="str">
        <f aca="false">IF($E424="","",COUNTIF($E:$E,$E424))</f>
        <v/>
      </c>
      <c r="B424" s="151" t="str">
        <f aca="false">IF($C424="","",VLOOKUP($C424,'L1 UC'!$C:$D,2,FALSE()))</f>
        <v/>
      </c>
      <c r="C424" s="152" t="str">
        <f aca="false">IF($E424="","",LEFT($E424,FIND("-",$E424&amp;"-")-1))</f>
        <v/>
      </c>
      <c r="D424" s="153" t="str">
        <f aca="false">IF($E424="","",VLOOKUP($E424,'L2 UC'!$C:$D,2,FALSE()))</f>
        <v/>
      </c>
      <c r="E424" s="153" t="str">
        <f aca="false">IF($M424&lt;&gt;"",$M424,IF(COUNTIF('L2 UC'!$C:$C,$L424)&gt;0,$L424,""))</f>
        <v/>
      </c>
      <c r="F424" s="150" t="str">
        <f aca="false">IF($E424="","",$E424&amp;"-"&amp;COUNTIF($E$2:$E424,$E424))</f>
        <v/>
      </c>
      <c r="G424" s="154"/>
      <c r="H424" s="144"/>
      <c r="I424" s="154"/>
      <c r="J424" s="155" t="str">
        <f aca="false">IF(OR($I424="",LEFT($I424,1)="["),"",IFERROR(VLOOKUP(TRIM(IF(ISNUMBER(FIND(",",$I424)),LEFT($I424,FIND(",",$I424)-1),$I424)),'Mitre Techniques'!$A:$C,3,FALSE()),"Unknown technique"))</f>
        <v/>
      </c>
      <c r="K424" s="155" t="str">
        <f aca="false">IF($J424="","",IFERROR(VLOOKUP(IF(ISNUMBER(FIND(",",$J424)),LEFT($J424,FIND(",",$J424)-1),$J424),'ATTACK and Kill Chain mapping'!$A:$B,2,FALSE()),""))</f>
        <v/>
      </c>
      <c r="L424" s="155" t="str">
        <f aca="false">IF($J424="","",IFERROR(VLOOKUP(IF(ISNUMBER(FIND(",",$J424)),LEFT($J424,FIND(",",$J424)-1),$J424),'ATTACK and Kill Chain mapping'!$A:$D,4,FALSE()),""))</f>
        <v/>
      </c>
      <c r="M424" s="154"/>
      <c r="N424" s="156"/>
      <c r="O424" s="156"/>
      <c r="P424" s="156"/>
      <c r="Q424" s="157" t="str">
        <f aca="false">IF(COUNT($N424:$P424)=0,"",$N424*$O424*$P424)</f>
        <v/>
      </c>
      <c r="R424" s="157" t="str">
        <f aca="false">IF($Q424="","",1-$Q424)</f>
        <v/>
      </c>
      <c r="S424" s="158"/>
      <c r="T424" s="158"/>
      <c r="U424" s="158"/>
      <c r="V424" s="158"/>
    </row>
    <row r="425" customFormat="false" ht="43.5" hidden="false" customHeight="true" outlineLevel="0" collapsed="false">
      <c r="A425" s="150" t="str">
        <f aca="false">IF($E425="","",COUNTIF($E:$E,$E425))</f>
        <v/>
      </c>
      <c r="B425" s="151" t="str">
        <f aca="false">IF($C425="","",VLOOKUP($C425,'L1 UC'!$C:$D,2,FALSE()))</f>
        <v/>
      </c>
      <c r="C425" s="152" t="str">
        <f aca="false">IF($E425="","",LEFT($E425,FIND("-",$E425&amp;"-")-1))</f>
        <v/>
      </c>
      <c r="D425" s="153" t="str">
        <f aca="false">IF($E425="","",VLOOKUP($E425,'L2 UC'!$C:$D,2,FALSE()))</f>
        <v/>
      </c>
      <c r="E425" s="153" t="str">
        <f aca="false">IF($M425&lt;&gt;"",$M425,IF(COUNTIF('L2 UC'!$C:$C,$L425)&gt;0,$L425,""))</f>
        <v/>
      </c>
      <c r="F425" s="150" t="str">
        <f aca="false">IF($E425="","",$E425&amp;"-"&amp;COUNTIF($E$2:$E425,$E425))</f>
        <v/>
      </c>
      <c r="G425" s="154"/>
      <c r="H425" s="144"/>
      <c r="I425" s="154"/>
      <c r="J425" s="155" t="str">
        <f aca="false">IF(OR($I425="",LEFT($I425,1)="["),"",IFERROR(VLOOKUP(TRIM(IF(ISNUMBER(FIND(",",$I425)),LEFT($I425,FIND(",",$I425)-1),$I425)),'Mitre Techniques'!$A:$C,3,FALSE()),"Unknown technique"))</f>
        <v/>
      </c>
      <c r="K425" s="155" t="str">
        <f aca="false">IF($J425="","",IFERROR(VLOOKUP(IF(ISNUMBER(FIND(",",$J425)),LEFT($J425,FIND(",",$J425)-1),$J425),'ATTACK and Kill Chain mapping'!$A:$B,2,FALSE()),""))</f>
        <v/>
      </c>
      <c r="L425" s="155" t="str">
        <f aca="false">IF($J425="","",IFERROR(VLOOKUP(IF(ISNUMBER(FIND(",",$J425)),LEFT($J425,FIND(",",$J425)-1),$J425),'ATTACK and Kill Chain mapping'!$A:$D,4,FALSE()),""))</f>
        <v/>
      </c>
      <c r="M425" s="154"/>
      <c r="N425" s="156"/>
      <c r="O425" s="156"/>
      <c r="P425" s="156"/>
      <c r="Q425" s="157" t="str">
        <f aca="false">IF(COUNT($N425:$P425)=0,"",$N425*$O425*$P425)</f>
        <v/>
      </c>
      <c r="R425" s="157" t="str">
        <f aca="false">IF($Q425="","",1-$Q425)</f>
        <v/>
      </c>
      <c r="S425" s="158"/>
      <c r="T425" s="158"/>
      <c r="U425" s="158"/>
      <c r="V425" s="158"/>
    </row>
    <row r="426" customFormat="false" ht="43.5" hidden="false" customHeight="true" outlineLevel="0" collapsed="false">
      <c r="A426" s="150" t="str">
        <f aca="false">IF($E426="","",COUNTIF($E:$E,$E426))</f>
        <v/>
      </c>
      <c r="B426" s="151" t="str">
        <f aca="false">IF($C426="","",VLOOKUP($C426,'L1 UC'!$C:$D,2,FALSE()))</f>
        <v/>
      </c>
      <c r="C426" s="152" t="str">
        <f aca="false">IF($E426="","",LEFT($E426,FIND("-",$E426&amp;"-")-1))</f>
        <v/>
      </c>
      <c r="D426" s="153" t="str">
        <f aca="false">IF($E426="","",VLOOKUP($E426,'L2 UC'!$C:$D,2,FALSE()))</f>
        <v/>
      </c>
      <c r="E426" s="153" t="str">
        <f aca="false">IF($M426&lt;&gt;"",$M426,IF(COUNTIF('L2 UC'!$C:$C,$L426)&gt;0,$L426,""))</f>
        <v/>
      </c>
      <c r="F426" s="150" t="str">
        <f aca="false">IF($E426="","",$E426&amp;"-"&amp;COUNTIF($E$2:$E426,$E426))</f>
        <v/>
      </c>
      <c r="G426" s="154"/>
      <c r="H426" s="144"/>
      <c r="I426" s="154"/>
      <c r="J426" s="155" t="str">
        <f aca="false">IF(OR($I426="",LEFT($I426,1)="["),"",IFERROR(VLOOKUP(TRIM(IF(ISNUMBER(FIND(",",$I426)),LEFT($I426,FIND(",",$I426)-1),$I426)),'Mitre Techniques'!$A:$C,3,FALSE()),"Unknown technique"))</f>
        <v/>
      </c>
      <c r="K426" s="155" t="str">
        <f aca="false">IF($J426="","",IFERROR(VLOOKUP(IF(ISNUMBER(FIND(",",$J426)),LEFT($J426,FIND(",",$J426)-1),$J426),'ATTACK and Kill Chain mapping'!$A:$B,2,FALSE()),""))</f>
        <v/>
      </c>
      <c r="L426" s="155" t="str">
        <f aca="false">IF($J426="","",IFERROR(VLOOKUP(IF(ISNUMBER(FIND(",",$J426)),LEFT($J426,FIND(",",$J426)-1),$J426),'ATTACK and Kill Chain mapping'!$A:$D,4,FALSE()),""))</f>
        <v/>
      </c>
      <c r="M426" s="154"/>
      <c r="N426" s="156"/>
      <c r="O426" s="156"/>
      <c r="P426" s="156"/>
      <c r="Q426" s="157" t="str">
        <f aca="false">IF(COUNT($N426:$P426)=0,"",$N426*$O426*$P426)</f>
        <v/>
      </c>
      <c r="R426" s="157" t="str">
        <f aca="false">IF($Q426="","",1-$Q426)</f>
        <v/>
      </c>
      <c r="S426" s="158"/>
      <c r="T426" s="158"/>
      <c r="U426" s="158"/>
      <c r="V426" s="158"/>
    </row>
    <row r="427" customFormat="false" ht="43.5" hidden="false" customHeight="true" outlineLevel="0" collapsed="false">
      <c r="A427" s="150" t="str">
        <f aca="false">IF($E427="","",COUNTIF($E:$E,$E427))</f>
        <v/>
      </c>
      <c r="B427" s="151" t="str">
        <f aca="false">IF($C427="","",VLOOKUP($C427,'L1 UC'!$C:$D,2,FALSE()))</f>
        <v/>
      </c>
      <c r="C427" s="152" t="str">
        <f aca="false">IF($E427="","",LEFT($E427,FIND("-",$E427&amp;"-")-1))</f>
        <v/>
      </c>
      <c r="D427" s="153" t="str">
        <f aca="false">IF($E427="","",VLOOKUP($E427,'L2 UC'!$C:$D,2,FALSE()))</f>
        <v/>
      </c>
      <c r="E427" s="153" t="str">
        <f aca="false">IF($M427&lt;&gt;"",$M427,IF(COUNTIF('L2 UC'!$C:$C,$L427)&gt;0,$L427,""))</f>
        <v/>
      </c>
      <c r="F427" s="150" t="str">
        <f aca="false">IF($E427="","",$E427&amp;"-"&amp;COUNTIF($E$2:$E427,$E427))</f>
        <v/>
      </c>
      <c r="G427" s="154"/>
      <c r="H427" s="144"/>
      <c r="I427" s="154"/>
      <c r="J427" s="155" t="str">
        <f aca="false">IF(OR($I427="",LEFT($I427,1)="["),"",IFERROR(VLOOKUP(TRIM(IF(ISNUMBER(FIND(",",$I427)),LEFT($I427,FIND(",",$I427)-1),$I427)),'Mitre Techniques'!$A:$C,3,FALSE()),"Unknown technique"))</f>
        <v/>
      </c>
      <c r="K427" s="155" t="str">
        <f aca="false">IF($J427="","",IFERROR(VLOOKUP(IF(ISNUMBER(FIND(",",$J427)),LEFT($J427,FIND(",",$J427)-1),$J427),'ATTACK and Kill Chain mapping'!$A:$B,2,FALSE()),""))</f>
        <v/>
      </c>
      <c r="L427" s="155" t="str">
        <f aca="false">IF($J427="","",IFERROR(VLOOKUP(IF(ISNUMBER(FIND(",",$J427)),LEFT($J427,FIND(",",$J427)-1),$J427),'ATTACK and Kill Chain mapping'!$A:$D,4,FALSE()),""))</f>
        <v/>
      </c>
      <c r="M427" s="154"/>
      <c r="N427" s="156"/>
      <c r="O427" s="156"/>
      <c r="P427" s="156"/>
      <c r="Q427" s="157" t="str">
        <f aca="false">IF(COUNT($N427:$P427)=0,"",$N427*$O427*$P427)</f>
        <v/>
      </c>
      <c r="R427" s="157" t="str">
        <f aca="false">IF($Q427="","",1-$Q427)</f>
        <v/>
      </c>
      <c r="S427" s="158"/>
      <c r="T427" s="158"/>
      <c r="U427" s="158"/>
      <c r="V427" s="158"/>
    </row>
    <row r="428" customFormat="false" ht="43.5" hidden="false" customHeight="true" outlineLevel="0" collapsed="false">
      <c r="A428" s="150" t="str">
        <f aca="false">IF($E428="","",COUNTIF($E:$E,$E428))</f>
        <v/>
      </c>
      <c r="B428" s="151" t="str">
        <f aca="false">IF($C428="","",VLOOKUP($C428,'L1 UC'!$C:$D,2,FALSE()))</f>
        <v/>
      </c>
      <c r="C428" s="152" t="str">
        <f aca="false">IF($E428="","",LEFT($E428,FIND("-",$E428&amp;"-")-1))</f>
        <v/>
      </c>
      <c r="D428" s="153" t="str">
        <f aca="false">IF($E428="","",VLOOKUP($E428,'L2 UC'!$C:$D,2,FALSE()))</f>
        <v/>
      </c>
      <c r="E428" s="153" t="str">
        <f aca="false">IF($M428&lt;&gt;"",$M428,IF(COUNTIF('L2 UC'!$C:$C,$L428)&gt;0,$L428,""))</f>
        <v/>
      </c>
      <c r="F428" s="150" t="str">
        <f aca="false">IF($E428="","",$E428&amp;"-"&amp;COUNTIF($E$2:$E428,$E428))</f>
        <v/>
      </c>
      <c r="G428" s="154"/>
      <c r="H428" s="144"/>
      <c r="I428" s="154"/>
      <c r="J428" s="155" t="str">
        <f aca="false">IF(OR($I428="",LEFT($I428,1)="["),"",IFERROR(VLOOKUP(TRIM(IF(ISNUMBER(FIND(",",$I428)),LEFT($I428,FIND(",",$I428)-1),$I428)),'Mitre Techniques'!$A:$C,3,FALSE()),"Unknown technique"))</f>
        <v/>
      </c>
      <c r="K428" s="155" t="str">
        <f aca="false">IF($J428="","",IFERROR(VLOOKUP(IF(ISNUMBER(FIND(",",$J428)),LEFT($J428,FIND(",",$J428)-1),$J428),'ATTACK and Kill Chain mapping'!$A:$B,2,FALSE()),""))</f>
        <v/>
      </c>
      <c r="L428" s="155" t="str">
        <f aca="false">IF($J428="","",IFERROR(VLOOKUP(IF(ISNUMBER(FIND(",",$J428)),LEFT($J428,FIND(",",$J428)-1),$J428),'ATTACK and Kill Chain mapping'!$A:$D,4,FALSE()),""))</f>
        <v/>
      </c>
      <c r="M428" s="154"/>
      <c r="N428" s="156"/>
      <c r="O428" s="156"/>
      <c r="P428" s="156"/>
      <c r="Q428" s="157" t="str">
        <f aca="false">IF(COUNT($N428:$P428)=0,"",$N428*$O428*$P428)</f>
        <v/>
      </c>
      <c r="R428" s="157" t="str">
        <f aca="false">IF($Q428="","",1-$Q428)</f>
        <v/>
      </c>
      <c r="S428" s="158"/>
      <c r="T428" s="158"/>
      <c r="U428" s="158"/>
      <c r="V428" s="158"/>
    </row>
    <row r="429" customFormat="false" ht="43.5" hidden="false" customHeight="true" outlineLevel="0" collapsed="false">
      <c r="A429" s="150" t="str">
        <f aca="false">IF($E429="","",COUNTIF($E:$E,$E429))</f>
        <v/>
      </c>
      <c r="B429" s="151" t="str">
        <f aca="false">IF($C429="","",VLOOKUP($C429,'L1 UC'!$C:$D,2,FALSE()))</f>
        <v/>
      </c>
      <c r="C429" s="152" t="str">
        <f aca="false">IF($E429="","",LEFT($E429,FIND("-",$E429&amp;"-")-1))</f>
        <v/>
      </c>
      <c r="D429" s="153" t="str">
        <f aca="false">IF($E429="","",VLOOKUP($E429,'L2 UC'!$C:$D,2,FALSE()))</f>
        <v/>
      </c>
      <c r="E429" s="153" t="str">
        <f aca="false">IF($M429&lt;&gt;"",$M429,IF(COUNTIF('L2 UC'!$C:$C,$L429)&gt;0,$L429,""))</f>
        <v/>
      </c>
      <c r="F429" s="150" t="str">
        <f aca="false">IF($E429="","",$E429&amp;"-"&amp;COUNTIF($E$2:$E429,$E429))</f>
        <v/>
      </c>
      <c r="G429" s="154"/>
      <c r="H429" s="144"/>
      <c r="I429" s="154"/>
      <c r="J429" s="155" t="str">
        <f aca="false">IF(OR($I429="",LEFT($I429,1)="["),"",IFERROR(VLOOKUP(TRIM(IF(ISNUMBER(FIND(",",$I429)),LEFT($I429,FIND(",",$I429)-1),$I429)),'Mitre Techniques'!$A:$C,3,FALSE()),"Unknown technique"))</f>
        <v/>
      </c>
      <c r="K429" s="155" t="str">
        <f aca="false">IF($J429="","",IFERROR(VLOOKUP(IF(ISNUMBER(FIND(",",$J429)),LEFT($J429,FIND(",",$J429)-1),$J429),'ATTACK and Kill Chain mapping'!$A:$B,2,FALSE()),""))</f>
        <v/>
      </c>
      <c r="L429" s="155" t="str">
        <f aca="false">IF($J429="","",IFERROR(VLOOKUP(IF(ISNUMBER(FIND(",",$J429)),LEFT($J429,FIND(",",$J429)-1),$J429),'ATTACK and Kill Chain mapping'!$A:$D,4,FALSE()),""))</f>
        <v/>
      </c>
      <c r="M429" s="154"/>
      <c r="N429" s="156"/>
      <c r="O429" s="156"/>
      <c r="P429" s="156"/>
      <c r="Q429" s="157" t="str">
        <f aca="false">IF(COUNT($N429:$P429)=0,"",$N429*$O429*$P429)</f>
        <v/>
      </c>
      <c r="R429" s="157" t="str">
        <f aca="false">IF($Q429="","",1-$Q429)</f>
        <v/>
      </c>
      <c r="S429" s="158"/>
      <c r="T429" s="158"/>
      <c r="U429" s="158"/>
      <c r="V429" s="158"/>
    </row>
    <row r="430" customFormat="false" ht="43.5" hidden="false" customHeight="true" outlineLevel="0" collapsed="false">
      <c r="A430" s="150" t="str">
        <f aca="false">IF($E430="","",COUNTIF($E:$E,$E430))</f>
        <v/>
      </c>
      <c r="B430" s="151" t="str">
        <f aca="false">IF($C430="","",VLOOKUP($C430,'L1 UC'!$C:$D,2,FALSE()))</f>
        <v/>
      </c>
      <c r="C430" s="152" t="str">
        <f aca="false">IF($E430="","",LEFT($E430,FIND("-",$E430&amp;"-")-1))</f>
        <v/>
      </c>
      <c r="D430" s="153" t="str">
        <f aca="false">IF($E430="","",VLOOKUP($E430,'L2 UC'!$C:$D,2,FALSE()))</f>
        <v/>
      </c>
      <c r="E430" s="153" t="str">
        <f aca="false">IF($M430&lt;&gt;"",$M430,IF(COUNTIF('L2 UC'!$C:$C,$L430)&gt;0,$L430,""))</f>
        <v/>
      </c>
      <c r="F430" s="150" t="str">
        <f aca="false">IF($E430="","",$E430&amp;"-"&amp;COUNTIF($E$2:$E430,$E430))</f>
        <v/>
      </c>
      <c r="G430" s="154"/>
      <c r="H430" s="144"/>
      <c r="I430" s="154"/>
      <c r="J430" s="155" t="str">
        <f aca="false">IF(OR($I430="",LEFT($I430,1)="["),"",IFERROR(VLOOKUP(TRIM(IF(ISNUMBER(FIND(",",$I430)),LEFT($I430,FIND(",",$I430)-1),$I430)),'Mitre Techniques'!$A:$C,3,FALSE()),"Unknown technique"))</f>
        <v/>
      </c>
      <c r="K430" s="155" t="str">
        <f aca="false">IF($J430="","",IFERROR(VLOOKUP(IF(ISNUMBER(FIND(",",$J430)),LEFT($J430,FIND(",",$J430)-1),$J430),'ATTACK and Kill Chain mapping'!$A:$B,2,FALSE()),""))</f>
        <v/>
      </c>
      <c r="L430" s="155" t="str">
        <f aca="false">IF($J430="","",IFERROR(VLOOKUP(IF(ISNUMBER(FIND(",",$J430)),LEFT($J430,FIND(",",$J430)-1),$J430),'ATTACK and Kill Chain mapping'!$A:$D,4,FALSE()),""))</f>
        <v/>
      </c>
      <c r="M430" s="154"/>
      <c r="N430" s="156"/>
      <c r="O430" s="156"/>
      <c r="P430" s="156"/>
      <c r="Q430" s="157" t="str">
        <f aca="false">IF(COUNT($N430:$P430)=0,"",$N430*$O430*$P430)</f>
        <v/>
      </c>
      <c r="R430" s="157" t="str">
        <f aca="false">IF($Q430="","",1-$Q430)</f>
        <v/>
      </c>
      <c r="S430" s="158"/>
      <c r="T430" s="158"/>
      <c r="U430" s="158"/>
      <c r="V430" s="158"/>
    </row>
    <row r="431" customFormat="false" ht="43.5" hidden="false" customHeight="true" outlineLevel="0" collapsed="false">
      <c r="A431" s="150" t="str">
        <f aca="false">IF($E431="","",COUNTIF($E:$E,$E431))</f>
        <v/>
      </c>
      <c r="B431" s="151" t="str">
        <f aca="false">IF($C431="","",VLOOKUP($C431,'L1 UC'!$C:$D,2,FALSE()))</f>
        <v/>
      </c>
      <c r="C431" s="152" t="str">
        <f aca="false">IF($E431="","",LEFT($E431,FIND("-",$E431&amp;"-")-1))</f>
        <v/>
      </c>
      <c r="D431" s="153" t="str">
        <f aca="false">IF($E431="","",VLOOKUP($E431,'L2 UC'!$C:$D,2,FALSE()))</f>
        <v/>
      </c>
      <c r="E431" s="153" t="str">
        <f aca="false">IF($M431&lt;&gt;"",$M431,IF(COUNTIF('L2 UC'!$C:$C,$L431)&gt;0,$L431,""))</f>
        <v/>
      </c>
      <c r="F431" s="150" t="str">
        <f aca="false">IF($E431="","",$E431&amp;"-"&amp;COUNTIF($E$2:$E431,$E431))</f>
        <v/>
      </c>
      <c r="G431" s="154"/>
      <c r="H431" s="144"/>
      <c r="I431" s="154"/>
      <c r="J431" s="155" t="str">
        <f aca="false">IF(OR($I431="",LEFT($I431,1)="["),"",IFERROR(VLOOKUP(TRIM(IF(ISNUMBER(FIND(",",$I431)),LEFT($I431,FIND(",",$I431)-1),$I431)),'Mitre Techniques'!$A:$C,3,FALSE()),"Unknown technique"))</f>
        <v/>
      </c>
      <c r="K431" s="155" t="str">
        <f aca="false">IF($J431="","",IFERROR(VLOOKUP(IF(ISNUMBER(FIND(",",$J431)),LEFT($J431,FIND(",",$J431)-1),$J431),'ATTACK and Kill Chain mapping'!$A:$B,2,FALSE()),""))</f>
        <v/>
      </c>
      <c r="L431" s="155" t="str">
        <f aca="false">IF($J431="","",IFERROR(VLOOKUP(IF(ISNUMBER(FIND(",",$J431)),LEFT($J431,FIND(",",$J431)-1),$J431),'ATTACK and Kill Chain mapping'!$A:$D,4,FALSE()),""))</f>
        <v/>
      </c>
      <c r="M431" s="154"/>
      <c r="N431" s="156"/>
      <c r="O431" s="156"/>
      <c r="P431" s="156"/>
      <c r="Q431" s="157" t="str">
        <f aca="false">IF(COUNT($N431:$P431)=0,"",$N431*$O431*$P431)</f>
        <v/>
      </c>
      <c r="R431" s="157" t="str">
        <f aca="false">IF($Q431="","",1-$Q431)</f>
        <v/>
      </c>
      <c r="S431" s="158"/>
      <c r="T431" s="158"/>
      <c r="U431" s="158"/>
      <c r="V431" s="158"/>
    </row>
    <row r="432" customFormat="false" ht="43.5" hidden="false" customHeight="true" outlineLevel="0" collapsed="false">
      <c r="A432" s="150" t="str">
        <f aca="false">IF($E432="","",COUNTIF($E:$E,$E432))</f>
        <v/>
      </c>
      <c r="B432" s="151" t="str">
        <f aca="false">IF($C432="","",VLOOKUP($C432,'L1 UC'!$C:$D,2,FALSE()))</f>
        <v/>
      </c>
      <c r="C432" s="152" t="str">
        <f aca="false">IF($E432="","",LEFT($E432,FIND("-",$E432&amp;"-")-1))</f>
        <v/>
      </c>
      <c r="D432" s="153" t="str">
        <f aca="false">IF($E432="","",VLOOKUP($E432,'L2 UC'!$C:$D,2,FALSE()))</f>
        <v/>
      </c>
      <c r="E432" s="153" t="str">
        <f aca="false">IF($M432&lt;&gt;"",$M432,IF(COUNTIF('L2 UC'!$C:$C,$L432)&gt;0,$L432,""))</f>
        <v/>
      </c>
      <c r="F432" s="150" t="str">
        <f aca="false">IF($E432="","",$E432&amp;"-"&amp;COUNTIF($E$2:$E432,$E432))</f>
        <v/>
      </c>
      <c r="G432" s="154"/>
      <c r="H432" s="144"/>
      <c r="I432" s="154"/>
      <c r="J432" s="155" t="str">
        <f aca="false">IF(OR($I432="",LEFT($I432,1)="["),"",IFERROR(VLOOKUP(TRIM(IF(ISNUMBER(FIND(",",$I432)),LEFT($I432,FIND(",",$I432)-1),$I432)),'Mitre Techniques'!$A:$C,3,FALSE()),"Unknown technique"))</f>
        <v/>
      </c>
      <c r="K432" s="155" t="str">
        <f aca="false">IF($J432="","",IFERROR(VLOOKUP(IF(ISNUMBER(FIND(",",$J432)),LEFT($J432,FIND(",",$J432)-1),$J432),'ATTACK and Kill Chain mapping'!$A:$B,2,FALSE()),""))</f>
        <v/>
      </c>
      <c r="L432" s="155" t="str">
        <f aca="false">IF($J432="","",IFERROR(VLOOKUP(IF(ISNUMBER(FIND(",",$J432)),LEFT($J432,FIND(",",$J432)-1),$J432),'ATTACK and Kill Chain mapping'!$A:$D,4,FALSE()),""))</f>
        <v/>
      </c>
      <c r="M432" s="154"/>
      <c r="N432" s="156"/>
      <c r="O432" s="156"/>
      <c r="P432" s="156"/>
      <c r="Q432" s="157" t="str">
        <f aca="false">IF(COUNT($N432:$P432)=0,"",$N432*$O432*$P432)</f>
        <v/>
      </c>
      <c r="R432" s="157" t="str">
        <f aca="false">IF($Q432="","",1-$Q432)</f>
        <v/>
      </c>
      <c r="S432" s="158"/>
      <c r="T432" s="158"/>
      <c r="U432" s="158"/>
      <c r="V432" s="158"/>
    </row>
    <row r="433" customFormat="false" ht="43.5" hidden="false" customHeight="true" outlineLevel="0" collapsed="false">
      <c r="A433" s="150" t="str">
        <f aca="false">IF($E433="","",COUNTIF($E:$E,$E433))</f>
        <v/>
      </c>
      <c r="B433" s="151" t="str">
        <f aca="false">IF($C433="","",VLOOKUP($C433,'L1 UC'!$C:$D,2,FALSE()))</f>
        <v/>
      </c>
      <c r="C433" s="152" t="str">
        <f aca="false">IF($E433="","",LEFT($E433,FIND("-",$E433&amp;"-")-1))</f>
        <v/>
      </c>
      <c r="D433" s="153" t="str">
        <f aca="false">IF($E433="","",VLOOKUP($E433,'L2 UC'!$C:$D,2,FALSE()))</f>
        <v/>
      </c>
      <c r="E433" s="153" t="str">
        <f aca="false">IF($M433&lt;&gt;"",$M433,IF(COUNTIF('L2 UC'!$C:$C,$L433)&gt;0,$L433,""))</f>
        <v/>
      </c>
      <c r="F433" s="150" t="str">
        <f aca="false">IF($E433="","",$E433&amp;"-"&amp;COUNTIF($E$2:$E433,$E433))</f>
        <v/>
      </c>
      <c r="G433" s="154"/>
      <c r="H433" s="144"/>
      <c r="I433" s="154"/>
      <c r="J433" s="155" t="str">
        <f aca="false">IF(OR($I433="",LEFT($I433,1)="["),"",IFERROR(VLOOKUP(TRIM(IF(ISNUMBER(FIND(",",$I433)),LEFT($I433,FIND(",",$I433)-1),$I433)),'Mitre Techniques'!$A:$C,3,FALSE()),"Unknown technique"))</f>
        <v/>
      </c>
      <c r="K433" s="155" t="str">
        <f aca="false">IF($J433="","",IFERROR(VLOOKUP(IF(ISNUMBER(FIND(",",$J433)),LEFT($J433,FIND(",",$J433)-1),$J433),'ATTACK and Kill Chain mapping'!$A:$B,2,FALSE()),""))</f>
        <v/>
      </c>
      <c r="L433" s="155" t="str">
        <f aca="false">IF($J433="","",IFERROR(VLOOKUP(IF(ISNUMBER(FIND(",",$J433)),LEFT($J433,FIND(",",$J433)-1),$J433),'ATTACK and Kill Chain mapping'!$A:$D,4,FALSE()),""))</f>
        <v/>
      </c>
      <c r="M433" s="154"/>
      <c r="N433" s="156"/>
      <c r="O433" s="156"/>
      <c r="P433" s="156"/>
      <c r="Q433" s="157" t="str">
        <f aca="false">IF(COUNT($N433:$P433)=0,"",$N433*$O433*$P433)</f>
        <v/>
      </c>
      <c r="R433" s="157" t="str">
        <f aca="false">IF($Q433="","",1-$Q433)</f>
        <v/>
      </c>
      <c r="S433" s="158"/>
      <c r="T433" s="158"/>
      <c r="U433" s="158"/>
      <c r="V433" s="158"/>
    </row>
    <row r="434" customFormat="false" ht="43.5" hidden="false" customHeight="true" outlineLevel="0" collapsed="false">
      <c r="A434" s="150" t="str">
        <f aca="false">IF($E434="","",COUNTIF($E:$E,$E434))</f>
        <v/>
      </c>
      <c r="B434" s="151" t="str">
        <f aca="false">IF($C434="","",VLOOKUP($C434,'L1 UC'!$C:$D,2,FALSE()))</f>
        <v/>
      </c>
      <c r="C434" s="152" t="str">
        <f aca="false">IF($E434="","",LEFT($E434,FIND("-",$E434&amp;"-")-1))</f>
        <v/>
      </c>
      <c r="D434" s="153" t="str">
        <f aca="false">IF($E434="","",VLOOKUP($E434,'L2 UC'!$C:$D,2,FALSE()))</f>
        <v/>
      </c>
      <c r="E434" s="153" t="str">
        <f aca="false">IF($M434&lt;&gt;"",$M434,IF(COUNTIF('L2 UC'!$C:$C,$L434)&gt;0,$L434,""))</f>
        <v/>
      </c>
      <c r="F434" s="150" t="str">
        <f aca="false">IF($E434="","",$E434&amp;"-"&amp;COUNTIF($E$2:$E434,$E434))</f>
        <v/>
      </c>
      <c r="G434" s="154"/>
      <c r="H434" s="144"/>
      <c r="I434" s="154"/>
      <c r="J434" s="155" t="str">
        <f aca="false">IF(OR($I434="",LEFT($I434,1)="["),"",IFERROR(VLOOKUP(TRIM(IF(ISNUMBER(FIND(",",$I434)),LEFT($I434,FIND(",",$I434)-1),$I434)),'Mitre Techniques'!$A:$C,3,FALSE()),"Unknown technique"))</f>
        <v/>
      </c>
      <c r="K434" s="155" t="str">
        <f aca="false">IF($J434="","",IFERROR(VLOOKUP(IF(ISNUMBER(FIND(",",$J434)),LEFT($J434,FIND(",",$J434)-1),$J434),'ATTACK and Kill Chain mapping'!$A:$B,2,FALSE()),""))</f>
        <v/>
      </c>
      <c r="L434" s="155" t="str">
        <f aca="false">IF($J434="","",IFERROR(VLOOKUP(IF(ISNUMBER(FIND(",",$J434)),LEFT($J434,FIND(",",$J434)-1),$J434),'ATTACK and Kill Chain mapping'!$A:$D,4,FALSE()),""))</f>
        <v/>
      </c>
      <c r="M434" s="154"/>
      <c r="N434" s="156"/>
      <c r="O434" s="156"/>
      <c r="P434" s="156"/>
      <c r="Q434" s="157" t="str">
        <f aca="false">IF(COUNT($N434:$P434)=0,"",$N434*$O434*$P434)</f>
        <v/>
      </c>
      <c r="R434" s="157" t="str">
        <f aca="false">IF($Q434="","",1-$Q434)</f>
        <v/>
      </c>
      <c r="S434" s="158"/>
      <c r="T434" s="158"/>
      <c r="U434" s="158"/>
      <c r="V434" s="158"/>
    </row>
    <row r="435" customFormat="false" ht="43.5" hidden="false" customHeight="true" outlineLevel="0" collapsed="false">
      <c r="A435" s="150" t="str">
        <f aca="false">IF($E435="","",COUNTIF($E:$E,$E435))</f>
        <v/>
      </c>
      <c r="B435" s="151" t="str">
        <f aca="false">IF($C435="","",VLOOKUP($C435,'L1 UC'!$C:$D,2,FALSE()))</f>
        <v/>
      </c>
      <c r="C435" s="152" t="str">
        <f aca="false">IF($E435="","",LEFT($E435,FIND("-",$E435&amp;"-")-1))</f>
        <v/>
      </c>
      <c r="D435" s="153" t="str">
        <f aca="false">IF($E435="","",VLOOKUP($E435,'L2 UC'!$C:$D,2,FALSE()))</f>
        <v/>
      </c>
      <c r="E435" s="153" t="str">
        <f aca="false">IF($M435&lt;&gt;"",$M435,IF(COUNTIF('L2 UC'!$C:$C,$L435)&gt;0,$L435,""))</f>
        <v/>
      </c>
      <c r="F435" s="150" t="str">
        <f aca="false">IF($E435="","",$E435&amp;"-"&amp;COUNTIF($E$2:$E435,$E435))</f>
        <v/>
      </c>
      <c r="G435" s="154"/>
      <c r="H435" s="144"/>
      <c r="I435" s="154"/>
      <c r="J435" s="155" t="str">
        <f aca="false">IF(OR($I435="",LEFT($I435,1)="["),"",IFERROR(VLOOKUP(TRIM(IF(ISNUMBER(FIND(",",$I435)),LEFT($I435,FIND(",",$I435)-1),$I435)),'Mitre Techniques'!$A:$C,3,FALSE()),"Unknown technique"))</f>
        <v/>
      </c>
      <c r="K435" s="155" t="str">
        <f aca="false">IF($J435="","",IFERROR(VLOOKUP(IF(ISNUMBER(FIND(",",$J435)),LEFT($J435,FIND(",",$J435)-1),$J435),'ATTACK and Kill Chain mapping'!$A:$B,2,FALSE()),""))</f>
        <v/>
      </c>
      <c r="L435" s="155" t="str">
        <f aca="false">IF($J435="","",IFERROR(VLOOKUP(IF(ISNUMBER(FIND(",",$J435)),LEFT($J435,FIND(",",$J435)-1),$J435),'ATTACK and Kill Chain mapping'!$A:$D,4,FALSE()),""))</f>
        <v/>
      </c>
      <c r="M435" s="154"/>
      <c r="N435" s="156"/>
      <c r="O435" s="156"/>
      <c r="P435" s="156"/>
      <c r="Q435" s="157" t="str">
        <f aca="false">IF(COUNT($N435:$P435)=0,"",$N435*$O435*$P435)</f>
        <v/>
      </c>
      <c r="R435" s="157" t="str">
        <f aca="false">IF($Q435="","",1-$Q435)</f>
        <v/>
      </c>
      <c r="S435" s="158"/>
      <c r="T435" s="158"/>
      <c r="U435" s="158"/>
      <c r="V435" s="158"/>
    </row>
    <row r="436" customFormat="false" ht="43.5" hidden="false" customHeight="true" outlineLevel="0" collapsed="false">
      <c r="A436" s="150" t="str">
        <f aca="false">IF($E436="","",COUNTIF($E:$E,$E436))</f>
        <v/>
      </c>
      <c r="B436" s="151" t="str">
        <f aca="false">IF($C436="","",VLOOKUP($C436,'L1 UC'!$C:$D,2,FALSE()))</f>
        <v/>
      </c>
      <c r="C436" s="152" t="str">
        <f aca="false">IF($E436="","",LEFT($E436,FIND("-",$E436&amp;"-")-1))</f>
        <v/>
      </c>
      <c r="D436" s="153" t="str">
        <f aca="false">IF($E436="","",VLOOKUP($E436,'L2 UC'!$C:$D,2,FALSE()))</f>
        <v/>
      </c>
      <c r="E436" s="153" t="str">
        <f aca="false">IF($M436&lt;&gt;"",$M436,IF(COUNTIF('L2 UC'!$C:$C,$L436)&gt;0,$L436,""))</f>
        <v/>
      </c>
      <c r="F436" s="150" t="str">
        <f aca="false">IF($E436="","",$E436&amp;"-"&amp;COUNTIF($E$2:$E436,$E436))</f>
        <v/>
      </c>
      <c r="G436" s="154"/>
      <c r="H436" s="144"/>
      <c r="I436" s="154"/>
      <c r="J436" s="155" t="str">
        <f aca="false">IF(OR($I436="",LEFT($I436,1)="["),"",IFERROR(VLOOKUP(TRIM(IF(ISNUMBER(FIND(",",$I436)),LEFT($I436,FIND(",",$I436)-1),$I436)),'Mitre Techniques'!$A:$C,3,FALSE()),"Unknown technique"))</f>
        <v/>
      </c>
      <c r="K436" s="155" t="str">
        <f aca="false">IF($J436="","",IFERROR(VLOOKUP(IF(ISNUMBER(FIND(",",$J436)),LEFT($J436,FIND(",",$J436)-1),$J436),'ATTACK and Kill Chain mapping'!$A:$B,2,FALSE()),""))</f>
        <v/>
      </c>
      <c r="L436" s="155" t="str">
        <f aca="false">IF($J436="","",IFERROR(VLOOKUP(IF(ISNUMBER(FIND(",",$J436)),LEFT($J436,FIND(",",$J436)-1),$J436),'ATTACK and Kill Chain mapping'!$A:$D,4,FALSE()),""))</f>
        <v/>
      </c>
      <c r="M436" s="154"/>
      <c r="N436" s="156"/>
      <c r="O436" s="156"/>
      <c r="P436" s="156"/>
      <c r="Q436" s="157" t="str">
        <f aca="false">IF(COUNT($N436:$P436)=0,"",$N436*$O436*$P436)</f>
        <v/>
      </c>
      <c r="R436" s="157" t="str">
        <f aca="false">IF($Q436="","",1-$Q436)</f>
        <v/>
      </c>
      <c r="S436" s="158"/>
      <c r="T436" s="158"/>
      <c r="U436" s="158"/>
      <c r="V436" s="158"/>
    </row>
    <row r="437" customFormat="false" ht="43.5" hidden="false" customHeight="true" outlineLevel="0" collapsed="false">
      <c r="A437" s="150" t="str">
        <f aca="false">IF($E437="","",COUNTIF($E:$E,$E437))</f>
        <v/>
      </c>
      <c r="B437" s="151" t="str">
        <f aca="false">IF($C437="","",VLOOKUP($C437,'L1 UC'!$C:$D,2,FALSE()))</f>
        <v/>
      </c>
      <c r="C437" s="152" t="str">
        <f aca="false">IF($E437="","",LEFT($E437,FIND("-",$E437&amp;"-")-1))</f>
        <v/>
      </c>
      <c r="D437" s="153" t="str">
        <f aca="false">IF($E437="","",VLOOKUP($E437,'L2 UC'!$C:$D,2,FALSE()))</f>
        <v/>
      </c>
      <c r="E437" s="153" t="str">
        <f aca="false">IF($M437&lt;&gt;"",$M437,IF(COUNTIF('L2 UC'!$C:$C,$L437)&gt;0,$L437,""))</f>
        <v/>
      </c>
      <c r="F437" s="150" t="str">
        <f aca="false">IF($E437="","",$E437&amp;"-"&amp;COUNTIF($E$2:$E437,$E437))</f>
        <v/>
      </c>
      <c r="G437" s="154"/>
      <c r="H437" s="144"/>
      <c r="I437" s="154"/>
      <c r="J437" s="155" t="str">
        <f aca="false">IF(OR($I437="",LEFT($I437,1)="["),"",IFERROR(VLOOKUP(TRIM(IF(ISNUMBER(FIND(",",$I437)),LEFT($I437,FIND(",",$I437)-1),$I437)),'Mitre Techniques'!$A:$C,3,FALSE()),"Unknown technique"))</f>
        <v/>
      </c>
      <c r="K437" s="155" t="str">
        <f aca="false">IF($J437="","",IFERROR(VLOOKUP(IF(ISNUMBER(FIND(",",$J437)),LEFT($J437,FIND(",",$J437)-1),$J437),'ATTACK and Kill Chain mapping'!$A:$B,2,FALSE()),""))</f>
        <v/>
      </c>
      <c r="L437" s="155" t="str">
        <f aca="false">IF($J437="","",IFERROR(VLOOKUP(IF(ISNUMBER(FIND(",",$J437)),LEFT($J437,FIND(",",$J437)-1),$J437),'ATTACK and Kill Chain mapping'!$A:$D,4,FALSE()),""))</f>
        <v/>
      </c>
      <c r="M437" s="154"/>
      <c r="N437" s="156"/>
      <c r="O437" s="156"/>
      <c r="P437" s="156"/>
      <c r="Q437" s="157" t="str">
        <f aca="false">IF(COUNT($N437:$P437)=0,"",$N437*$O437*$P437)</f>
        <v/>
      </c>
      <c r="R437" s="157" t="str">
        <f aca="false">IF($Q437="","",1-$Q437)</f>
        <v/>
      </c>
      <c r="S437" s="158"/>
      <c r="T437" s="158"/>
      <c r="U437" s="158"/>
      <c r="V437" s="158"/>
    </row>
    <row r="438" customFormat="false" ht="43.5" hidden="false" customHeight="true" outlineLevel="0" collapsed="false">
      <c r="A438" s="150" t="str">
        <f aca="false">IF($E438="","",COUNTIF($E:$E,$E438))</f>
        <v/>
      </c>
      <c r="B438" s="151" t="str">
        <f aca="false">IF($C438="","",VLOOKUP($C438,'L1 UC'!$C:$D,2,FALSE()))</f>
        <v/>
      </c>
      <c r="C438" s="152" t="str">
        <f aca="false">IF($E438="","",LEFT($E438,FIND("-",$E438&amp;"-")-1))</f>
        <v/>
      </c>
      <c r="D438" s="153" t="str">
        <f aca="false">IF($E438="","",VLOOKUP($E438,'L2 UC'!$C:$D,2,FALSE()))</f>
        <v/>
      </c>
      <c r="E438" s="153" t="str">
        <f aca="false">IF($M438&lt;&gt;"",$M438,IF(COUNTIF('L2 UC'!$C:$C,$L438)&gt;0,$L438,""))</f>
        <v/>
      </c>
      <c r="F438" s="150" t="str">
        <f aca="false">IF($E438="","",$E438&amp;"-"&amp;COUNTIF($E$2:$E438,$E438))</f>
        <v/>
      </c>
      <c r="G438" s="154"/>
      <c r="H438" s="144"/>
      <c r="I438" s="154"/>
      <c r="J438" s="155" t="str">
        <f aca="false">IF(OR($I438="",LEFT($I438,1)="["),"",IFERROR(VLOOKUP(TRIM(IF(ISNUMBER(FIND(",",$I438)),LEFT($I438,FIND(",",$I438)-1),$I438)),'Mitre Techniques'!$A:$C,3,FALSE()),"Unknown technique"))</f>
        <v/>
      </c>
      <c r="K438" s="155" t="str">
        <f aca="false">IF($J438="","",IFERROR(VLOOKUP(IF(ISNUMBER(FIND(",",$J438)),LEFT($J438,FIND(",",$J438)-1),$J438),'ATTACK and Kill Chain mapping'!$A:$B,2,FALSE()),""))</f>
        <v/>
      </c>
      <c r="L438" s="155" t="str">
        <f aca="false">IF($J438="","",IFERROR(VLOOKUP(IF(ISNUMBER(FIND(",",$J438)),LEFT($J438,FIND(",",$J438)-1),$J438),'ATTACK and Kill Chain mapping'!$A:$D,4,FALSE()),""))</f>
        <v/>
      </c>
      <c r="M438" s="154"/>
      <c r="N438" s="156"/>
      <c r="O438" s="156"/>
      <c r="P438" s="156"/>
      <c r="Q438" s="157" t="str">
        <f aca="false">IF(COUNT($N438:$P438)=0,"",$N438*$O438*$P438)</f>
        <v/>
      </c>
      <c r="R438" s="157" t="str">
        <f aca="false">IF($Q438="","",1-$Q438)</f>
        <v/>
      </c>
      <c r="S438" s="158"/>
      <c r="T438" s="158"/>
      <c r="U438" s="158"/>
      <c r="V438" s="158"/>
    </row>
    <row r="439" customFormat="false" ht="43.5" hidden="false" customHeight="true" outlineLevel="0" collapsed="false">
      <c r="A439" s="150" t="str">
        <f aca="false">IF($E439="","",COUNTIF($E:$E,$E439))</f>
        <v/>
      </c>
      <c r="B439" s="151" t="str">
        <f aca="false">IF($C439="","",VLOOKUP($C439,'L1 UC'!$C:$D,2,FALSE()))</f>
        <v/>
      </c>
      <c r="C439" s="152" t="str">
        <f aca="false">IF($E439="","",LEFT($E439,FIND("-",$E439&amp;"-")-1))</f>
        <v/>
      </c>
      <c r="D439" s="153" t="str">
        <f aca="false">IF($E439="","",VLOOKUP($E439,'L2 UC'!$C:$D,2,FALSE()))</f>
        <v/>
      </c>
      <c r="E439" s="153" t="str">
        <f aca="false">IF($M439&lt;&gt;"",$M439,IF(COUNTIF('L2 UC'!$C:$C,$L439)&gt;0,$L439,""))</f>
        <v/>
      </c>
      <c r="F439" s="150" t="str">
        <f aca="false">IF($E439="","",$E439&amp;"-"&amp;COUNTIF($E$2:$E439,$E439))</f>
        <v/>
      </c>
      <c r="G439" s="154"/>
      <c r="H439" s="144"/>
      <c r="I439" s="154"/>
      <c r="J439" s="155" t="str">
        <f aca="false">IF(OR($I439="",LEFT($I439,1)="["),"",IFERROR(VLOOKUP(TRIM(IF(ISNUMBER(FIND(",",$I439)),LEFT($I439,FIND(",",$I439)-1),$I439)),'Mitre Techniques'!$A:$C,3,FALSE()),"Unknown technique"))</f>
        <v/>
      </c>
      <c r="K439" s="155" t="str">
        <f aca="false">IF($J439="","",IFERROR(VLOOKUP(IF(ISNUMBER(FIND(",",$J439)),LEFT($J439,FIND(",",$J439)-1),$J439),'ATTACK and Kill Chain mapping'!$A:$B,2,FALSE()),""))</f>
        <v/>
      </c>
      <c r="L439" s="155" t="str">
        <f aca="false">IF($J439="","",IFERROR(VLOOKUP(IF(ISNUMBER(FIND(",",$J439)),LEFT($J439,FIND(",",$J439)-1),$J439),'ATTACK and Kill Chain mapping'!$A:$D,4,FALSE()),""))</f>
        <v/>
      </c>
      <c r="M439" s="154"/>
      <c r="N439" s="156"/>
      <c r="O439" s="156"/>
      <c r="P439" s="156"/>
      <c r="Q439" s="157" t="str">
        <f aca="false">IF(COUNT($N439:$P439)=0,"",$N439*$O439*$P439)</f>
        <v/>
      </c>
      <c r="R439" s="157" t="str">
        <f aca="false">IF($Q439="","",1-$Q439)</f>
        <v/>
      </c>
      <c r="S439" s="158"/>
      <c r="T439" s="158"/>
      <c r="U439" s="158"/>
      <c r="V439" s="158"/>
    </row>
    <row r="440" customFormat="false" ht="43.5" hidden="false" customHeight="true" outlineLevel="0" collapsed="false">
      <c r="A440" s="150" t="str">
        <f aca="false">IF($E440="","",COUNTIF($E:$E,$E440))</f>
        <v/>
      </c>
      <c r="B440" s="151" t="str">
        <f aca="false">IF($C440="","",VLOOKUP($C440,'L1 UC'!$C:$D,2,FALSE()))</f>
        <v/>
      </c>
      <c r="C440" s="152" t="str">
        <f aca="false">IF($E440="","",LEFT($E440,FIND("-",$E440&amp;"-")-1))</f>
        <v/>
      </c>
      <c r="D440" s="153" t="str">
        <f aca="false">IF($E440="","",VLOOKUP($E440,'L2 UC'!$C:$D,2,FALSE()))</f>
        <v/>
      </c>
      <c r="E440" s="153" t="str">
        <f aca="false">IF($M440&lt;&gt;"",$M440,IF(COUNTIF('L2 UC'!$C:$C,$L440)&gt;0,$L440,""))</f>
        <v/>
      </c>
      <c r="F440" s="150" t="str">
        <f aca="false">IF($E440="","",$E440&amp;"-"&amp;COUNTIF($E$2:$E440,$E440))</f>
        <v/>
      </c>
      <c r="G440" s="154"/>
      <c r="H440" s="144"/>
      <c r="I440" s="154"/>
      <c r="J440" s="155" t="str">
        <f aca="false">IF(OR($I440="",LEFT($I440,1)="["),"",IFERROR(VLOOKUP(TRIM(IF(ISNUMBER(FIND(",",$I440)),LEFT($I440,FIND(",",$I440)-1),$I440)),'Mitre Techniques'!$A:$C,3,FALSE()),"Unknown technique"))</f>
        <v/>
      </c>
      <c r="K440" s="155" t="str">
        <f aca="false">IF($J440="","",IFERROR(VLOOKUP(IF(ISNUMBER(FIND(",",$J440)),LEFT($J440,FIND(",",$J440)-1),$J440),'ATTACK and Kill Chain mapping'!$A:$B,2,FALSE()),""))</f>
        <v/>
      </c>
      <c r="L440" s="155" t="str">
        <f aca="false">IF($J440="","",IFERROR(VLOOKUP(IF(ISNUMBER(FIND(",",$J440)),LEFT($J440,FIND(",",$J440)-1),$J440),'ATTACK and Kill Chain mapping'!$A:$D,4,FALSE()),""))</f>
        <v/>
      </c>
      <c r="M440" s="154"/>
      <c r="N440" s="156"/>
      <c r="O440" s="156"/>
      <c r="P440" s="156"/>
      <c r="Q440" s="157" t="str">
        <f aca="false">IF(COUNT($N440:$P440)=0,"",$N440*$O440*$P440)</f>
        <v/>
      </c>
      <c r="R440" s="157" t="str">
        <f aca="false">IF($Q440="","",1-$Q440)</f>
        <v/>
      </c>
      <c r="S440" s="158"/>
      <c r="T440" s="158"/>
      <c r="U440" s="158"/>
      <c r="V440" s="158"/>
    </row>
    <row r="441" customFormat="false" ht="43.5" hidden="false" customHeight="true" outlineLevel="0" collapsed="false">
      <c r="A441" s="150" t="str">
        <f aca="false">IF($E441="","",COUNTIF($E:$E,$E441))</f>
        <v/>
      </c>
      <c r="B441" s="151" t="str">
        <f aca="false">IF($C441="","",VLOOKUP($C441,'L1 UC'!$C:$D,2,FALSE()))</f>
        <v/>
      </c>
      <c r="C441" s="152" t="str">
        <f aca="false">IF($E441="","",LEFT($E441,FIND("-",$E441&amp;"-")-1))</f>
        <v/>
      </c>
      <c r="D441" s="153" t="str">
        <f aca="false">IF($E441="","",VLOOKUP($E441,'L2 UC'!$C:$D,2,FALSE()))</f>
        <v/>
      </c>
      <c r="E441" s="153" t="str">
        <f aca="false">IF($M441&lt;&gt;"",$M441,IF(COUNTIF('L2 UC'!$C:$C,$L441)&gt;0,$L441,""))</f>
        <v/>
      </c>
      <c r="F441" s="150" t="str">
        <f aca="false">IF($E441="","",$E441&amp;"-"&amp;COUNTIF($E$2:$E441,$E441))</f>
        <v/>
      </c>
      <c r="G441" s="154"/>
      <c r="H441" s="144"/>
      <c r="I441" s="154"/>
      <c r="J441" s="155" t="str">
        <f aca="false">IF(OR($I441="",LEFT($I441,1)="["),"",IFERROR(VLOOKUP(TRIM(IF(ISNUMBER(FIND(",",$I441)),LEFT($I441,FIND(",",$I441)-1),$I441)),'Mitre Techniques'!$A:$C,3,FALSE()),"Unknown technique"))</f>
        <v/>
      </c>
      <c r="K441" s="155" t="str">
        <f aca="false">IF($J441="","",IFERROR(VLOOKUP(IF(ISNUMBER(FIND(",",$J441)),LEFT($J441,FIND(",",$J441)-1),$J441),'ATTACK and Kill Chain mapping'!$A:$B,2,FALSE()),""))</f>
        <v/>
      </c>
      <c r="L441" s="155" t="str">
        <f aca="false">IF($J441="","",IFERROR(VLOOKUP(IF(ISNUMBER(FIND(",",$J441)),LEFT($J441,FIND(",",$J441)-1),$J441),'ATTACK and Kill Chain mapping'!$A:$D,4,FALSE()),""))</f>
        <v/>
      </c>
      <c r="M441" s="154"/>
      <c r="N441" s="156"/>
      <c r="O441" s="156"/>
      <c r="P441" s="156"/>
      <c r="Q441" s="157" t="str">
        <f aca="false">IF(COUNT($N441:$P441)=0,"",$N441*$O441*$P441)</f>
        <v/>
      </c>
      <c r="R441" s="157" t="str">
        <f aca="false">IF($Q441="","",1-$Q441)</f>
        <v/>
      </c>
      <c r="S441" s="158"/>
      <c r="T441" s="158"/>
      <c r="U441" s="158"/>
      <c r="V441" s="158"/>
    </row>
    <row r="442" customFormat="false" ht="43.5" hidden="false" customHeight="true" outlineLevel="0" collapsed="false">
      <c r="A442" s="150" t="str">
        <f aca="false">IF($E442="","",COUNTIF($E:$E,$E442))</f>
        <v/>
      </c>
      <c r="B442" s="151" t="str">
        <f aca="false">IF($C442="","",VLOOKUP($C442,'L1 UC'!$C:$D,2,FALSE()))</f>
        <v/>
      </c>
      <c r="C442" s="152" t="str">
        <f aca="false">IF($E442="","",LEFT($E442,FIND("-",$E442&amp;"-")-1))</f>
        <v/>
      </c>
      <c r="D442" s="153" t="str">
        <f aca="false">IF($E442="","",VLOOKUP($E442,'L2 UC'!$C:$D,2,FALSE()))</f>
        <v/>
      </c>
      <c r="E442" s="153" t="str">
        <f aca="false">IF($M442&lt;&gt;"",$M442,IF(COUNTIF('L2 UC'!$C:$C,$L442)&gt;0,$L442,""))</f>
        <v/>
      </c>
      <c r="F442" s="150" t="str">
        <f aca="false">IF($E442="","",$E442&amp;"-"&amp;COUNTIF($E$2:$E442,$E442))</f>
        <v/>
      </c>
      <c r="G442" s="154"/>
      <c r="H442" s="144"/>
      <c r="I442" s="154"/>
      <c r="J442" s="155" t="str">
        <f aca="false">IF(OR($I442="",LEFT($I442,1)="["),"",IFERROR(VLOOKUP(TRIM(IF(ISNUMBER(FIND(",",$I442)),LEFT($I442,FIND(",",$I442)-1),$I442)),'Mitre Techniques'!$A:$C,3,FALSE()),"Unknown technique"))</f>
        <v/>
      </c>
      <c r="K442" s="155" t="str">
        <f aca="false">IF($J442="","",IFERROR(VLOOKUP(IF(ISNUMBER(FIND(",",$J442)),LEFT($J442,FIND(",",$J442)-1),$J442),'ATTACK and Kill Chain mapping'!$A:$B,2,FALSE()),""))</f>
        <v/>
      </c>
      <c r="L442" s="155" t="str">
        <f aca="false">IF($J442="","",IFERROR(VLOOKUP(IF(ISNUMBER(FIND(",",$J442)),LEFT($J442,FIND(",",$J442)-1),$J442),'ATTACK and Kill Chain mapping'!$A:$D,4,FALSE()),""))</f>
        <v/>
      </c>
      <c r="M442" s="154"/>
      <c r="N442" s="156"/>
      <c r="O442" s="156"/>
      <c r="P442" s="156"/>
      <c r="Q442" s="157" t="str">
        <f aca="false">IF(COUNT($N442:$P442)=0,"",$N442*$O442*$P442)</f>
        <v/>
      </c>
      <c r="R442" s="157" t="str">
        <f aca="false">IF($Q442="","",1-$Q442)</f>
        <v/>
      </c>
      <c r="S442" s="158"/>
      <c r="T442" s="158"/>
      <c r="U442" s="158"/>
      <c r="V442" s="158"/>
    </row>
    <row r="443" customFormat="false" ht="43.5" hidden="false" customHeight="true" outlineLevel="0" collapsed="false">
      <c r="A443" s="150" t="str">
        <f aca="false">IF($E443="","",COUNTIF($E:$E,$E443))</f>
        <v/>
      </c>
      <c r="B443" s="151" t="str">
        <f aca="false">IF($C443="","",VLOOKUP($C443,'L1 UC'!$C:$D,2,FALSE()))</f>
        <v/>
      </c>
      <c r="C443" s="152" t="str">
        <f aca="false">IF($E443="","",LEFT($E443,FIND("-",$E443&amp;"-")-1))</f>
        <v/>
      </c>
      <c r="D443" s="153" t="str">
        <f aca="false">IF($E443="","",VLOOKUP($E443,'L2 UC'!$C:$D,2,FALSE()))</f>
        <v/>
      </c>
      <c r="E443" s="153" t="str">
        <f aca="false">IF($M443&lt;&gt;"",$M443,IF(COUNTIF('L2 UC'!$C:$C,$L443)&gt;0,$L443,""))</f>
        <v/>
      </c>
      <c r="F443" s="150" t="str">
        <f aca="false">IF($E443="","",$E443&amp;"-"&amp;COUNTIF($E$2:$E443,$E443))</f>
        <v/>
      </c>
      <c r="G443" s="154"/>
      <c r="H443" s="144"/>
      <c r="I443" s="154"/>
      <c r="J443" s="155" t="str">
        <f aca="false">IF(OR($I443="",LEFT($I443,1)="["),"",IFERROR(VLOOKUP(TRIM(IF(ISNUMBER(FIND(",",$I443)),LEFT($I443,FIND(",",$I443)-1),$I443)),'Mitre Techniques'!$A:$C,3,FALSE()),"Unknown technique"))</f>
        <v/>
      </c>
      <c r="K443" s="155" t="str">
        <f aca="false">IF($J443="","",IFERROR(VLOOKUP(IF(ISNUMBER(FIND(",",$J443)),LEFT($J443,FIND(",",$J443)-1),$J443),'ATTACK and Kill Chain mapping'!$A:$B,2,FALSE()),""))</f>
        <v/>
      </c>
      <c r="L443" s="155" t="str">
        <f aca="false">IF($J443="","",IFERROR(VLOOKUP(IF(ISNUMBER(FIND(",",$J443)),LEFT($J443,FIND(",",$J443)-1),$J443),'ATTACK and Kill Chain mapping'!$A:$D,4,FALSE()),""))</f>
        <v/>
      </c>
      <c r="M443" s="154"/>
      <c r="N443" s="156"/>
      <c r="O443" s="156"/>
      <c r="P443" s="156"/>
      <c r="Q443" s="157" t="str">
        <f aca="false">IF(COUNT($N443:$P443)=0,"",$N443*$O443*$P443)</f>
        <v/>
      </c>
      <c r="R443" s="157" t="str">
        <f aca="false">IF($Q443="","",1-$Q443)</f>
        <v/>
      </c>
      <c r="S443" s="158"/>
      <c r="T443" s="158"/>
      <c r="U443" s="158"/>
      <c r="V443" s="158"/>
    </row>
    <row r="444" customFormat="false" ht="43.5" hidden="false" customHeight="true" outlineLevel="0" collapsed="false">
      <c r="A444" s="150" t="str">
        <f aca="false">IF($E444="","",COUNTIF($E:$E,$E444))</f>
        <v/>
      </c>
      <c r="B444" s="151" t="str">
        <f aca="false">IF($C444="","",VLOOKUP($C444,'L1 UC'!$C:$D,2,FALSE()))</f>
        <v/>
      </c>
      <c r="C444" s="152" t="str">
        <f aca="false">IF($E444="","",LEFT($E444,FIND("-",$E444&amp;"-")-1))</f>
        <v/>
      </c>
      <c r="D444" s="153" t="str">
        <f aca="false">IF($E444="","",VLOOKUP($E444,'L2 UC'!$C:$D,2,FALSE()))</f>
        <v/>
      </c>
      <c r="E444" s="153" t="str">
        <f aca="false">IF($M444&lt;&gt;"",$M444,IF(COUNTIF('L2 UC'!$C:$C,$L444)&gt;0,$L444,""))</f>
        <v/>
      </c>
      <c r="F444" s="150" t="str">
        <f aca="false">IF($E444="","",$E444&amp;"-"&amp;COUNTIF($E$2:$E444,$E444))</f>
        <v/>
      </c>
      <c r="G444" s="154"/>
      <c r="H444" s="144"/>
      <c r="I444" s="154"/>
      <c r="J444" s="155" t="str">
        <f aca="false">IF(OR($I444="",LEFT($I444,1)="["),"",IFERROR(VLOOKUP(TRIM(IF(ISNUMBER(FIND(",",$I444)),LEFT($I444,FIND(",",$I444)-1),$I444)),'Mitre Techniques'!$A:$C,3,FALSE()),"Unknown technique"))</f>
        <v/>
      </c>
      <c r="K444" s="155" t="str">
        <f aca="false">IF($J444="","",IFERROR(VLOOKUP(IF(ISNUMBER(FIND(",",$J444)),LEFT($J444,FIND(",",$J444)-1),$J444),'ATTACK and Kill Chain mapping'!$A:$B,2,FALSE()),""))</f>
        <v/>
      </c>
      <c r="L444" s="155" t="str">
        <f aca="false">IF($J444="","",IFERROR(VLOOKUP(IF(ISNUMBER(FIND(",",$J444)),LEFT($J444,FIND(",",$J444)-1),$J444),'ATTACK and Kill Chain mapping'!$A:$D,4,FALSE()),""))</f>
        <v/>
      </c>
      <c r="M444" s="154"/>
      <c r="N444" s="156"/>
      <c r="O444" s="156"/>
      <c r="P444" s="156"/>
      <c r="Q444" s="157" t="str">
        <f aca="false">IF(COUNT($N444:$P444)=0,"",$N444*$O444*$P444)</f>
        <v/>
      </c>
      <c r="R444" s="157" t="str">
        <f aca="false">IF($Q444="","",1-$Q444)</f>
        <v/>
      </c>
      <c r="S444" s="158"/>
      <c r="T444" s="158"/>
      <c r="U444" s="158"/>
      <c r="V444" s="158"/>
    </row>
    <row r="445" customFormat="false" ht="43.5" hidden="false" customHeight="true" outlineLevel="0" collapsed="false">
      <c r="A445" s="150" t="str">
        <f aca="false">IF($E445="","",COUNTIF($E:$E,$E445))</f>
        <v/>
      </c>
      <c r="B445" s="151" t="str">
        <f aca="false">IF($C445="","",VLOOKUP($C445,'L1 UC'!$C:$D,2,FALSE()))</f>
        <v/>
      </c>
      <c r="C445" s="152" t="str">
        <f aca="false">IF($E445="","",LEFT($E445,FIND("-",$E445&amp;"-")-1))</f>
        <v/>
      </c>
      <c r="D445" s="153" t="str">
        <f aca="false">IF($E445="","",VLOOKUP($E445,'L2 UC'!$C:$D,2,FALSE()))</f>
        <v/>
      </c>
      <c r="E445" s="153" t="str">
        <f aca="false">IF($M445&lt;&gt;"",$M445,IF(COUNTIF('L2 UC'!$C:$C,$L445)&gt;0,$L445,""))</f>
        <v/>
      </c>
      <c r="F445" s="150" t="str">
        <f aca="false">IF($E445="","",$E445&amp;"-"&amp;COUNTIF($E$2:$E445,$E445))</f>
        <v/>
      </c>
      <c r="G445" s="154"/>
      <c r="H445" s="144"/>
      <c r="I445" s="154"/>
      <c r="J445" s="155" t="str">
        <f aca="false">IF(OR($I445="",LEFT($I445,1)="["),"",IFERROR(VLOOKUP(TRIM(IF(ISNUMBER(FIND(",",$I445)),LEFT($I445,FIND(",",$I445)-1),$I445)),'Mitre Techniques'!$A:$C,3,FALSE()),"Unknown technique"))</f>
        <v/>
      </c>
      <c r="K445" s="155" t="str">
        <f aca="false">IF($J445="","",IFERROR(VLOOKUP(IF(ISNUMBER(FIND(",",$J445)),LEFT($J445,FIND(",",$J445)-1),$J445),'ATTACK and Kill Chain mapping'!$A:$B,2,FALSE()),""))</f>
        <v/>
      </c>
      <c r="L445" s="155" t="str">
        <f aca="false">IF($J445="","",IFERROR(VLOOKUP(IF(ISNUMBER(FIND(",",$J445)),LEFT($J445,FIND(",",$J445)-1),$J445),'ATTACK and Kill Chain mapping'!$A:$D,4,FALSE()),""))</f>
        <v/>
      </c>
      <c r="M445" s="154"/>
      <c r="N445" s="156"/>
      <c r="O445" s="156"/>
      <c r="P445" s="156"/>
      <c r="Q445" s="157" t="str">
        <f aca="false">IF(COUNT($N445:$P445)=0,"",$N445*$O445*$P445)</f>
        <v/>
      </c>
      <c r="R445" s="157" t="str">
        <f aca="false">IF($Q445="","",1-$Q445)</f>
        <v/>
      </c>
      <c r="S445" s="158"/>
      <c r="T445" s="158"/>
      <c r="U445" s="158"/>
      <c r="V445" s="158"/>
    </row>
    <row r="446" customFormat="false" ht="43.5" hidden="false" customHeight="true" outlineLevel="0" collapsed="false">
      <c r="A446" s="150" t="str">
        <f aca="false">IF($E446="","",COUNTIF($E:$E,$E446))</f>
        <v/>
      </c>
      <c r="B446" s="151" t="str">
        <f aca="false">IF($C446="","",VLOOKUP($C446,'L1 UC'!$C:$D,2,FALSE()))</f>
        <v/>
      </c>
      <c r="C446" s="152" t="str">
        <f aca="false">IF($E446="","",LEFT($E446,FIND("-",$E446&amp;"-")-1))</f>
        <v/>
      </c>
      <c r="D446" s="153" t="str">
        <f aca="false">IF($E446="","",VLOOKUP($E446,'L2 UC'!$C:$D,2,FALSE()))</f>
        <v/>
      </c>
      <c r="E446" s="153" t="str">
        <f aca="false">IF($M446&lt;&gt;"",$M446,IF(COUNTIF('L2 UC'!$C:$C,$L446)&gt;0,$L446,""))</f>
        <v/>
      </c>
      <c r="F446" s="150" t="str">
        <f aca="false">IF($E446="","",$E446&amp;"-"&amp;COUNTIF($E$2:$E446,$E446))</f>
        <v/>
      </c>
      <c r="G446" s="154"/>
      <c r="H446" s="144"/>
      <c r="I446" s="154"/>
      <c r="J446" s="155" t="str">
        <f aca="false">IF(OR($I446="",LEFT($I446,1)="["),"",IFERROR(VLOOKUP(TRIM(IF(ISNUMBER(FIND(",",$I446)),LEFT($I446,FIND(",",$I446)-1),$I446)),'Mitre Techniques'!$A:$C,3,FALSE()),"Unknown technique"))</f>
        <v/>
      </c>
      <c r="K446" s="155" t="str">
        <f aca="false">IF($J446="","",IFERROR(VLOOKUP(IF(ISNUMBER(FIND(",",$J446)),LEFT($J446,FIND(",",$J446)-1),$J446),'ATTACK and Kill Chain mapping'!$A:$B,2,FALSE()),""))</f>
        <v/>
      </c>
      <c r="L446" s="155" t="str">
        <f aca="false">IF($J446="","",IFERROR(VLOOKUP(IF(ISNUMBER(FIND(",",$J446)),LEFT($J446,FIND(",",$J446)-1),$J446),'ATTACK and Kill Chain mapping'!$A:$D,4,FALSE()),""))</f>
        <v/>
      </c>
      <c r="M446" s="154"/>
      <c r="N446" s="156"/>
      <c r="O446" s="156"/>
      <c r="P446" s="156"/>
      <c r="Q446" s="157" t="str">
        <f aca="false">IF(COUNT($N446:$P446)=0,"",$N446*$O446*$P446)</f>
        <v/>
      </c>
      <c r="R446" s="157" t="str">
        <f aca="false">IF($Q446="","",1-$Q446)</f>
        <v/>
      </c>
      <c r="S446" s="158"/>
      <c r="T446" s="158"/>
      <c r="U446" s="158"/>
      <c r="V446" s="158"/>
    </row>
    <row r="447" customFormat="false" ht="43.5" hidden="false" customHeight="true" outlineLevel="0" collapsed="false">
      <c r="A447" s="150" t="str">
        <f aca="false">IF($E447="","",COUNTIF($E:$E,$E447))</f>
        <v/>
      </c>
      <c r="B447" s="151" t="str">
        <f aca="false">IF($C447="","",VLOOKUP($C447,'L1 UC'!$C:$D,2,FALSE()))</f>
        <v/>
      </c>
      <c r="C447" s="152" t="str">
        <f aca="false">IF($E447="","",LEFT($E447,FIND("-",$E447&amp;"-")-1))</f>
        <v/>
      </c>
      <c r="D447" s="153" t="str">
        <f aca="false">IF($E447="","",VLOOKUP($E447,'L2 UC'!$C:$D,2,FALSE()))</f>
        <v/>
      </c>
      <c r="E447" s="153" t="str">
        <f aca="false">IF($M447&lt;&gt;"",$M447,IF(COUNTIF('L2 UC'!$C:$C,$L447)&gt;0,$L447,""))</f>
        <v/>
      </c>
      <c r="F447" s="150" t="str">
        <f aca="false">IF($E447="","",$E447&amp;"-"&amp;COUNTIF($E$2:$E447,$E447))</f>
        <v/>
      </c>
      <c r="G447" s="154"/>
      <c r="H447" s="144"/>
      <c r="I447" s="154"/>
      <c r="J447" s="155" t="str">
        <f aca="false">IF(OR($I447="",LEFT($I447,1)="["),"",IFERROR(VLOOKUP(TRIM(IF(ISNUMBER(FIND(",",$I447)),LEFT($I447,FIND(",",$I447)-1),$I447)),'Mitre Techniques'!$A:$C,3,FALSE()),"Unknown technique"))</f>
        <v/>
      </c>
      <c r="K447" s="155" t="str">
        <f aca="false">IF($J447="","",IFERROR(VLOOKUP(IF(ISNUMBER(FIND(",",$J447)),LEFT($J447,FIND(",",$J447)-1),$J447),'ATTACK and Kill Chain mapping'!$A:$B,2,FALSE()),""))</f>
        <v/>
      </c>
      <c r="L447" s="155" t="str">
        <f aca="false">IF($J447="","",IFERROR(VLOOKUP(IF(ISNUMBER(FIND(",",$J447)),LEFT($J447,FIND(",",$J447)-1),$J447),'ATTACK and Kill Chain mapping'!$A:$D,4,FALSE()),""))</f>
        <v/>
      </c>
      <c r="M447" s="154"/>
      <c r="N447" s="156"/>
      <c r="O447" s="156"/>
      <c r="P447" s="156"/>
      <c r="Q447" s="157" t="str">
        <f aca="false">IF(COUNT($N447:$P447)=0,"",$N447*$O447*$P447)</f>
        <v/>
      </c>
      <c r="R447" s="157" t="str">
        <f aca="false">IF($Q447="","",1-$Q447)</f>
        <v/>
      </c>
      <c r="S447" s="158"/>
      <c r="T447" s="158"/>
      <c r="U447" s="158"/>
      <c r="V447" s="158"/>
    </row>
    <row r="448" customFormat="false" ht="43.5" hidden="false" customHeight="true" outlineLevel="0" collapsed="false">
      <c r="A448" s="150" t="str">
        <f aca="false">IF($E448="","",COUNTIF($E:$E,$E448))</f>
        <v/>
      </c>
      <c r="B448" s="151" t="str">
        <f aca="false">IF($C448="","",VLOOKUP($C448,'L1 UC'!$C:$D,2,FALSE()))</f>
        <v/>
      </c>
      <c r="C448" s="152" t="str">
        <f aca="false">IF($E448="","",LEFT($E448,FIND("-",$E448&amp;"-")-1))</f>
        <v/>
      </c>
      <c r="D448" s="153" t="str">
        <f aca="false">IF($E448="","",VLOOKUP($E448,'L2 UC'!$C:$D,2,FALSE()))</f>
        <v/>
      </c>
      <c r="E448" s="153" t="str">
        <f aca="false">IF($M448&lt;&gt;"",$M448,IF(COUNTIF('L2 UC'!$C:$C,$L448)&gt;0,$L448,""))</f>
        <v/>
      </c>
      <c r="F448" s="150" t="str">
        <f aca="false">IF($E448="","",$E448&amp;"-"&amp;COUNTIF($E$2:$E448,$E448))</f>
        <v/>
      </c>
      <c r="G448" s="154"/>
      <c r="H448" s="144"/>
      <c r="I448" s="154"/>
      <c r="J448" s="155" t="str">
        <f aca="false">IF(OR($I448="",LEFT($I448,1)="["),"",IFERROR(VLOOKUP(TRIM(IF(ISNUMBER(FIND(",",$I448)),LEFT($I448,FIND(",",$I448)-1),$I448)),'Mitre Techniques'!$A:$C,3,FALSE()),"Unknown technique"))</f>
        <v/>
      </c>
      <c r="K448" s="155" t="str">
        <f aca="false">IF($J448="","",IFERROR(VLOOKUP(IF(ISNUMBER(FIND(",",$J448)),LEFT($J448,FIND(",",$J448)-1),$J448),'ATTACK and Kill Chain mapping'!$A:$B,2,FALSE()),""))</f>
        <v/>
      </c>
      <c r="L448" s="155" t="str">
        <f aca="false">IF($J448="","",IFERROR(VLOOKUP(IF(ISNUMBER(FIND(",",$J448)),LEFT($J448,FIND(",",$J448)-1),$J448),'ATTACK and Kill Chain mapping'!$A:$D,4,FALSE()),""))</f>
        <v/>
      </c>
      <c r="M448" s="154"/>
      <c r="N448" s="156"/>
      <c r="O448" s="156"/>
      <c r="P448" s="156"/>
      <c r="Q448" s="157" t="str">
        <f aca="false">IF(COUNT($N448:$P448)=0,"",$N448*$O448*$P448)</f>
        <v/>
      </c>
      <c r="R448" s="157" t="str">
        <f aca="false">IF($Q448="","",1-$Q448)</f>
        <v/>
      </c>
      <c r="S448" s="158"/>
      <c r="T448" s="158"/>
      <c r="U448" s="158"/>
      <c r="V448" s="158"/>
    </row>
    <row r="449" customFormat="false" ht="43.5" hidden="false" customHeight="true" outlineLevel="0" collapsed="false">
      <c r="A449" s="150" t="str">
        <f aca="false">IF($E449="","",COUNTIF($E:$E,$E449))</f>
        <v/>
      </c>
      <c r="B449" s="151" t="str">
        <f aca="false">IF($C449="","",VLOOKUP($C449,'L1 UC'!$C:$D,2,FALSE()))</f>
        <v/>
      </c>
      <c r="C449" s="152" t="str">
        <f aca="false">IF($E449="","",LEFT($E449,FIND("-",$E449&amp;"-")-1))</f>
        <v/>
      </c>
      <c r="D449" s="153" t="str">
        <f aca="false">IF($E449="","",VLOOKUP($E449,'L2 UC'!$C:$D,2,FALSE()))</f>
        <v/>
      </c>
      <c r="E449" s="153" t="str">
        <f aca="false">IF($M449&lt;&gt;"",$M449,IF(COUNTIF('L2 UC'!$C:$C,$L449)&gt;0,$L449,""))</f>
        <v/>
      </c>
      <c r="F449" s="150" t="str">
        <f aca="false">IF($E449="","",$E449&amp;"-"&amp;COUNTIF($E$2:$E449,$E449))</f>
        <v/>
      </c>
      <c r="G449" s="154"/>
      <c r="H449" s="144"/>
      <c r="I449" s="154"/>
      <c r="J449" s="155" t="str">
        <f aca="false">IF(OR($I449="",LEFT($I449,1)="["),"",IFERROR(VLOOKUP(TRIM(IF(ISNUMBER(FIND(",",$I449)),LEFT($I449,FIND(",",$I449)-1),$I449)),'Mitre Techniques'!$A:$C,3,FALSE()),"Unknown technique"))</f>
        <v/>
      </c>
      <c r="K449" s="155" t="str">
        <f aca="false">IF($J449="","",IFERROR(VLOOKUP(IF(ISNUMBER(FIND(",",$J449)),LEFT($J449,FIND(",",$J449)-1),$J449),'ATTACK and Kill Chain mapping'!$A:$B,2,FALSE()),""))</f>
        <v/>
      </c>
      <c r="L449" s="155" t="str">
        <f aca="false">IF($J449="","",IFERROR(VLOOKUP(IF(ISNUMBER(FIND(",",$J449)),LEFT($J449,FIND(",",$J449)-1),$J449),'ATTACK and Kill Chain mapping'!$A:$D,4,FALSE()),""))</f>
        <v/>
      </c>
      <c r="M449" s="154"/>
      <c r="N449" s="156"/>
      <c r="O449" s="156"/>
      <c r="P449" s="156"/>
      <c r="Q449" s="157" t="str">
        <f aca="false">IF(COUNT($N449:$P449)=0,"",$N449*$O449*$P449)</f>
        <v/>
      </c>
      <c r="R449" s="157" t="str">
        <f aca="false">IF($Q449="","",1-$Q449)</f>
        <v/>
      </c>
      <c r="S449" s="158"/>
      <c r="T449" s="158"/>
      <c r="U449" s="158"/>
      <c r="V449" s="158"/>
    </row>
    <row r="450" customFormat="false" ht="43.5" hidden="false" customHeight="true" outlineLevel="0" collapsed="false">
      <c r="A450" s="150" t="str">
        <f aca="false">IF($E450="","",COUNTIF($E:$E,$E450))</f>
        <v/>
      </c>
      <c r="B450" s="151" t="str">
        <f aca="false">IF($C450="","",VLOOKUP($C450,'L1 UC'!$C:$D,2,FALSE()))</f>
        <v/>
      </c>
      <c r="C450" s="152" t="str">
        <f aca="false">IF($E450="","",LEFT($E450,FIND("-",$E450&amp;"-")-1))</f>
        <v/>
      </c>
      <c r="D450" s="153" t="str">
        <f aca="false">IF($E450="","",VLOOKUP($E450,'L2 UC'!$C:$D,2,FALSE()))</f>
        <v/>
      </c>
      <c r="E450" s="153" t="str">
        <f aca="false">IF($M450&lt;&gt;"",$M450,IF(COUNTIF('L2 UC'!$C:$C,$L450)&gt;0,$L450,""))</f>
        <v/>
      </c>
      <c r="F450" s="150" t="str">
        <f aca="false">IF($E450="","",$E450&amp;"-"&amp;COUNTIF($E$2:$E450,$E450))</f>
        <v/>
      </c>
      <c r="G450" s="154"/>
      <c r="H450" s="144"/>
      <c r="I450" s="154"/>
      <c r="J450" s="155" t="str">
        <f aca="false">IF(OR($I450="",LEFT($I450,1)="["),"",IFERROR(VLOOKUP(TRIM(IF(ISNUMBER(FIND(",",$I450)),LEFT($I450,FIND(",",$I450)-1),$I450)),'Mitre Techniques'!$A:$C,3,FALSE()),"Unknown technique"))</f>
        <v/>
      </c>
      <c r="K450" s="155" t="str">
        <f aca="false">IF($J450="","",IFERROR(VLOOKUP(IF(ISNUMBER(FIND(",",$J450)),LEFT($J450,FIND(",",$J450)-1),$J450),'ATTACK and Kill Chain mapping'!$A:$B,2,FALSE()),""))</f>
        <v/>
      </c>
      <c r="L450" s="155" t="str">
        <f aca="false">IF($J450="","",IFERROR(VLOOKUP(IF(ISNUMBER(FIND(",",$J450)),LEFT($J450,FIND(",",$J450)-1),$J450),'ATTACK and Kill Chain mapping'!$A:$D,4,FALSE()),""))</f>
        <v/>
      </c>
      <c r="M450" s="154"/>
      <c r="N450" s="156"/>
      <c r="O450" s="156"/>
      <c r="P450" s="156"/>
      <c r="Q450" s="157" t="str">
        <f aca="false">IF(COUNT($N450:$P450)=0,"",$N450*$O450*$P450)</f>
        <v/>
      </c>
      <c r="R450" s="157" t="str">
        <f aca="false">IF($Q450="","",1-$Q450)</f>
        <v/>
      </c>
      <c r="S450" s="158"/>
      <c r="T450" s="158"/>
      <c r="U450" s="158"/>
      <c r="V450" s="158"/>
    </row>
    <row r="451" customFormat="false" ht="43.5" hidden="false" customHeight="true" outlineLevel="0" collapsed="false">
      <c r="A451" s="150" t="str">
        <f aca="false">IF($E451="","",COUNTIF($E:$E,$E451))</f>
        <v/>
      </c>
      <c r="B451" s="151" t="str">
        <f aca="false">IF($C451="","",VLOOKUP($C451,'L1 UC'!$C:$D,2,FALSE()))</f>
        <v/>
      </c>
      <c r="C451" s="152" t="str">
        <f aca="false">IF($E451="","",LEFT($E451,FIND("-",$E451&amp;"-")-1))</f>
        <v/>
      </c>
      <c r="D451" s="153" t="str">
        <f aca="false">IF($E451="","",VLOOKUP($E451,'L2 UC'!$C:$D,2,FALSE()))</f>
        <v/>
      </c>
      <c r="E451" s="153" t="str">
        <f aca="false">IF($M451&lt;&gt;"",$M451,IF(COUNTIF('L2 UC'!$C:$C,$L451)&gt;0,$L451,""))</f>
        <v/>
      </c>
      <c r="F451" s="150" t="str">
        <f aca="false">IF($E451="","",$E451&amp;"-"&amp;COUNTIF($E$2:$E451,$E451))</f>
        <v/>
      </c>
      <c r="G451" s="154"/>
      <c r="H451" s="144"/>
      <c r="I451" s="154"/>
      <c r="J451" s="155" t="str">
        <f aca="false">IF(OR($I451="",LEFT($I451,1)="["),"",IFERROR(VLOOKUP(TRIM(IF(ISNUMBER(FIND(",",$I451)),LEFT($I451,FIND(",",$I451)-1),$I451)),'Mitre Techniques'!$A:$C,3,FALSE()),"Unknown technique"))</f>
        <v/>
      </c>
      <c r="K451" s="155" t="str">
        <f aca="false">IF($J451="","",IFERROR(VLOOKUP(IF(ISNUMBER(FIND(",",$J451)),LEFT($J451,FIND(",",$J451)-1),$J451),'ATTACK and Kill Chain mapping'!$A:$B,2,FALSE()),""))</f>
        <v/>
      </c>
      <c r="L451" s="155" t="str">
        <f aca="false">IF($J451="","",IFERROR(VLOOKUP(IF(ISNUMBER(FIND(",",$J451)),LEFT($J451,FIND(",",$J451)-1),$J451),'ATTACK and Kill Chain mapping'!$A:$D,4,FALSE()),""))</f>
        <v/>
      </c>
      <c r="M451" s="154"/>
      <c r="N451" s="156"/>
      <c r="O451" s="156"/>
      <c r="P451" s="156"/>
      <c r="Q451" s="157" t="str">
        <f aca="false">IF(COUNT($N451:$P451)=0,"",$N451*$O451*$P451)</f>
        <v/>
      </c>
      <c r="R451" s="157" t="str">
        <f aca="false">IF($Q451="","",1-$Q451)</f>
        <v/>
      </c>
      <c r="S451" s="158"/>
      <c r="T451" s="158"/>
      <c r="U451" s="158"/>
      <c r="V451" s="158"/>
    </row>
    <row r="452" customFormat="false" ht="43.5" hidden="false" customHeight="true" outlineLevel="0" collapsed="false">
      <c r="A452" s="150" t="str">
        <f aca="false">IF($E452="","",COUNTIF($E:$E,$E452))</f>
        <v/>
      </c>
      <c r="B452" s="151" t="str">
        <f aca="false">IF($C452="","",VLOOKUP($C452,'L1 UC'!$C:$D,2,FALSE()))</f>
        <v/>
      </c>
      <c r="C452" s="152" t="str">
        <f aca="false">IF($E452="","",LEFT($E452,FIND("-",$E452&amp;"-")-1))</f>
        <v/>
      </c>
      <c r="D452" s="153" t="str">
        <f aca="false">IF($E452="","",VLOOKUP($E452,'L2 UC'!$C:$D,2,FALSE()))</f>
        <v/>
      </c>
      <c r="E452" s="153" t="str">
        <f aca="false">IF($M452&lt;&gt;"",$M452,IF(COUNTIF('L2 UC'!$C:$C,$L452)&gt;0,$L452,""))</f>
        <v/>
      </c>
      <c r="F452" s="150" t="str">
        <f aca="false">IF($E452="","",$E452&amp;"-"&amp;COUNTIF($E$2:$E452,$E452))</f>
        <v/>
      </c>
      <c r="G452" s="154"/>
      <c r="H452" s="144"/>
      <c r="I452" s="154"/>
      <c r="J452" s="155" t="str">
        <f aca="false">IF(OR($I452="",LEFT($I452,1)="["),"",IFERROR(VLOOKUP(TRIM(IF(ISNUMBER(FIND(",",$I452)),LEFT($I452,FIND(",",$I452)-1),$I452)),'Mitre Techniques'!$A:$C,3,FALSE()),"Unknown technique"))</f>
        <v/>
      </c>
      <c r="K452" s="155" t="str">
        <f aca="false">IF($J452="","",IFERROR(VLOOKUP(IF(ISNUMBER(FIND(",",$J452)),LEFT($J452,FIND(",",$J452)-1),$J452),'ATTACK and Kill Chain mapping'!$A:$B,2,FALSE()),""))</f>
        <v/>
      </c>
      <c r="L452" s="155" t="str">
        <f aca="false">IF($J452="","",IFERROR(VLOOKUP(IF(ISNUMBER(FIND(",",$J452)),LEFT($J452,FIND(",",$J452)-1),$J452),'ATTACK and Kill Chain mapping'!$A:$D,4,FALSE()),""))</f>
        <v/>
      </c>
      <c r="M452" s="154"/>
      <c r="N452" s="156"/>
      <c r="O452" s="156"/>
      <c r="P452" s="156"/>
      <c r="Q452" s="157" t="str">
        <f aca="false">IF(COUNT($N452:$P452)=0,"",$N452*$O452*$P452)</f>
        <v/>
      </c>
      <c r="R452" s="157" t="str">
        <f aca="false">IF($Q452="","",1-$Q452)</f>
        <v/>
      </c>
      <c r="S452" s="158"/>
      <c r="T452" s="158"/>
      <c r="U452" s="158"/>
      <c r="V452" s="158"/>
    </row>
    <row r="453" customFormat="false" ht="43.5" hidden="false" customHeight="true" outlineLevel="0" collapsed="false">
      <c r="A453" s="150" t="str">
        <f aca="false">IF($E453="","",COUNTIF($E:$E,$E453))</f>
        <v/>
      </c>
      <c r="B453" s="151" t="str">
        <f aca="false">IF($C453="","",VLOOKUP($C453,'L1 UC'!$C:$D,2,FALSE()))</f>
        <v/>
      </c>
      <c r="C453" s="152" t="str">
        <f aca="false">IF($E453="","",LEFT($E453,FIND("-",$E453&amp;"-")-1))</f>
        <v/>
      </c>
      <c r="D453" s="153" t="str">
        <f aca="false">IF($E453="","",VLOOKUP($E453,'L2 UC'!$C:$D,2,FALSE()))</f>
        <v/>
      </c>
      <c r="E453" s="153" t="str">
        <f aca="false">IF($M453&lt;&gt;"",$M453,IF(COUNTIF('L2 UC'!$C:$C,$L453)&gt;0,$L453,""))</f>
        <v/>
      </c>
      <c r="F453" s="150" t="str">
        <f aca="false">IF($E453="","",$E453&amp;"-"&amp;COUNTIF($E$2:$E453,$E453))</f>
        <v/>
      </c>
      <c r="G453" s="154"/>
      <c r="H453" s="144"/>
      <c r="I453" s="154"/>
      <c r="J453" s="155" t="str">
        <f aca="false">IF(OR($I453="",LEFT($I453,1)="["),"",IFERROR(VLOOKUP(TRIM(IF(ISNUMBER(FIND(",",$I453)),LEFT($I453,FIND(",",$I453)-1),$I453)),'Mitre Techniques'!$A:$C,3,FALSE()),"Unknown technique"))</f>
        <v/>
      </c>
      <c r="K453" s="155" t="str">
        <f aca="false">IF($J453="","",IFERROR(VLOOKUP(IF(ISNUMBER(FIND(",",$J453)),LEFT($J453,FIND(",",$J453)-1),$J453),'ATTACK and Kill Chain mapping'!$A:$B,2,FALSE()),""))</f>
        <v/>
      </c>
      <c r="L453" s="155" t="str">
        <f aca="false">IF($J453="","",IFERROR(VLOOKUP(IF(ISNUMBER(FIND(",",$J453)),LEFT($J453,FIND(",",$J453)-1),$J453),'ATTACK and Kill Chain mapping'!$A:$D,4,FALSE()),""))</f>
        <v/>
      </c>
      <c r="M453" s="154"/>
      <c r="N453" s="156"/>
      <c r="O453" s="156"/>
      <c r="P453" s="156"/>
      <c r="Q453" s="157" t="str">
        <f aca="false">IF(COUNT($N453:$P453)=0,"",$N453*$O453*$P453)</f>
        <v/>
      </c>
      <c r="R453" s="157" t="str">
        <f aca="false">IF($Q453="","",1-$Q453)</f>
        <v/>
      </c>
      <c r="S453" s="158"/>
      <c r="T453" s="158"/>
      <c r="U453" s="158"/>
      <c r="V453" s="158"/>
    </row>
    <row r="454" customFormat="false" ht="43.5" hidden="false" customHeight="true" outlineLevel="0" collapsed="false">
      <c r="A454" s="150" t="str">
        <f aca="false">IF($E454="","",COUNTIF($E:$E,$E454))</f>
        <v/>
      </c>
      <c r="B454" s="151" t="str">
        <f aca="false">IF($C454="","",VLOOKUP($C454,'L1 UC'!$C:$D,2,FALSE()))</f>
        <v/>
      </c>
      <c r="C454" s="152" t="str">
        <f aca="false">IF($E454="","",LEFT($E454,FIND("-",$E454&amp;"-")-1))</f>
        <v/>
      </c>
      <c r="D454" s="153" t="str">
        <f aca="false">IF($E454="","",VLOOKUP($E454,'L2 UC'!$C:$D,2,FALSE()))</f>
        <v/>
      </c>
      <c r="E454" s="153" t="str">
        <f aca="false">IF($M454&lt;&gt;"",$M454,IF(COUNTIF('L2 UC'!$C:$C,$L454)&gt;0,$L454,""))</f>
        <v/>
      </c>
      <c r="F454" s="150" t="str">
        <f aca="false">IF($E454="","",$E454&amp;"-"&amp;COUNTIF($E$2:$E454,$E454))</f>
        <v/>
      </c>
      <c r="G454" s="154"/>
      <c r="H454" s="144"/>
      <c r="I454" s="154"/>
      <c r="J454" s="155" t="str">
        <f aca="false">IF(OR($I454="",LEFT($I454,1)="["),"",IFERROR(VLOOKUP(TRIM(IF(ISNUMBER(FIND(",",$I454)),LEFT($I454,FIND(",",$I454)-1),$I454)),'Mitre Techniques'!$A:$C,3,FALSE()),"Unknown technique"))</f>
        <v/>
      </c>
      <c r="K454" s="155" t="str">
        <f aca="false">IF($J454="","",IFERROR(VLOOKUP(IF(ISNUMBER(FIND(",",$J454)),LEFT($J454,FIND(",",$J454)-1),$J454),'ATTACK and Kill Chain mapping'!$A:$B,2,FALSE()),""))</f>
        <v/>
      </c>
      <c r="L454" s="155" t="str">
        <f aca="false">IF($J454="","",IFERROR(VLOOKUP(IF(ISNUMBER(FIND(",",$J454)),LEFT($J454,FIND(",",$J454)-1),$J454),'ATTACK and Kill Chain mapping'!$A:$D,4,FALSE()),""))</f>
        <v/>
      </c>
      <c r="M454" s="154"/>
      <c r="N454" s="156"/>
      <c r="O454" s="156"/>
      <c r="P454" s="156"/>
      <c r="Q454" s="157" t="str">
        <f aca="false">IF(COUNT($N454:$P454)=0,"",$N454*$O454*$P454)</f>
        <v/>
      </c>
      <c r="R454" s="157" t="str">
        <f aca="false">IF($Q454="","",1-$Q454)</f>
        <v/>
      </c>
      <c r="S454" s="158"/>
      <c r="T454" s="158"/>
      <c r="U454" s="158"/>
      <c r="V454" s="158"/>
    </row>
    <row r="455" customFormat="false" ht="43.5" hidden="false" customHeight="true" outlineLevel="0" collapsed="false">
      <c r="A455" s="150" t="str">
        <f aca="false">IF($E455="","",COUNTIF($E:$E,$E455))</f>
        <v/>
      </c>
      <c r="B455" s="151" t="str">
        <f aca="false">IF($C455="","",VLOOKUP($C455,'L1 UC'!$C:$D,2,FALSE()))</f>
        <v/>
      </c>
      <c r="C455" s="152" t="str">
        <f aca="false">IF($E455="","",LEFT($E455,FIND("-",$E455&amp;"-")-1))</f>
        <v/>
      </c>
      <c r="D455" s="153" t="str">
        <f aca="false">IF($E455="","",VLOOKUP($E455,'L2 UC'!$C:$D,2,FALSE()))</f>
        <v/>
      </c>
      <c r="E455" s="153" t="str">
        <f aca="false">IF($M455&lt;&gt;"",$M455,IF(COUNTIF('L2 UC'!$C:$C,$L455)&gt;0,$L455,""))</f>
        <v/>
      </c>
      <c r="F455" s="150" t="str">
        <f aca="false">IF($E455="","",$E455&amp;"-"&amp;COUNTIF($E$2:$E455,$E455))</f>
        <v/>
      </c>
      <c r="G455" s="154"/>
      <c r="H455" s="144"/>
      <c r="I455" s="154"/>
      <c r="J455" s="155" t="str">
        <f aca="false">IF(OR($I455="",LEFT($I455,1)="["),"",IFERROR(VLOOKUP(TRIM(IF(ISNUMBER(FIND(",",$I455)),LEFT($I455,FIND(",",$I455)-1),$I455)),'Mitre Techniques'!$A:$C,3,FALSE()),"Unknown technique"))</f>
        <v/>
      </c>
      <c r="K455" s="155" t="str">
        <f aca="false">IF($J455="","",IFERROR(VLOOKUP(IF(ISNUMBER(FIND(",",$J455)),LEFT($J455,FIND(",",$J455)-1),$J455),'ATTACK and Kill Chain mapping'!$A:$B,2,FALSE()),""))</f>
        <v/>
      </c>
      <c r="L455" s="155" t="str">
        <f aca="false">IF($J455="","",IFERROR(VLOOKUP(IF(ISNUMBER(FIND(",",$J455)),LEFT($J455,FIND(",",$J455)-1),$J455),'ATTACK and Kill Chain mapping'!$A:$D,4,FALSE()),""))</f>
        <v/>
      </c>
      <c r="M455" s="154"/>
      <c r="N455" s="156"/>
      <c r="O455" s="156"/>
      <c r="P455" s="156"/>
      <c r="Q455" s="157" t="str">
        <f aca="false">IF(COUNT($N455:$P455)=0,"",$N455*$O455*$P455)</f>
        <v/>
      </c>
      <c r="R455" s="157" t="str">
        <f aca="false">IF($Q455="","",1-$Q455)</f>
        <v/>
      </c>
      <c r="S455" s="158"/>
      <c r="T455" s="158"/>
      <c r="U455" s="158"/>
      <c r="V455" s="158"/>
    </row>
    <row r="456" customFormat="false" ht="43.5" hidden="false" customHeight="true" outlineLevel="0" collapsed="false">
      <c r="A456" s="150" t="str">
        <f aca="false">IF($E456="","",COUNTIF($E:$E,$E456))</f>
        <v/>
      </c>
      <c r="B456" s="151" t="str">
        <f aca="false">IF($C456="","",VLOOKUP($C456,'L1 UC'!$C:$D,2,FALSE()))</f>
        <v/>
      </c>
      <c r="C456" s="152" t="str">
        <f aca="false">IF($E456="","",LEFT($E456,FIND("-",$E456&amp;"-")-1))</f>
        <v/>
      </c>
      <c r="D456" s="153" t="str">
        <f aca="false">IF($E456="","",VLOOKUP($E456,'L2 UC'!$C:$D,2,FALSE()))</f>
        <v/>
      </c>
      <c r="E456" s="153" t="str">
        <f aca="false">IF($M456&lt;&gt;"",$M456,IF(COUNTIF('L2 UC'!$C:$C,$L456)&gt;0,$L456,""))</f>
        <v/>
      </c>
      <c r="F456" s="150" t="str">
        <f aca="false">IF($E456="","",$E456&amp;"-"&amp;COUNTIF($E$2:$E456,$E456))</f>
        <v/>
      </c>
      <c r="G456" s="154"/>
      <c r="H456" s="144"/>
      <c r="I456" s="154"/>
      <c r="J456" s="155" t="str">
        <f aca="false">IF(OR($I456="",LEFT($I456,1)="["),"",IFERROR(VLOOKUP(TRIM(IF(ISNUMBER(FIND(",",$I456)),LEFT($I456,FIND(",",$I456)-1),$I456)),'Mitre Techniques'!$A:$C,3,FALSE()),"Unknown technique"))</f>
        <v/>
      </c>
      <c r="K456" s="155" t="str">
        <f aca="false">IF($J456="","",IFERROR(VLOOKUP(IF(ISNUMBER(FIND(",",$J456)),LEFT($J456,FIND(",",$J456)-1),$J456),'ATTACK and Kill Chain mapping'!$A:$B,2,FALSE()),""))</f>
        <v/>
      </c>
      <c r="L456" s="155" t="str">
        <f aca="false">IF($J456="","",IFERROR(VLOOKUP(IF(ISNUMBER(FIND(",",$J456)),LEFT($J456,FIND(",",$J456)-1),$J456),'ATTACK and Kill Chain mapping'!$A:$D,4,FALSE()),""))</f>
        <v/>
      </c>
      <c r="M456" s="154"/>
      <c r="N456" s="156"/>
      <c r="O456" s="156"/>
      <c r="P456" s="156"/>
      <c r="Q456" s="157" t="str">
        <f aca="false">IF(COUNT($N456:$P456)=0,"",$N456*$O456*$P456)</f>
        <v/>
      </c>
      <c r="R456" s="157" t="str">
        <f aca="false">IF($Q456="","",1-$Q456)</f>
        <v/>
      </c>
      <c r="S456" s="158"/>
      <c r="T456" s="158"/>
      <c r="U456" s="158"/>
      <c r="V456" s="158"/>
    </row>
    <row r="457" customFormat="false" ht="43.5" hidden="false" customHeight="true" outlineLevel="0" collapsed="false">
      <c r="A457" s="150" t="str">
        <f aca="false">IF($E457="","",COUNTIF($E:$E,$E457))</f>
        <v/>
      </c>
      <c r="B457" s="151" t="str">
        <f aca="false">IF($C457="","",VLOOKUP($C457,'L1 UC'!$C:$D,2,FALSE()))</f>
        <v/>
      </c>
      <c r="C457" s="152" t="str">
        <f aca="false">IF($E457="","",LEFT($E457,FIND("-",$E457&amp;"-")-1))</f>
        <v/>
      </c>
      <c r="D457" s="153" t="str">
        <f aca="false">IF($E457="","",VLOOKUP($E457,'L2 UC'!$C:$D,2,FALSE()))</f>
        <v/>
      </c>
      <c r="E457" s="153" t="str">
        <f aca="false">IF($M457&lt;&gt;"",$M457,IF(COUNTIF('L2 UC'!$C:$C,$L457)&gt;0,$L457,""))</f>
        <v/>
      </c>
      <c r="F457" s="150" t="str">
        <f aca="false">IF($E457="","",$E457&amp;"-"&amp;COUNTIF($E$2:$E457,$E457))</f>
        <v/>
      </c>
      <c r="G457" s="154"/>
      <c r="H457" s="144"/>
      <c r="I457" s="154"/>
      <c r="J457" s="155" t="str">
        <f aca="false">IF(OR($I457="",LEFT($I457,1)="["),"",IFERROR(VLOOKUP(TRIM(IF(ISNUMBER(FIND(",",$I457)),LEFT($I457,FIND(",",$I457)-1),$I457)),'Mitre Techniques'!$A:$C,3,FALSE()),"Unknown technique"))</f>
        <v/>
      </c>
      <c r="K457" s="155" t="str">
        <f aca="false">IF($J457="","",IFERROR(VLOOKUP(IF(ISNUMBER(FIND(",",$J457)),LEFT($J457,FIND(",",$J457)-1),$J457),'ATTACK and Kill Chain mapping'!$A:$B,2,FALSE()),""))</f>
        <v/>
      </c>
      <c r="L457" s="155" t="str">
        <f aca="false">IF($J457="","",IFERROR(VLOOKUP(IF(ISNUMBER(FIND(",",$J457)),LEFT($J457,FIND(",",$J457)-1),$J457),'ATTACK and Kill Chain mapping'!$A:$D,4,FALSE()),""))</f>
        <v/>
      </c>
      <c r="M457" s="154"/>
      <c r="N457" s="156"/>
      <c r="O457" s="156"/>
      <c r="P457" s="156"/>
      <c r="Q457" s="157" t="str">
        <f aca="false">IF(COUNT($N457:$P457)=0,"",$N457*$O457*$P457)</f>
        <v/>
      </c>
      <c r="R457" s="157" t="str">
        <f aca="false">IF($Q457="","",1-$Q457)</f>
        <v/>
      </c>
      <c r="S457" s="158"/>
      <c r="T457" s="158"/>
      <c r="U457" s="158"/>
      <c r="V457" s="158"/>
    </row>
    <row r="458" customFormat="false" ht="43.5" hidden="false" customHeight="true" outlineLevel="0" collapsed="false">
      <c r="A458" s="150" t="str">
        <f aca="false">IF($E458="","",COUNTIF($E:$E,$E458))</f>
        <v/>
      </c>
      <c r="B458" s="151" t="str">
        <f aca="false">IF($C458="","",VLOOKUP($C458,'L1 UC'!$C:$D,2,FALSE()))</f>
        <v/>
      </c>
      <c r="C458" s="152" t="str">
        <f aca="false">IF($E458="","",LEFT($E458,FIND("-",$E458&amp;"-")-1))</f>
        <v/>
      </c>
      <c r="D458" s="153" t="str">
        <f aca="false">IF($E458="","",VLOOKUP($E458,'L2 UC'!$C:$D,2,FALSE()))</f>
        <v/>
      </c>
      <c r="E458" s="153" t="str">
        <f aca="false">IF($M458&lt;&gt;"",$M458,IF(COUNTIF('L2 UC'!$C:$C,$L458)&gt;0,$L458,""))</f>
        <v/>
      </c>
      <c r="F458" s="150" t="str">
        <f aca="false">IF($E458="","",$E458&amp;"-"&amp;COUNTIF($E$2:$E458,$E458))</f>
        <v/>
      </c>
      <c r="G458" s="154"/>
      <c r="H458" s="144"/>
      <c r="I458" s="154"/>
      <c r="J458" s="155" t="str">
        <f aca="false">IF(OR($I458="",LEFT($I458,1)="["),"",IFERROR(VLOOKUP(TRIM(IF(ISNUMBER(FIND(",",$I458)),LEFT($I458,FIND(",",$I458)-1),$I458)),'Mitre Techniques'!$A:$C,3,FALSE()),"Unknown technique"))</f>
        <v/>
      </c>
      <c r="K458" s="155" t="str">
        <f aca="false">IF($J458="","",IFERROR(VLOOKUP(IF(ISNUMBER(FIND(",",$J458)),LEFT($J458,FIND(",",$J458)-1),$J458),'ATTACK and Kill Chain mapping'!$A:$B,2,FALSE()),""))</f>
        <v/>
      </c>
      <c r="L458" s="155" t="str">
        <f aca="false">IF($J458="","",IFERROR(VLOOKUP(IF(ISNUMBER(FIND(",",$J458)),LEFT($J458,FIND(",",$J458)-1),$J458),'ATTACK and Kill Chain mapping'!$A:$D,4,FALSE()),""))</f>
        <v/>
      </c>
      <c r="M458" s="154"/>
      <c r="N458" s="156"/>
      <c r="O458" s="156"/>
      <c r="P458" s="156"/>
      <c r="Q458" s="157" t="str">
        <f aca="false">IF(COUNT($N458:$P458)=0,"",$N458*$O458*$P458)</f>
        <v/>
      </c>
      <c r="R458" s="157" t="str">
        <f aca="false">IF($Q458="","",1-$Q458)</f>
        <v/>
      </c>
      <c r="S458" s="158"/>
      <c r="T458" s="158"/>
      <c r="U458" s="158"/>
      <c r="V458" s="158"/>
    </row>
    <row r="459" customFormat="false" ht="43.5" hidden="false" customHeight="true" outlineLevel="0" collapsed="false">
      <c r="A459" s="150" t="str">
        <f aca="false">IF($E459="","",COUNTIF($E:$E,$E459))</f>
        <v/>
      </c>
      <c r="B459" s="151" t="str">
        <f aca="false">IF($C459="","",VLOOKUP($C459,'L1 UC'!$C:$D,2,FALSE()))</f>
        <v/>
      </c>
      <c r="C459" s="152" t="str">
        <f aca="false">IF($E459="","",LEFT($E459,FIND("-",$E459&amp;"-")-1))</f>
        <v/>
      </c>
      <c r="D459" s="153" t="str">
        <f aca="false">IF($E459="","",VLOOKUP($E459,'L2 UC'!$C:$D,2,FALSE()))</f>
        <v/>
      </c>
      <c r="E459" s="153" t="str">
        <f aca="false">IF($M459&lt;&gt;"",$M459,IF(COUNTIF('L2 UC'!$C:$C,$L459)&gt;0,$L459,""))</f>
        <v/>
      </c>
      <c r="F459" s="150" t="str">
        <f aca="false">IF($E459="","",$E459&amp;"-"&amp;COUNTIF($E$2:$E459,$E459))</f>
        <v/>
      </c>
      <c r="G459" s="154"/>
      <c r="H459" s="144"/>
      <c r="I459" s="154"/>
      <c r="J459" s="155" t="str">
        <f aca="false">IF(OR($I459="",LEFT($I459,1)="["),"",IFERROR(VLOOKUP(TRIM(IF(ISNUMBER(FIND(",",$I459)),LEFT($I459,FIND(",",$I459)-1),$I459)),'Mitre Techniques'!$A:$C,3,FALSE()),"Unknown technique"))</f>
        <v/>
      </c>
      <c r="K459" s="155" t="str">
        <f aca="false">IF($J459="","",IFERROR(VLOOKUP(IF(ISNUMBER(FIND(",",$J459)),LEFT($J459,FIND(",",$J459)-1),$J459),'ATTACK and Kill Chain mapping'!$A:$B,2,FALSE()),""))</f>
        <v/>
      </c>
      <c r="L459" s="155" t="str">
        <f aca="false">IF($J459="","",IFERROR(VLOOKUP(IF(ISNUMBER(FIND(",",$J459)),LEFT($J459,FIND(",",$J459)-1),$J459),'ATTACK and Kill Chain mapping'!$A:$D,4,FALSE()),""))</f>
        <v/>
      </c>
      <c r="M459" s="154"/>
      <c r="N459" s="156"/>
      <c r="O459" s="156"/>
      <c r="P459" s="156"/>
      <c r="Q459" s="157" t="str">
        <f aca="false">IF(COUNT($N459:$P459)=0,"",$N459*$O459*$P459)</f>
        <v/>
      </c>
      <c r="R459" s="157" t="str">
        <f aca="false">IF($Q459="","",1-$Q459)</f>
        <v/>
      </c>
      <c r="S459" s="158"/>
      <c r="T459" s="158"/>
      <c r="U459" s="158"/>
      <c r="V459" s="158"/>
    </row>
    <row r="460" customFormat="false" ht="43.5" hidden="false" customHeight="true" outlineLevel="0" collapsed="false">
      <c r="A460" s="150" t="str">
        <f aca="false">IF($E460="","",COUNTIF($E:$E,$E460))</f>
        <v/>
      </c>
      <c r="B460" s="151" t="str">
        <f aca="false">IF($C460="","",VLOOKUP($C460,'L1 UC'!$C:$D,2,FALSE()))</f>
        <v/>
      </c>
      <c r="C460" s="152" t="str">
        <f aca="false">IF($E460="","",LEFT($E460,FIND("-",$E460&amp;"-")-1))</f>
        <v/>
      </c>
      <c r="D460" s="153" t="str">
        <f aca="false">IF($E460="","",VLOOKUP($E460,'L2 UC'!$C:$D,2,FALSE()))</f>
        <v/>
      </c>
      <c r="E460" s="153" t="str">
        <f aca="false">IF($M460&lt;&gt;"",$M460,IF(COUNTIF('L2 UC'!$C:$C,$L460)&gt;0,$L460,""))</f>
        <v/>
      </c>
      <c r="F460" s="150" t="str">
        <f aca="false">IF($E460="","",$E460&amp;"-"&amp;COUNTIF($E$2:$E460,$E460))</f>
        <v/>
      </c>
      <c r="G460" s="154"/>
      <c r="H460" s="144"/>
      <c r="I460" s="154"/>
      <c r="J460" s="155" t="str">
        <f aca="false">IF(OR($I460="",LEFT($I460,1)="["),"",IFERROR(VLOOKUP(TRIM(IF(ISNUMBER(FIND(",",$I460)),LEFT($I460,FIND(",",$I460)-1),$I460)),'Mitre Techniques'!$A:$C,3,FALSE()),"Unknown technique"))</f>
        <v/>
      </c>
      <c r="K460" s="155" t="str">
        <f aca="false">IF($J460="","",IFERROR(VLOOKUP(IF(ISNUMBER(FIND(",",$J460)),LEFT($J460,FIND(",",$J460)-1),$J460),'ATTACK and Kill Chain mapping'!$A:$B,2,FALSE()),""))</f>
        <v/>
      </c>
      <c r="L460" s="155" t="str">
        <f aca="false">IF($J460="","",IFERROR(VLOOKUP(IF(ISNUMBER(FIND(",",$J460)),LEFT($J460,FIND(",",$J460)-1),$J460),'ATTACK and Kill Chain mapping'!$A:$D,4,FALSE()),""))</f>
        <v/>
      </c>
      <c r="M460" s="154"/>
      <c r="N460" s="156"/>
      <c r="O460" s="156"/>
      <c r="P460" s="156"/>
      <c r="Q460" s="157" t="str">
        <f aca="false">IF(COUNT($N460:$P460)=0,"",$N460*$O460*$P460)</f>
        <v/>
      </c>
      <c r="R460" s="157" t="str">
        <f aca="false">IF($Q460="","",1-$Q460)</f>
        <v/>
      </c>
      <c r="S460" s="158"/>
      <c r="T460" s="158"/>
      <c r="U460" s="158"/>
      <c r="V460" s="158"/>
    </row>
    <row r="461" customFormat="false" ht="43.5" hidden="false" customHeight="true" outlineLevel="0" collapsed="false">
      <c r="A461" s="150" t="str">
        <f aca="false">IF($E461="","",COUNTIF($E:$E,$E461))</f>
        <v/>
      </c>
      <c r="B461" s="151" t="str">
        <f aca="false">IF($C461="","",VLOOKUP($C461,'L1 UC'!$C:$D,2,FALSE()))</f>
        <v/>
      </c>
      <c r="C461" s="152" t="str">
        <f aca="false">IF($E461="","",LEFT($E461,FIND("-",$E461&amp;"-")-1))</f>
        <v/>
      </c>
      <c r="D461" s="153" t="str">
        <f aca="false">IF($E461="","",VLOOKUP($E461,'L2 UC'!$C:$D,2,FALSE()))</f>
        <v/>
      </c>
      <c r="E461" s="153" t="str">
        <f aca="false">IF($M461&lt;&gt;"",$M461,IF(COUNTIF('L2 UC'!$C:$C,$L461)&gt;0,$L461,""))</f>
        <v/>
      </c>
      <c r="F461" s="150" t="str">
        <f aca="false">IF($E461="","",$E461&amp;"-"&amp;COUNTIF($E$2:$E461,$E461))</f>
        <v/>
      </c>
      <c r="G461" s="154"/>
      <c r="H461" s="144"/>
      <c r="I461" s="154"/>
      <c r="J461" s="155" t="str">
        <f aca="false">IF(OR($I461="",LEFT($I461,1)="["),"",IFERROR(VLOOKUP(TRIM(IF(ISNUMBER(FIND(",",$I461)),LEFT($I461,FIND(",",$I461)-1),$I461)),'Mitre Techniques'!$A:$C,3,FALSE()),"Unknown technique"))</f>
        <v/>
      </c>
      <c r="K461" s="155" t="str">
        <f aca="false">IF($J461="","",IFERROR(VLOOKUP(IF(ISNUMBER(FIND(",",$J461)),LEFT($J461,FIND(",",$J461)-1),$J461),'ATTACK and Kill Chain mapping'!$A:$B,2,FALSE()),""))</f>
        <v/>
      </c>
      <c r="L461" s="155" t="str">
        <f aca="false">IF($J461="","",IFERROR(VLOOKUP(IF(ISNUMBER(FIND(",",$J461)),LEFT($J461,FIND(",",$J461)-1),$J461),'ATTACK and Kill Chain mapping'!$A:$D,4,FALSE()),""))</f>
        <v/>
      </c>
      <c r="M461" s="154"/>
      <c r="N461" s="156"/>
      <c r="O461" s="156"/>
      <c r="P461" s="156"/>
      <c r="Q461" s="157" t="str">
        <f aca="false">IF(COUNT($N461:$P461)=0,"",$N461*$O461*$P461)</f>
        <v/>
      </c>
      <c r="R461" s="157" t="str">
        <f aca="false">IF($Q461="","",1-$Q461)</f>
        <v/>
      </c>
      <c r="S461" s="158"/>
      <c r="T461" s="158"/>
      <c r="U461" s="158"/>
      <c r="V461" s="158"/>
    </row>
    <row r="462" customFormat="false" ht="43.5" hidden="false" customHeight="true" outlineLevel="0" collapsed="false">
      <c r="A462" s="150" t="str">
        <f aca="false">IF($E462="","",COUNTIF($E:$E,$E462))</f>
        <v/>
      </c>
      <c r="B462" s="151" t="str">
        <f aca="false">IF($C462="","",VLOOKUP($C462,'L1 UC'!$C:$D,2,FALSE()))</f>
        <v/>
      </c>
      <c r="C462" s="152" t="str">
        <f aca="false">IF($E462="","",LEFT($E462,FIND("-",$E462&amp;"-")-1))</f>
        <v/>
      </c>
      <c r="D462" s="153" t="str">
        <f aca="false">IF($E462="","",VLOOKUP($E462,'L2 UC'!$C:$D,2,FALSE()))</f>
        <v/>
      </c>
      <c r="E462" s="153" t="str">
        <f aca="false">IF($M462&lt;&gt;"",$M462,IF(COUNTIF('L2 UC'!$C:$C,$L462)&gt;0,$L462,""))</f>
        <v/>
      </c>
      <c r="F462" s="150" t="str">
        <f aca="false">IF($E462="","",$E462&amp;"-"&amp;COUNTIF($E$2:$E462,$E462))</f>
        <v/>
      </c>
      <c r="G462" s="154"/>
      <c r="H462" s="144"/>
      <c r="I462" s="154"/>
      <c r="J462" s="155" t="str">
        <f aca="false">IF(OR($I462="",LEFT($I462,1)="["),"",IFERROR(VLOOKUP(TRIM(IF(ISNUMBER(FIND(",",$I462)),LEFT($I462,FIND(",",$I462)-1),$I462)),'Mitre Techniques'!$A:$C,3,FALSE()),"Unknown technique"))</f>
        <v/>
      </c>
      <c r="K462" s="155" t="str">
        <f aca="false">IF($J462="","",IFERROR(VLOOKUP(IF(ISNUMBER(FIND(",",$J462)),LEFT($J462,FIND(",",$J462)-1),$J462),'ATTACK and Kill Chain mapping'!$A:$B,2,FALSE()),""))</f>
        <v/>
      </c>
      <c r="L462" s="155" t="str">
        <f aca="false">IF($J462="","",IFERROR(VLOOKUP(IF(ISNUMBER(FIND(",",$J462)),LEFT($J462,FIND(",",$J462)-1),$J462),'ATTACK and Kill Chain mapping'!$A:$D,4,FALSE()),""))</f>
        <v/>
      </c>
      <c r="M462" s="154"/>
      <c r="N462" s="156"/>
      <c r="O462" s="156"/>
      <c r="P462" s="156"/>
      <c r="Q462" s="157" t="str">
        <f aca="false">IF(COUNT($N462:$P462)=0,"",$N462*$O462*$P462)</f>
        <v/>
      </c>
      <c r="R462" s="157" t="str">
        <f aca="false">IF($Q462="","",1-$Q462)</f>
        <v/>
      </c>
      <c r="S462" s="158"/>
      <c r="T462" s="158"/>
      <c r="U462" s="158"/>
      <c r="V462" s="158"/>
    </row>
    <row r="463" customFormat="false" ht="43.5" hidden="false" customHeight="true" outlineLevel="0" collapsed="false">
      <c r="A463" s="150" t="str">
        <f aca="false">IF($E463="","",COUNTIF($E:$E,$E463))</f>
        <v/>
      </c>
      <c r="B463" s="151" t="str">
        <f aca="false">IF($C463="","",VLOOKUP($C463,'L1 UC'!$C:$D,2,FALSE()))</f>
        <v/>
      </c>
      <c r="C463" s="152" t="str">
        <f aca="false">IF($E463="","",LEFT($E463,FIND("-",$E463&amp;"-")-1))</f>
        <v/>
      </c>
      <c r="D463" s="153" t="str">
        <f aca="false">IF($E463="","",VLOOKUP($E463,'L2 UC'!$C:$D,2,FALSE()))</f>
        <v/>
      </c>
      <c r="E463" s="153" t="str">
        <f aca="false">IF($M463&lt;&gt;"",$M463,IF(COUNTIF('L2 UC'!$C:$C,$L463)&gt;0,$L463,""))</f>
        <v/>
      </c>
      <c r="F463" s="150" t="str">
        <f aca="false">IF($E463="","",$E463&amp;"-"&amp;COUNTIF($E$2:$E463,$E463))</f>
        <v/>
      </c>
      <c r="G463" s="154"/>
      <c r="H463" s="144"/>
      <c r="I463" s="154"/>
      <c r="J463" s="155" t="str">
        <f aca="false">IF(OR($I463="",LEFT($I463,1)="["),"",IFERROR(VLOOKUP(TRIM(IF(ISNUMBER(FIND(",",$I463)),LEFT($I463,FIND(",",$I463)-1),$I463)),'Mitre Techniques'!$A:$C,3,FALSE()),"Unknown technique"))</f>
        <v/>
      </c>
      <c r="K463" s="155" t="str">
        <f aca="false">IF($J463="","",IFERROR(VLOOKUP(IF(ISNUMBER(FIND(",",$J463)),LEFT($J463,FIND(",",$J463)-1),$J463),'ATTACK and Kill Chain mapping'!$A:$B,2,FALSE()),""))</f>
        <v/>
      </c>
      <c r="L463" s="155" t="str">
        <f aca="false">IF($J463="","",IFERROR(VLOOKUP(IF(ISNUMBER(FIND(",",$J463)),LEFT($J463,FIND(",",$J463)-1),$J463),'ATTACK and Kill Chain mapping'!$A:$D,4,FALSE()),""))</f>
        <v/>
      </c>
      <c r="M463" s="154"/>
      <c r="N463" s="156"/>
      <c r="O463" s="156"/>
      <c r="P463" s="156"/>
      <c r="Q463" s="157" t="str">
        <f aca="false">IF(COUNT($N463:$P463)=0,"",$N463*$O463*$P463)</f>
        <v/>
      </c>
      <c r="R463" s="157" t="str">
        <f aca="false">IF($Q463="","",1-$Q463)</f>
        <v/>
      </c>
      <c r="S463" s="158"/>
      <c r="T463" s="158"/>
      <c r="U463" s="158"/>
      <c r="V463" s="158"/>
    </row>
    <row r="464" customFormat="false" ht="43.5" hidden="false" customHeight="true" outlineLevel="0" collapsed="false">
      <c r="A464" s="150" t="str">
        <f aca="false">IF($E464="","",COUNTIF($E:$E,$E464))</f>
        <v/>
      </c>
      <c r="B464" s="151" t="str">
        <f aca="false">IF($C464="","",VLOOKUP($C464,'L1 UC'!$C:$D,2,FALSE()))</f>
        <v/>
      </c>
      <c r="C464" s="152" t="str">
        <f aca="false">IF($E464="","",LEFT($E464,FIND("-",$E464&amp;"-")-1))</f>
        <v/>
      </c>
      <c r="D464" s="153" t="str">
        <f aca="false">IF($E464="","",VLOOKUP($E464,'L2 UC'!$C:$D,2,FALSE()))</f>
        <v/>
      </c>
      <c r="E464" s="153" t="str">
        <f aca="false">IF($M464&lt;&gt;"",$M464,IF(COUNTIF('L2 UC'!$C:$C,$L464)&gt;0,$L464,""))</f>
        <v/>
      </c>
      <c r="F464" s="150" t="str">
        <f aca="false">IF($E464="","",$E464&amp;"-"&amp;COUNTIF($E$2:$E464,$E464))</f>
        <v/>
      </c>
      <c r="G464" s="154"/>
      <c r="H464" s="144"/>
      <c r="I464" s="154"/>
      <c r="J464" s="155" t="str">
        <f aca="false">IF(OR($I464="",LEFT($I464,1)="["),"",IFERROR(VLOOKUP(TRIM(IF(ISNUMBER(FIND(",",$I464)),LEFT($I464,FIND(",",$I464)-1),$I464)),'Mitre Techniques'!$A:$C,3,FALSE()),"Unknown technique"))</f>
        <v/>
      </c>
      <c r="K464" s="155" t="str">
        <f aca="false">IF($J464="","",IFERROR(VLOOKUP(IF(ISNUMBER(FIND(",",$J464)),LEFT($J464,FIND(",",$J464)-1),$J464),'ATTACK and Kill Chain mapping'!$A:$B,2,FALSE()),""))</f>
        <v/>
      </c>
      <c r="L464" s="155" t="str">
        <f aca="false">IF($J464="","",IFERROR(VLOOKUP(IF(ISNUMBER(FIND(",",$J464)),LEFT($J464,FIND(",",$J464)-1),$J464),'ATTACK and Kill Chain mapping'!$A:$D,4,FALSE()),""))</f>
        <v/>
      </c>
      <c r="M464" s="154"/>
      <c r="N464" s="156"/>
      <c r="O464" s="156"/>
      <c r="P464" s="156"/>
      <c r="Q464" s="157" t="str">
        <f aca="false">IF(COUNT($N464:$P464)=0,"",$N464*$O464*$P464)</f>
        <v/>
      </c>
      <c r="R464" s="157" t="str">
        <f aca="false">IF($Q464="","",1-$Q464)</f>
        <v/>
      </c>
      <c r="S464" s="158"/>
      <c r="T464" s="158"/>
      <c r="U464" s="158"/>
      <c r="V464" s="158"/>
    </row>
    <row r="465" customFormat="false" ht="43.5" hidden="false" customHeight="true" outlineLevel="0" collapsed="false">
      <c r="A465" s="150" t="str">
        <f aca="false">IF($E465="","",COUNTIF($E:$E,$E465))</f>
        <v/>
      </c>
      <c r="B465" s="151" t="str">
        <f aca="false">IF($C465="","",VLOOKUP($C465,'L1 UC'!$C:$D,2,FALSE()))</f>
        <v/>
      </c>
      <c r="C465" s="152" t="str">
        <f aca="false">IF($E465="","",LEFT($E465,FIND("-",$E465&amp;"-")-1))</f>
        <v/>
      </c>
      <c r="D465" s="153" t="str">
        <f aca="false">IF($E465="","",VLOOKUP($E465,'L2 UC'!$C:$D,2,FALSE()))</f>
        <v/>
      </c>
      <c r="E465" s="153" t="str">
        <f aca="false">IF($M465&lt;&gt;"",$M465,IF(COUNTIF('L2 UC'!$C:$C,$L465)&gt;0,$L465,""))</f>
        <v/>
      </c>
      <c r="F465" s="150" t="str">
        <f aca="false">IF($E465="","",$E465&amp;"-"&amp;COUNTIF($E$2:$E465,$E465))</f>
        <v/>
      </c>
      <c r="G465" s="154"/>
      <c r="H465" s="144"/>
      <c r="I465" s="154"/>
      <c r="J465" s="155" t="str">
        <f aca="false">IF(OR($I465="",LEFT($I465,1)="["),"",IFERROR(VLOOKUP(TRIM(IF(ISNUMBER(FIND(",",$I465)),LEFT($I465,FIND(",",$I465)-1),$I465)),'Mitre Techniques'!$A:$C,3,FALSE()),"Unknown technique"))</f>
        <v/>
      </c>
      <c r="K465" s="155" t="str">
        <f aca="false">IF($J465="","",IFERROR(VLOOKUP(IF(ISNUMBER(FIND(",",$J465)),LEFT($J465,FIND(",",$J465)-1),$J465),'ATTACK and Kill Chain mapping'!$A:$B,2,FALSE()),""))</f>
        <v/>
      </c>
      <c r="L465" s="155" t="str">
        <f aca="false">IF($J465="","",IFERROR(VLOOKUP(IF(ISNUMBER(FIND(",",$J465)),LEFT($J465,FIND(",",$J465)-1),$J465),'ATTACK and Kill Chain mapping'!$A:$D,4,FALSE()),""))</f>
        <v/>
      </c>
      <c r="M465" s="154"/>
      <c r="N465" s="156"/>
      <c r="O465" s="156"/>
      <c r="P465" s="156"/>
      <c r="Q465" s="157" t="str">
        <f aca="false">IF(COUNT($N465:$P465)=0,"",$N465*$O465*$P465)</f>
        <v/>
      </c>
      <c r="R465" s="157" t="str">
        <f aca="false">IF($Q465="","",1-$Q465)</f>
        <v/>
      </c>
      <c r="S465" s="158"/>
      <c r="T465" s="158"/>
      <c r="U465" s="158"/>
      <c r="V465" s="158"/>
    </row>
    <row r="466" customFormat="false" ht="43.5" hidden="false" customHeight="true" outlineLevel="0" collapsed="false">
      <c r="A466" s="150" t="str">
        <f aca="false">IF($E466="","",COUNTIF($E:$E,$E466))</f>
        <v/>
      </c>
      <c r="B466" s="151" t="str">
        <f aca="false">IF($C466="","",VLOOKUP($C466,'L1 UC'!$C:$D,2,FALSE()))</f>
        <v/>
      </c>
      <c r="C466" s="152" t="str">
        <f aca="false">IF($E466="","",LEFT($E466,FIND("-",$E466&amp;"-")-1))</f>
        <v/>
      </c>
      <c r="D466" s="153" t="str">
        <f aca="false">IF($E466="","",VLOOKUP($E466,'L2 UC'!$C:$D,2,FALSE()))</f>
        <v/>
      </c>
      <c r="E466" s="153" t="str">
        <f aca="false">IF($M466&lt;&gt;"",$M466,IF(COUNTIF('L2 UC'!$C:$C,$L466)&gt;0,$L466,""))</f>
        <v/>
      </c>
      <c r="F466" s="150" t="str">
        <f aca="false">IF($E466="","",$E466&amp;"-"&amp;COUNTIF($E$2:$E466,$E466))</f>
        <v/>
      </c>
      <c r="G466" s="154"/>
      <c r="H466" s="144"/>
      <c r="I466" s="154"/>
      <c r="J466" s="155" t="str">
        <f aca="false">IF(OR($I466="",LEFT($I466,1)="["),"",IFERROR(VLOOKUP(TRIM(IF(ISNUMBER(FIND(",",$I466)),LEFT($I466,FIND(",",$I466)-1),$I466)),'Mitre Techniques'!$A:$C,3,FALSE()),"Unknown technique"))</f>
        <v/>
      </c>
      <c r="K466" s="155" t="str">
        <f aca="false">IF($J466="","",IFERROR(VLOOKUP(IF(ISNUMBER(FIND(",",$J466)),LEFT($J466,FIND(",",$J466)-1),$J466),'ATTACK and Kill Chain mapping'!$A:$B,2,FALSE()),""))</f>
        <v/>
      </c>
      <c r="L466" s="155" t="str">
        <f aca="false">IF($J466="","",IFERROR(VLOOKUP(IF(ISNUMBER(FIND(",",$J466)),LEFT($J466,FIND(",",$J466)-1),$J466),'ATTACK and Kill Chain mapping'!$A:$D,4,FALSE()),""))</f>
        <v/>
      </c>
      <c r="M466" s="154"/>
      <c r="N466" s="156"/>
      <c r="O466" s="156"/>
      <c r="P466" s="156"/>
      <c r="Q466" s="157" t="str">
        <f aca="false">IF(COUNT($N466:$P466)=0,"",$N466*$O466*$P466)</f>
        <v/>
      </c>
      <c r="R466" s="157" t="str">
        <f aca="false">IF($Q466="","",1-$Q466)</f>
        <v/>
      </c>
      <c r="S466" s="158"/>
      <c r="T466" s="158"/>
      <c r="U466" s="158"/>
      <c r="V466" s="158"/>
    </row>
    <row r="467" customFormat="false" ht="43.5" hidden="false" customHeight="true" outlineLevel="0" collapsed="false">
      <c r="A467" s="150" t="str">
        <f aca="false">IF($E467="","",COUNTIF($E:$E,$E467))</f>
        <v/>
      </c>
      <c r="B467" s="151" t="str">
        <f aca="false">IF($C467="","",VLOOKUP($C467,'L1 UC'!$C:$D,2,FALSE()))</f>
        <v/>
      </c>
      <c r="C467" s="152" t="str">
        <f aca="false">IF($E467="","",LEFT($E467,FIND("-",$E467&amp;"-")-1))</f>
        <v/>
      </c>
      <c r="D467" s="153" t="str">
        <f aca="false">IF($E467="","",VLOOKUP($E467,'L2 UC'!$C:$D,2,FALSE()))</f>
        <v/>
      </c>
      <c r="E467" s="153" t="str">
        <f aca="false">IF($M467&lt;&gt;"",$M467,IF(COUNTIF('L2 UC'!$C:$C,$L467)&gt;0,$L467,""))</f>
        <v/>
      </c>
      <c r="F467" s="150" t="str">
        <f aca="false">IF($E467="","",$E467&amp;"-"&amp;COUNTIF($E$2:$E467,$E467))</f>
        <v/>
      </c>
      <c r="G467" s="154"/>
      <c r="H467" s="144"/>
      <c r="I467" s="154"/>
      <c r="J467" s="155" t="str">
        <f aca="false">IF(OR($I467="",LEFT($I467,1)="["),"",IFERROR(VLOOKUP(TRIM(IF(ISNUMBER(FIND(",",$I467)),LEFT($I467,FIND(",",$I467)-1),$I467)),'Mitre Techniques'!$A:$C,3,FALSE()),"Unknown technique"))</f>
        <v/>
      </c>
      <c r="K467" s="155" t="str">
        <f aca="false">IF($J467="","",IFERROR(VLOOKUP(IF(ISNUMBER(FIND(",",$J467)),LEFT($J467,FIND(",",$J467)-1),$J467),'ATTACK and Kill Chain mapping'!$A:$B,2,FALSE()),""))</f>
        <v/>
      </c>
      <c r="L467" s="155" t="str">
        <f aca="false">IF($J467="","",IFERROR(VLOOKUP(IF(ISNUMBER(FIND(",",$J467)),LEFT($J467,FIND(",",$J467)-1),$J467),'ATTACK and Kill Chain mapping'!$A:$D,4,FALSE()),""))</f>
        <v/>
      </c>
      <c r="M467" s="154"/>
      <c r="N467" s="156"/>
      <c r="O467" s="156"/>
      <c r="P467" s="156"/>
      <c r="Q467" s="157" t="str">
        <f aca="false">IF(COUNT($N467:$P467)=0,"",$N467*$O467*$P467)</f>
        <v/>
      </c>
      <c r="R467" s="157" t="str">
        <f aca="false">IF($Q467="","",1-$Q467)</f>
        <v/>
      </c>
      <c r="S467" s="158"/>
      <c r="T467" s="158"/>
      <c r="U467" s="158"/>
      <c r="V467" s="158"/>
    </row>
    <row r="468" customFormat="false" ht="43.5" hidden="false" customHeight="true" outlineLevel="0" collapsed="false">
      <c r="A468" s="150" t="str">
        <f aca="false">IF($E468="","",COUNTIF($E:$E,$E468))</f>
        <v/>
      </c>
      <c r="B468" s="151" t="str">
        <f aca="false">IF($C468="","",VLOOKUP($C468,'L1 UC'!$C:$D,2,FALSE()))</f>
        <v/>
      </c>
      <c r="C468" s="152" t="str">
        <f aca="false">IF($E468="","",LEFT($E468,FIND("-",$E468&amp;"-")-1))</f>
        <v/>
      </c>
      <c r="D468" s="153" t="str">
        <f aca="false">IF($E468="","",VLOOKUP($E468,'L2 UC'!$C:$D,2,FALSE()))</f>
        <v/>
      </c>
      <c r="E468" s="153" t="str">
        <f aca="false">IF($M468&lt;&gt;"",$M468,IF(COUNTIF('L2 UC'!$C:$C,$L468)&gt;0,$L468,""))</f>
        <v/>
      </c>
      <c r="F468" s="150" t="str">
        <f aca="false">IF($E468="","",$E468&amp;"-"&amp;COUNTIF($E$2:$E468,$E468))</f>
        <v/>
      </c>
      <c r="G468" s="154"/>
      <c r="H468" s="144"/>
      <c r="I468" s="154"/>
      <c r="J468" s="155" t="str">
        <f aca="false">IF(OR($I468="",LEFT($I468,1)="["),"",IFERROR(VLOOKUP(TRIM(IF(ISNUMBER(FIND(",",$I468)),LEFT($I468,FIND(",",$I468)-1),$I468)),'Mitre Techniques'!$A:$C,3,FALSE()),"Unknown technique"))</f>
        <v/>
      </c>
      <c r="K468" s="155" t="str">
        <f aca="false">IF($J468="","",IFERROR(VLOOKUP(IF(ISNUMBER(FIND(",",$J468)),LEFT($J468,FIND(",",$J468)-1),$J468),'ATTACK and Kill Chain mapping'!$A:$B,2,FALSE()),""))</f>
        <v/>
      </c>
      <c r="L468" s="155" t="str">
        <f aca="false">IF($J468="","",IFERROR(VLOOKUP(IF(ISNUMBER(FIND(",",$J468)),LEFT($J468,FIND(",",$J468)-1),$J468),'ATTACK and Kill Chain mapping'!$A:$D,4,FALSE()),""))</f>
        <v/>
      </c>
      <c r="M468" s="154"/>
      <c r="N468" s="156"/>
      <c r="O468" s="156"/>
      <c r="P468" s="156"/>
      <c r="Q468" s="157" t="str">
        <f aca="false">IF(COUNT($N468:$P468)=0,"",$N468*$O468*$P468)</f>
        <v/>
      </c>
      <c r="R468" s="157" t="str">
        <f aca="false">IF($Q468="","",1-$Q468)</f>
        <v/>
      </c>
      <c r="S468" s="158"/>
      <c r="T468" s="158"/>
      <c r="U468" s="158"/>
      <c r="V468" s="158"/>
    </row>
    <row r="469" customFormat="false" ht="43.5" hidden="false" customHeight="true" outlineLevel="0" collapsed="false">
      <c r="A469" s="150" t="str">
        <f aca="false">IF($E469="","",COUNTIF($E:$E,$E469))</f>
        <v/>
      </c>
      <c r="B469" s="151" t="str">
        <f aca="false">IF($C469="","",VLOOKUP($C469,'L1 UC'!$C:$D,2,FALSE()))</f>
        <v/>
      </c>
      <c r="C469" s="152" t="str">
        <f aca="false">IF($E469="","",LEFT($E469,FIND("-",$E469&amp;"-")-1))</f>
        <v/>
      </c>
      <c r="D469" s="153" t="str">
        <f aca="false">IF($E469="","",VLOOKUP($E469,'L2 UC'!$C:$D,2,FALSE()))</f>
        <v/>
      </c>
      <c r="E469" s="153" t="str">
        <f aca="false">IF($M469&lt;&gt;"",$M469,IF(COUNTIF('L2 UC'!$C:$C,$L469)&gt;0,$L469,""))</f>
        <v/>
      </c>
      <c r="F469" s="150" t="str">
        <f aca="false">IF($E469="","",$E469&amp;"-"&amp;COUNTIF($E$2:$E469,$E469))</f>
        <v/>
      </c>
      <c r="G469" s="154"/>
      <c r="H469" s="144"/>
      <c r="I469" s="154"/>
      <c r="J469" s="155" t="str">
        <f aca="false">IF(OR($I469="",LEFT($I469,1)="["),"",IFERROR(VLOOKUP(TRIM(IF(ISNUMBER(FIND(",",$I469)),LEFT($I469,FIND(",",$I469)-1),$I469)),'Mitre Techniques'!$A:$C,3,FALSE()),"Unknown technique"))</f>
        <v/>
      </c>
      <c r="K469" s="155" t="str">
        <f aca="false">IF($J469="","",IFERROR(VLOOKUP(IF(ISNUMBER(FIND(",",$J469)),LEFT($J469,FIND(",",$J469)-1),$J469),'ATTACK and Kill Chain mapping'!$A:$B,2,FALSE()),""))</f>
        <v/>
      </c>
      <c r="L469" s="155" t="str">
        <f aca="false">IF($J469="","",IFERROR(VLOOKUP(IF(ISNUMBER(FIND(",",$J469)),LEFT($J469,FIND(",",$J469)-1),$J469),'ATTACK and Kill Chain mapping'!$A:$D,4,FALSE()),""))</f>
        <v/>
      </c>
      <c r="M469" s="154"/>
      <c r="N469" s="156"/>
      <c r="O469" s="156"/>
      <c r="P469" s="156"/>
      <c r="Q469" s="157" t="str">
        <f aca="false">IF(COUNT($N469:$P469)=0,"",$N469*$O469*$P469)</f>
        <v/>
      </c>
      <c r="R469" s="157" t="str">
        <f aca="false">IF($Q469="","",1-$Q469)</f>
        <v/>
      </c>
      <c r="S469" s="158"/>
      <c r="T469" s="158"/>
      <c r="U469" s="158"/>
      <c r="V469" s="158"/>
    </row>
    <row r="470" customFormat="false" ht="43.5" hidden="false" customHeight="true" outlineLevel="0" collapsed="false">
      <c r="A470" s="150" t="str">
        <f aca="false">IF($E470="","",COUNTIF($E:$E,$E470))</f>
        <v/>
      </c>
      <c r="B470" s="151" t="str">
        <f aca="false">IF($C470="","",VLOOKUP($C470,'L1 UC'!$C:$D,2,FALSE()))</f>
        <v/>
      </c>
      <c r="C470" s="152" t="str">
        <f aca="false">IF($E470="","",LEFT($E470,FIND("-",$E470&amp;"-")-1))</f>
        <v/>
      </c>
      <c r="D470" s="153" t="str">
        <f aca="false">IF($E470="","",VLOOKUP($E470,'L2 UC'!$C:$D,2,FALSE()))</f>
        <v/>
      </c>
      <c r="E470" s="153" t="str">
        <f aca="false">IF($M470&lt;&gt;"",$M470,IF(COUNTIF('L2 UC'!$C:$C,$L470)&gt;0,$L470,""))</f>
        <v/>
      </c>
      <c r="F470" s="150" t="str">
        <f aca="false">IF($E470="","",$E470&amp;"-"&amp;COUNTIF($E$2:$E470,$E470))</f>
        <v/>
      </c>
      <c r="G470" s="154"/>
      <c r="H470" s="144"/>
      <c r="I470" s="154"/>
      <c r="J470" s="155" t="str">
        <f aca="false">IF(OR($I470="",LEFT($I470,1)="["),"",IFERROR(VLOOKUP(TRIM(IF(ISNUMBER(FIND(",",$I470)),LEFT($I470,FIND(",",$I470)-1),$I470)),'Mitre Techniques'!$A:$C,3,FALSE()),"Unknown technique"))</f>
        <v/>
      </c>
      <c r="K470" s="155" t="str">
        <f aca="false">IF($J470="","",IFERROR(VLOOKUP(IF(ISNUMBER(FIND(",",$J470)),LEFT($J470,FIND(",",$J470)-1),$J470),'ATTACK and Kill Chain mapping'!$A:$B,2,FALSE()),""))</f>
        <v/>
      </c>
      <c r="L470" s="155" t="str">
        <f aca="false">IF($J470="","",IFERROR(VLOOKUP(IF(ISNUMBER(FIND(",",$J470)),LEFT($J470,FIND(",",$J470)-1),$J470),'ATTACK and Kill Chain mapping'!$A:$D,4,FALSE()),""))</f>
        <v/>
      </c>
      <c r="M470" s="154"/>
      <c r="N470" s="156"/>
      <c r="O470" s="156"/>
      <c r="P470" s="156"/>
      <c r="Q470" s="157" t="str">
        <f aca="false">IF(COUNT($N470:$P470)=0,"",$N470*$O470*$P470)</f>
        <v/>
      </c>
      <c r="R470" s="157" t="str">
        <f aca="false">IF($Q470="","",1-$Q470)</f>
        <v/>
      </c>
      <c r="S470" s="158"/>
      <c r="T470" s="158"/>
      <c r="U470" s="158"/>
      <c r="V470" s="158"/>
    </row>
    <row r="471" customFormat="false" ht="43.5" hidden="false" customHeight="true" outlineLevel="0" collapsed="false">
      <c r="A471" s="150" t="str">
        <f aca="false">IF($E471="","",COUNTIF($E:$E,$E471))</f>
        <v/>
      </c>
      <c r="B471" s="151" t="str">
        <f aca="false">IF($C471="","",VLOOKUP($C471,'L1 UC'!$C:$D,2,FALSE()))</f>
        <v/>
      </c>
      <c r="C471" s="152" t="str">
        <f aca="false">IF($E471="","",LEFT($E471,FIND("-",$E471&amp;"-")-1))</f>
        <v/>
      </c>
      <c r="D471" s="153" t="str">
        <f aca="false">IF($E471="","",VLOOKUP($E471,'L2 UC'!$C:$D,2,FALSE()))</f>
        <v/>
      </c>
      <c r="E471" s="153" t="str">
        <f aca="false">IF($M471&lt;&gt;"",$M471,IF(COUNTIF('L2 UC'!$C:$C,$L471)&gt;0,$L471,""))</f>
        <v/>
      </c>
      <c r="F471" s="150" t="str">
        <f aca="false">IF($E471="","",$E471&amp;"-"&amp;COUNTIF($E$2:$E471,$E471))</f>
        <v/>
      </c>
      <c r="G471" s="154"/>
      <c r="H471" s="144"/>
      <c r="I471" s="154"/>
      <c r="J471" s="155" t="str">
        <f aca="false">IF(OR($I471="",LEFT($I471,1)="["),"",IFERROR(VLOOKUP(TRIM(IF(ISNUMBER(FIND(",",$I471)),LEFT($I471,FIND(",",$I471)-1),$I471)),'Mitre Techniques'!$A:$C,3,FALSE()),"Unknown technique"))</f>
        <v/>
      </c>
      <c r="K471" s="155" t="str">
        <f aca="false">IF($J471="","",IFERROR(VLOOKUP(IF(ISNUMBER(FIND(",",$J471)),LEFT($J471,FIND(",",$J471)-1),$J471),'ATTACK and Kill Chain mapping'!$A:$B,2,FALSE()),""))</f>
        <v/>
      </c>
      <c r="L471" s="155" t="str">
        <f aca="false">IF($J471="","",IFERROR(VLOOKUP(IF(ISNUMBER(FIND(",",$J471)),LEFT($J471,FIND(",",$J471)-1),$J471),'ATTACK and Kill Chain mapping'!$A:$D,4,FALSE()),""))</f>
        <v/>
      </c>
      <c r="M471" s="154"/>
      <c r="N471" s="156"/>
      <c r="O471" s="156"/>
      <c r="P471" s="156"/>
      <c r="Q471" s="157" t="str">
        <f aca="false">IF(COUNT($N471:$P471)=0,"",$N471*$O471*$P471)</f>
        <v/>
      </c>
      <c r="R471" s="157" t="str">
        <f aca="false">IF($Q471="","",1-$Q471)</f>
        <v/>
      </c>
      <c r="S471" s="158"/>
      <c r="T471" s="158"/>
      <c r="U471" s="158"/>
      <c r="V471" s="158"/>
    </row>
    <row r="472" customFormat="false" ht="43.5" hidden="false" customHeight="true" outlineLevel="0" collapsed="false">
      <c r="A472" s="150" t="str">
        <f aca="false">IF($E472="","",COUNTIF($E:$E,$E472))</f>
        <v/>
      </c>
      <c r="B472" s="151" t="str">
        <f aca="false">IF($C472="","",VLOOKUP($C472,'L1 UC'!$C:$D,2,FALSE()))</f>
        <v/>
      </c>
      <c r="C472" s="152" t="str">
        <f aca="false">IF($E472="","",LEFT($E472,FIND("-",$E472&amp;"-")-1))</f>
        <v/>
      </c>
      <c r="D472" s="153" t="str">
        <f aca="false">IF($E472="","",VLOOKUP($E472,'L2 UC'!$C:$D,2,FALSE()))</f>
        <v/>
      </c>
      <c r="E472" s="153" t="str">
        <f aca="false">IF($M472&lt;&gt;"",$M472,IF(COUNTIF('L2 UC'!$C:$C,$L472)&gt;0,$L472,""))</f>
        <v/>
      </c>
      <c r="F472" s="150" t="str">
        <f aca="false">IF($E472="","",$E472&amp;"-"&amp;COUNTIF($E$2:$E472,$E472))</f>
        <v/>
      </c>
      <c r="G472" s="154"/>
      <c r="H472" s="144"/>
      <c r="I472" s="154"/>
      <c r="J472" s="155" t="str">
        <f aca="false">IF(OR($I472="",LEFT($I472,1)="["),"",IFERROR(VLOOKUP(TRIM(IF(ISNUMBER(FIND(",",$I472)),LEFT($I472,FIND(",",$I472)-1),$I472)),'Mitre Techniques'!$A:$C,3,FALSE()),"Unknown technique"))</f>
        <v/>
      </c>
      <c r="K472" s="155" t="str">
        <f aca="false">IF($J472="","",IFERROR(VLOOKUP(IF(ISNUMBER(FIND(",",$J472)),LEFT($J472,FIND(",",$J472)-1),$J472),'ATTACK and Kill Chain mapping'!$A:$B,2,FALSE()),""))</f>
        <v/>
      </c>
      <c r="L472" s="155" t="str">
        <f aca="false">IF($J472="","",IFERROR(VLOOKUP(IF(ISNUMBER(FIND(",",$J472)),LEFT($J472,FIND(",",$J472)-1),$J472),'ATTACK and Kill Chain mapping'!$A:$D,4,FALSE()),""))</f>
        <v/>
      </c>
      <c r="M472" s="154"/>
      <c r="N472" s="156"/>
      <c r="O472" s="156"/>
      <c r="P472" s="156"/>
      <c r="Q472" s="157" t="str">
        <f aca="false">IF(COUNT($N472:$P472)=0,"",$N472*$O472*$P472)</f>
        <v/>
      </c>
      <c r="R472" s="157" t="str">
        <f aca="false">IF($Q472="","",1-$Q472)</f>
        <v/>
      </c>
      <c r="S472" s="158"/>
      <c r="T472" s="158"/>
      <c r="U472" s="158"/>
      <c r="V472" s="158"/>
    </row>
    <row r="473" customFormat="false" ht="43.5" hidden="false" customHeight="true" outlineLevel="0" collapsed="false">
      <c r="A473" s="150" t="str">
        <f aca="false">IF($E473="","",COUNTIF($E:$E,$E473))</f>
        <v/>
      </c>
      <c r="B473" s="151" t="str">
        <f aca="false">IF($C473="","",VLOOKUP($C473,'L1 UC'!$C:$D,2,FALSE()))</f>
        <v/>
      </c>
      <c r="C473" s="152" t="str">
        <f aca="false">IF($E473="","",LEFT($E473,FIND("-",$E473&amp;"-")-1))</f>
        <v/>
      </c>
      <c r="D473" s="153" t="str">
        <f aca="false">IF($E473="","",VLOOKUP($E473,'L2 UC'!$C:$D,2,FALSE()))</f>
        <v/>
      </c>
      <c r="E473" s="153" t="str">
        <f aca="false">IF($M473&lt;&gt;"",$M473,IF(COUNTIF('L2 UC'!$C:$C,$L473)&gt;0,$L473,""))</f>
        <v/>
      </c>
      <c r="F473" s="150" t="str">
        <f aca="false">IF($E473="","",$E473&amp;"-"&amp;COUNTIF($E$2:$E473,$E473))</f>
        <v/>
      </c>
      <c r="G473" s="154"/>
      <c r="H473" s="144"/>
      <c r="I473" s="154"/>
      <c r="J473" s="155" t="str">
        <f aca="false">IF(OR($I473="",LEFT($I473,1)="["),"",IFERROR(VLOOKUP(TRIM(IF(ISNUMBER(FIND(",",$I473)),LEFT($I473,FIND(",",$I473)-1),$I473)),'Mitre Techniques'!$A:$C,3,FALSE()),"Unknown technique"))</f>
        <v/>
      </c>
      <c r="K473" s="155" t="str">
        <f aca="false">IF($J473="","",IFERROR(VLOOKUP(IF(ISNUMBER(FIND(",",$J473)),LEFT($J473,FIND(",",$J473)-1),$J473),'ATTACK and Kill Chain mapping'!$A:$B,2,FALSE()),""))</f>
        <v/>
      </c>
      <c r="L473" s="155" t="str">
        <f aca="false">IF($J473="","",IFERROR(VLOOKUP(IF(ISNUMBER(FIND(",",$J473)),LEFT($J473,FIND(",",$J473)-1),$J473),'ATTACK and Kill Chain mapping'!$A:$D,4,FALSE()),""))</f>
        <v/>
      </c>
      <c r="M473" s="154"/>
      <c r="N473" s="156"/>
      <c r="O473" s="156"/>
      <c r="P473" s="156"/>
      <c r="Q473" s="157" t="str">
        <f aca="false">IF(COUNT($N473:$P473)=0,"",$N473*$O473*$P473)</f>
        <v/>
      </c>
      <c r="R473" s="157" t="str">
        <f aca="false">IF($Q473="","",1-$Q473)</f>
        <v/>
      </c>
      <c r="S473" s="158"/>
      <c r="T473" s="158"/>
      <c r="U473" s="158"/>
      <c r="V473" s="158"/>
    </row>
    <row r="474" customFormat="false" ht="43.5" hidden="false" customHeight="true" outlineLevel="0" collapsed="false">
      <c r="A474" s="150" t="str">
        <f aca="false">IF($E474="","",COUNTIF($E:$E,$E474))</f>
        <v/>
      </c>
      <c r="B474" s="151" t="str">
        <f aca="false">IF($C474="","",VLOOKUP($C474,'L1 UC'!$C:$D,2,FALSE()))</f>
        <v/>
      </c>
      <c r="C474" s="152" t="str">
        <f aca="false">IF($E474="","",LEFT($E474,FIND("-",$E474&amp;"-")-1))</f>
        <v/>
      </c>
      <c r="D474" s="153" t="str">
        <f aca="false">IF($E474="","",VLOOKUP($E474,'L2 UC'!$C:$D,2,FALSE()))</f>
        <v/>
      </c>
      <c r="E474" s="153" t="str">
        <f aca="false">IF($M474&lt;&gt;"",$M474,IF(COUNTIF('L2 UC'!$C:$C,$L474)&gt;0,$L474,""))</f>
        <v/>
      </c>
      <c r="F474" s="150" t="str">
        <f aca="false">IF($E474="","",$E474&amp;"-"&amp;COUNTIF($E$2:$E474,$E474))</f>
        <v/>
      </c>
      <c r="G474" s="154"/>
      <c r="H474" s="144"/>
      <c r="I474" s="154"/>
      <c r="J474" s="155" t="str">
        <f aca="false">IF(OR($I474="",LEFT($I474,1)="["),"",IFERROR(VLOOKUP(TRIM(IF(ISNUMBER(FIND(",",$I474)),LEFT($I474,FIND(",",$I474)-1),$I474)),'Mitre Techniques'!$A:$C,3,FALSE()),"Unknown technique"))</f>
        <v/>
      </c>
      <c r="K474" s="155" t="str">
        <f aca="false">IF($J474="","",IFERROR(VLOOKUP(IF(ISNUMBER(FIND(",",$J474)),LEFT($J474,FIND(",",$J474)-1),$J474),'ATTACK and Kill Chain mapping'!$A:$B,2,FALSE()),""))</f>
        <v/>
      </c>
      <c r="L474" s="155" t="str">
        <f aca="false">IF($J474="","",IFERROR(VLOOKUP(IF(ISNUMBER(FIND(",",$J474)),LEFT($J474,FIND(",",$J474)-1),$J474),'ATTACK and Kill Chain mapping'!$A:$D,4,FALSE()),""))</f>
        <v/>
      </c>
      <c r="M474" s="154"/>
      <c r="N474" s="156"/>
      <c r="O474" s="156"/>
      <c r="P474" s="156"/>
      <c r="Q474" s="157" t="str">
        <f aca="false">IF(COUNT($N474:$P474)=0,"",$N474*$O474*$P474)</f>
        <v/>
      </c>
      <c r="R474" s="157" t="str">
        <f aca="false">IF($Q474="","",1-$Q474)</f>
        <v/>
      </c>
      <c r="S474" s="158"/>
      <c r="T474" s="158"/>
      <c r="U474" s="158"/>
      <c r="V474" s="158"/>
    </row>
    <row r="475" customFormat="false" ht="43.5" hidden="false" customHeight="true" outlineLevel="0" collapsed="false">
      <c r="A475" s="150" t="str">
        <f aca="false">IF($E475="","",COUNTIF($E:$E,$E475))</f>
        <v/>
      </c>
      <c r="B475" s="151" t="str">
        <f aca="false">IF($C475="","",VLOOKUP($C475,'L1 UC'!$C:$D,2,FALSE()))</f>
        <v/>
      </c>
      <c r="C475" s="152" t="str">
        <f aca="false">IF($E475="","",LEFT($E475,FIND("-",$E475&amp;"-")-1))</f>
        <v/>
      </c>
      <c r="D475" s="153" t="str">
        <f aca="false">IF($E475="","",VLOOKUP($E475,'L2 UC'!$C:$D,2,FALSE()))</f>
        <v/>
      </c>
      <c r="E475" s="153" t="str">
        <f aca="false">IF($M475&lt;&gt;"",$M475,IF(COUNTIF('L2 UC'!$C:$C,$L475)&gt;0,$L475,""))</f>
        <v/>
      </c>
      <c r="F475" s="150" t="str">
        <f aca="false">IF($E475="","",$E475&amp;"-"&amp;COUNTIF($E$2:$E475,$E475))</f>
        <v/>
      </c>
      <c r="G475" s="154"/>
      <c r="H475" s="144"/>
      <c r="I475" s="154"/>
      <c r="J475" s="155" t="str">
        <f aca="false">IF(OR($I475="",LEFT($I475,1)="["),"",IFERROR(VLOOKUP(TRIM(IF(ISNUMBER(FIND(",",$I475)),LEFT($I475,FIND(",",$I475)-1),$I475)),'Mitre Techniques'!$A:$C,3,FALSE()),"Unknown technique"))</f>
        <v/>
      </c>
      <c r="K475" s="155" t="str">
        <f aca="false">IF($J475="","",IFERROR(VLOOKUP(IF(ISNUMBER(FIND(",",$J475)),LEFT($J475,FIND(",",$J475)-1),$J475),'ATTACK and Kill Chain mapping'!$A:$B,2,FALSE()),""))</f>
        <v/>
      </c>
      <c r="L475" s="155" t="str">
        <f aca="false">IF($J475="","",IFERROR(VLOOKUP(IF(ISNUMBER(FIND(",",$J475)),LEFT($J475,FIND(",",$J475)-1),$J475),'ATTACK and Kill Chain mapping'!$A:$D,4,FALSE()),""))</f>
        <v/>
      </c>
      <c r="M475" s="154"/>
      <c r="N475" s="156"/>
      <c r="O475" s="156"/>
      <c r="P475" s="156"/>
      <c r="Q475" s="157" t="str">
        <f aca="false">IF(COUNT($N475:$P475)=0,"",$N475*$O475*$P475)</f>
        <v/>
      </c>
      <c r="R475" s="157" t="str">
        <f aca="false">IF($Q475="","",1-$Q475)</f>
        <v/>
      </c>
      <c r="S475" s="158"/>
      <c r="T475" s="158"/>
      <c r="U475" s="158"/>
      <c r="V475" s="158"/>
    </row>
    <row r="476" customFormat="false" ht="43.5" hidden="false" customHeight="true" outlineLevel="0" collapsed="false">
      <c r="A476" s="150" t="str">
        <f aca="false">IF($E476="","",COUNTIF($E:$E,$E476))</f>
        <v/>
      </c>
      <c r="B476" s="151" t="str">
        <f aca="false">IF($C476="","",VLOOKUP($C476,'L1 UC'!$C:$D,2,FALSE()))</f>
        <v/>
      </c>
      <c r="C476" s="152" t="str">
        <f aca="false">IF($E476="","",LEFT($E476,FIND("-",$E476&amp;"-")-1))</f>
        <v/>
      </c>
      <c r="D476" s="153" t="str">
        <f aca="false">IF($E476="","",VLOOKUP($E476,'L2 UC'!$C:$D,2,FALSE()))</f>
        <v/>
      </c>
      <c r="E476" s="153" t="str">
        <f aca="false">IF($M476&lt;&gt;"",$M476,IF(COUNTIF('L2 UC'!$C:$C,$L476)&gt;0,$L476,""))</f>
        <v/>
      </c>
      <c r="F476" s="150" t="str">
        <f aca="false">IF($E476="","",$E476&amp;"-"&amp;COUNTIF($E$2:$E476,$E476))</f>
        <v/>
      </c>
      <c r="G476" s="154"/>
      <c r="H476" s="144"/>
      <c r="I476" s="154"/>
      <c r="J476" s="155" t="str">
        <f aca="false">IF(OR($I476="",LEFT($I476,1)="["),"",IFERROR(VLOOKUP(TRIM(IF(ISNUMBER(FIND(",",$I476)),LEFT($I476,FIND(",",$I476)-1),$I476)),'Mitre Techniques'!$A:$C,3,FALSE()),"Unknown technique"))</f>
        <v/>
      </c>
      <c r="K476" s="155" t="str">
        <f aca="false">IF($J476="","",IFERROR(VLOOKUP(IF(ISNUMBER(FIND(",",$J476)),LEFT($J476,FIND(",",$J476)-1),$J476),'ATTACK and Kill Chain mapping'!$A:$B,2,FALSE()),""))</f>
        <v/>
      </c>
      <c r="L476" s="155" t="str">
        <f aca="false">IF($J476="","",IFERROR(VLOOKUP(IF(ISNUMBER(FIND(",",$J476)),LEFT($J476,FIND(",",$J476)-1),$J476),'ATTACK and Kill Chain mapping'!$A:$D,4,FALSE()),""))</f>
        <v/>
      </c>
      <c r="M476" s="154"/>
      <c r="N476" s="156"/>
      <c r="O476" s="156"/>
      <c r="P476" s="156"/>
      <c r="Q476" s="157" t="str">
        <f aca="false">IF(COUNT($N476:$P476)=0,"",$N476*$O476*$P476)</f>
        <v/>
      </c>
      <c r="R476" s="157" t="str">
        <f aca="false">IF($Q476="","",1-$Q476)</f>
        <v/>
      </c>
      <c r="S476" s="158"/>
      <c r="T476" s="158"/>
      <c r="U476" s="158"/>
      <c r="V476" s="158"/>
    </row>
    <row r="477" customFormat="false" ht="43.5" hidden="false" customHeight="true" outlineLevel="0" collapsed="false">
      <c r="A477" s="150" t="str">
        <f aca="false">IF($E477="","",COUNTIF($E:$E,$E477))</f>
        <v/>
      </c>
      <c r="B477" s="151" t="str">
        <f aca="false">IF($C477="","",VLOOKUP($C477,'L1 UC'!$C:$D,2,FALSE()))</f>
        <v/>
      </c>
      <c r="C477" s="152" t="str">
        <f aca="false">IF($E477="","",LEFT($E477,FIND("-",$E477&amp;"-")-1))</f>
        <v/>
      </c>
      <c r="D477" s="153" t="str">
        <f aca="false">IF($E477="","",VLOOKUP($E477,'L2 UC'!$C:$D,2,FALSE()))</f>
        <v/>
      </c>
      <c r="E477" s="153" t="str">
        <f aca="false">IF($M477&lt;&gt;"",$M477,IF(COUNTIF('L2 UC'!$C:$C,$L477)&gt;0,$L477,""))</f>
        <v/>
      </c>
      <c r="F477" s="150" t="str">
        <f aca="false">IF($E477="","",$E477&amp;"-"&amp;COUNTIF($E$2:$E477,$E477))</f>
        <v/>
      </c>
      <c r="G477" s="154"/>
      <c r="H477" s="144"/>
      <c r="I477" s="154"/>
      <c r="J477" s="155" t="str">
        <f aca="false">IF(OR($I477="",LEFT($I477,1)="["),"",IFERROR(VLOOKUP(TRIM(IF(ISNUMBER(FIND(",",$I477)),LEFT($I477,FIND(",",$I477)-1),$I477)),'Mitre Techniques'!$A:$C,3,FALSE()),"Unknown technique"))</f>
        <v/>
      </c>
      <c r="K477" s="155" t="str">
        <f aca="false">IF($J477="","",IFERROR(VLOOKUP(IF(ISNUMBER(FIND(",",$J477)),LEFT($J477,FIND(",",$J477)-1),$J477),'ATTACK and Kill Chain mapping'!$A:$B,2,FALSE()),""))</f>
        <v/>
      </c>
      <c r="L477" s="155" t="str">
        <f aca="false">IF($J477="","",IFERROR(VLOOKUP(IF(ISNUMBER(FIND(",",$J477)),LEFT($J477,FIND(",",$J477)-1),$J477),'ATTACK and Kill Chain mapping'!$A:$D,4,FALSE()),""))</f>
        <v/>
      </c>
      <c r="M477" s="154"/>
      <c r="N477" s="156"/>
      <c r="O477" s="156"/>
      <c r="P477" s="156"/>
      <c r="Q477" s="157" t="str">
        <f aca="false">IF(COUNT($N477:$P477)=0,"",$N477*$O477*$P477)</f>
        <v/>
      </c>
      <c r="R477" s="157" t="str">
        <f aca="false">IF($Q477="","",1-$Q477)</f>
        <v/>
      </c>
      <c r="S477" s="158"/>
      <c r="T477" s="158"/>
      <c r="U477" s="158"/>
      <c r="V477" s="158"/>
    </row>
    <row r="478" customFormat="false" ht="43.5" hidden="false" customHeight="true" outlineLevel="0" collapsed="false">
      <c r="A478" s="150" t="str">
        <f aca="false">IF($E478="","",COUNTIF($E:$E,$E478))</f>
        <v/>
      </c>
      <c r="B478" s="151" t="str">
        <f aca="false">IF($C478="","",VLOOKUP($C478,'L1 UC'!$C:$D,2,FALSE()))</f>
        <v/>
      </c>
      <c r="C478" s="152" t="str">
        <f aca="false">IF($E478="","",LEFT($E478,FIND("-",$E478&amp;"-")-1))</f>
        <v/>
      </c>
      <c r="D478" s="153" t="str">
        <f aca="false">IF($E478="","",VLOOKUP($E478,'L2 UC'!$C:$D,2,FALSE()))</f>
        <v/>
      </c>
      <c r="E478" s="153" t="str">
        <f aca="false">IF($M478&lt;&gt;"",$M478,IF(COUNTIF('L2 UC'!$C:$C,$L478)&gt;0,$L478,""))</f>
        <v/>
      </c>
      <c r="F478" s="150" t="str">
        <f aca="false">IF($E478="","",$E478&amp;"-"&amp;COUNTIF($E$2:$E478,$E478))</f>
        <v/>
      </c>
      <c r="G478" s="154"/>
      <c r="H478" s="144"/>
      <c r="I478" s="154"/>
      <c r="J478" s="155" t="str">
        <f aca="false">IF(OR($I478="",LEFT($I478,1)="["),"",IFERROR(VLOOKUP(TRIM(IF(ISNUMBER(FIND(",",$I478)),LEFT($I478,FIND(",",$I478)-1),$I478)),'Mitre Techniques'!$A:$C,3,FALSE()),"Unknown technique"))</f>
        <v/>
      </c>
      <c r="K478" s="155" t="str">
        <f aca="false">IF($J478="","",IFERROR(VLOOKUP(IF(ISNUMBER(FIND(",",$J478)),LEFT($J478,FIND(",",$J478)-1),$J478),'ATTACK and Kill Chain mapping'!$A:$B,2,FALSE()),""))</f>
        <v/>
      </c>
      <c r="L478" s="155" t="str">
        <f aca="false">IF($J478="","",IFERROR(VLOOKUP(IF(ISNUMBER(FIND(",",$J478)),LEFT($J478,FIND(",",$J478)-1),$J478),'ATTACK and Kill Chain mapping'!$A:$D,4,FALSE()),""))</f>
        <v/>
      </c>
      <c r="M478" s="154"/>
      <c r="N478" s="156"/>
      <c r="O478" s="156"/>
      <c r="P478" s="156"/>
      <c r="Q478" s="157" t="str">
        <f aca="false">IF(COUNT($N478:$P478)=0,"",$N478*$O478*$P478)</f>
        <v/>
      </c>
      <c r="R478" s="157" t="str">
        <f aca="false">IF($Q478="","",1-$Q478)</f>
        <v/>
      </c>
      <c r="S478" s="158"/>
      <c r="T478" s="158"/>
      <c r="U478" s="158"/>
      <c r="V478" s="158"/>
    </row>
    <row r="479" customFormat="false" ht="43.5" hidden="false" customHeight="true" outlineLevel="0" collapsed="false">
      <c r="A479" s="150" t="str">
        <f aca="false">IF($E479="","",COUNTIF($E:$E,$E479))</f>
        <v/>
      </c>
      <c r="B479" s="151" t="str">
        <f aca="false">IF($C479="","",VLOOKUP($C479,'L1 UC'!$C:$D,2,FALSE()))</f>
        <v/>
      </c>
      <c r="C479" s="152" t="str">
        <f aca="false">IF($E479="","",LEFT($E479,FIND("-",$E479&amp;"-")-1))</f>
        <v/>
      </c>
      <c r="D479" s="153" t="str">
        <f aca="false">IF($E479="","",VLOOKUP($E479,'L2 UC'!$C:$D,2,FALSE()))</f>
        <v/>
      </c>
      <c r="E479" s="153" t="str">
        <f aca="false">IF($M479&lt;&gt;"",$M479,IF(COUNTIF('L2 UC'!$C:$C,$L479)&gt;0,$L479,""))</f>
        <v/>
      </c>
      <c r="F479" s="150" t="str">
        <f aca="false">IF($E479="","",$E479&amp;"-"&amp;COUNTIF($E$2:$E479,$E479))</f>
        <v/>
      </c>
      <c r="G479" s="154"/>
      <c r="H479" s="144"/>
      <c r="I479" s="154"/>
      <c r="J479" s="155" t="str">
        <f aca="false">IF(OR($I479="",LEFT($I479,1)="["),"",IFERROR(VLOOKUP(TRIM(IF(ISNUMBER(FIND(",",$I479)),LEFT($I479,FIND(",",$I479)-1),$I479)),'Mitre Techniques'!$A:$C,3,FALSE()),"Unknown technique"))</f>
        <v/>
      </c>
      <c r="K479" s="155" t="str">
        <f aca="false">IF($J479="","",IFERROR(VLOOKUP(IF(ISNUMBER(FIND(",",$J479)),LEFT($J479,FIND(",",$J479)-1),$J479),'ATTACK and Kill Chain mapping'!$A:$B,2,FALSE()),""))</f>
        <v/>
      </c>
      <c r="L479" s="155" t="str">
        <f aca="false">IF($J479="","",IFERROR(VLOOKUP(IF(ISNUMBER(FIND(",",$J479)),LEFT($J479,FIND(",",$J479)-1),$J479),'ATTACK and Kill Chain mapping'!$A:$D,4,FALSE()),""))</f>
        <v/>
      </c>
      <c r="M479" s="154"/>
      <c r="N479" s="156"/>
      <c r="O479" s="156"/>
      <c r="P479" s="156"/>
      <c r="Q479" s="157" t="str">
        <f aca="false">IF(COUNT($N479:$P479)=0,"",$N479*$O479*$P479)</f>
        <v/>
      </c>
      <c r="R479" s="157" t="str">
        <f aca="false">IF($Q479="","",1-$Q479)</f>
        <v/>
      </c>
      <c r="S479" s="158"/>
      <c r="T479" s="158"/>
      <c r="U479" s="158"/>
      <c r="V479" s="158"/>
    </row>
    <row r="480" customFormat="false" ht="43.5" hidden="false" customHeight="true" outlineLevel="0" collapsed="false">
      <c r="A480" s="150" t="str">
        <f aca="false">IF($E480="","",COUNTIF($E:$E,$E480))</f>
        <v/>
      </c>
      <c r="B480" s="151" t="str">
        <f aca="false">IF($C480="","",VLOOKUP($C480,'L1 UC'!$C:$D,2,FALSE()))</f>
        <v/>
      </c>
      <c r="C480" s="152" t="str">
        <f aca="false">IF($E480="","",LEFT($E480,FIND("-",$E480&amp;"-")-1))</f>
        <v/>
      </c>
      <c r="D480" s="153" t="str">
        <f aca="false">IF($E480="","",VLOOKUP($E480,'L2 UC'!$C:$D,2,FALSE()))</f>
        <v/>
      </c>
      <c r="E480" s="153" t="str">
        <f aca="false">IF($M480&lt;&gt;"",$M480,IF(COUNTIF('L2 UC'!$C:$C,$L480)&gt;0,$L480,""))</f>
        <v/>
      </c>
      <c r="F480" s="150" t="str">
        <f aca="false">IF($E480="","",$E480&amp;"-"&amp;COUNTIF($E$2:$E480,$E480))</f>
        <v/>
      </c>
      <c r="G480" s="154"/>
      <c r="H480" s="144"/>
      <c r="I480" s="154"/>
      <c r="J480" s="155" t="str">
        <f aca="false">IF(OR($I480="",LEFT($I480,1)="["),"",IFERROR(VLOOKUP(TRIM(IF(ISNUMBER(FIND(",",$I480)),LEFT($I480,FIND(",",$I480)-1),$I480)),'Mitre Techniques'!$A:$C,3,FALSE()),"Unknown technique"))</f>
        <v/>
      </c>
      <c r="K480" s="155" t="str">
        <f aca="false">IF($J480="","",IFERROR(VLOOKUP(IF(ISNUMBER(FIND(",",$J480)),LEFT($J480,FIND(",",$J480)-1),$J480),'ATTACK and Kill Chain mapping'!$A:$B,2,FALSE()),""))</f>
        <v/>
      </c>
      <c r="L480" s="155" t="str">
        <f aca="false">IF($J480="","",IFERROR(VLOOKUP(IF(ISNUMBER(FIND(",",$J480)),LEFT($J480,FIND(",",$J480)-1),$J480),'ATTACK and Kill Chain mapping'!$A:$D,4,FALSE()),""))</f>
        <v/>
      </c>
      <c r="M480" s="154"/>
      <c r="N480" s="156"/>
      <c r="O480" s="156"/>
      <c r="P480" s="156"/>
      <c r="Q480" s="157" t="str">
        <f aca="false">IF(COUNT($N480:$P480)=0,"",$N480*$O480*$P480)</f>
        <v/>
      </c>
      <c r="R480" s="157" t="str">
        <f aca="false">IF($Q480="","",1-$Q480)</f>
        <v/>
      </c>
      <c r="S480" s="158"/>
      <c r="T480" s="158"/>
      <c r="U480" s="158"/>
      <c r="V480" s="158"/>
    </row>
    <row r="481" customFormat="false" ht="43.5" hidden="false" customHeight="true" outlineLevel="0" collapsed="false">
      <c r="A481" s="150" t="str">
        <f aca="false">IF($E481="","",COUNTIF($E:$E,$E481))</f>
        <v/>
      </c>
      <c r="B481" s="151" t="str">
        <f aca="false">IF($C481="","",VLOOKUP($C481,'L1 UC'!$C:$D,2,FALSE()))</f>
        <v/>
      </c>
      <c r="C481" s="152" t="str">
        <f aca="false">IF($E481="","",LEFT($E481,FIND("-",$E481&amp;"-")-1))</f>
        <v/>
      </c>
      <c r="D481" s="153" t="str">
        <f aca="false">IF($E481="","",VLOOKUP($E481,'L2 UC'!$C:$D,2,FALSE()))</f>
        <v/>
      </c>
      <c r="E481" s="153" t="str">
        <f aca="false">IF($M481&lt;&gt;"",$M481,IF(COUNTIF('L2 UC'!$C:$C,$L481)&gt;0,$L481,""))</f>
        <v/>
      </c>
      <c r="F481" s="150" t="str">
        <f aca="false">IF($E481="","",$E481&amp;"-"&amp;COUNTIF($E$2:$E481,$E481))</f>
        <v/>
      </c>
      <c r="G481" s="154"/>
      <c r="H481" s="144"/>
      <c r="I481" s="154"/>
      <c r="J481" s="155" t="str">
        <f aca="false">IF(OR($I481="",LEFT($I481,1)="["),"",IFERROR(VLOOKUP(TRIM(IF(ISNUMBER(FIND(",",$I481)),LEFT($I481,FIND(",",$I481)-1),$I481)),'Mitre Techniques'!$A:$C,3,FALSE()),"Unknown technique"))</f>
        <v/>
      </c>
      <c r="K481" s="155" t="str">
        <f aca="false">IF($J481="","",IFERROR(VLOOKUP(IF(ISNUMBER(FIND(",",$J481)),LEFT($J481,FIND(",",$J481)-1),$J481),'ATTACK and Kill Chain mapping'!$A:$B,2,FALSE()),""))</f>
        <v/>
      </c>
      <c r="L481" s="155" t="str">
        <f aca="false">IF($J481="","",IFERROR(VLOOKUP(IF(ISNUMBER(FIND(",",$J481)),LEFT($J481,FIND(",",$J481)-1),$J481),'ATTACK and Kill Chain mapping'!$A:$D,4,FALSE()),""))</f>
        <v/>
      </c>
      <c r="M481" s="154"/>
      <c r="N481" s="156"/>
      <c r="O481" s="156"/>
      <c r="P481" s="156"/>
      <c r="Q481" s="157" t="str">
        <f aca="false">IF(COUNT($N481:$P481)=0,"",$N481*$O481*$P481)</f>
        <v/>
      </c>
      <c r="R481" s="157" t="str">
        <f aca="false">IF($Q481="","",1-$Q481)</f>
        <v/>
      </c>
      <c r="S481" s="158"/>
      <c r="T481" s="158"/>
      <c r="U481" s="158"/>
      <c r="V481" s="158"/>
    </row>
    <row r="482" customFormat="false" ht="43.5" hidden="false" customHeight="true" outlineLevel="0" collapsed="false">
      <c r="A482" s="150" t="str">
        <f aca="false">IF($E482="","",COUNTIF($E:$E,$E482))</f>
        <v/>
      </c>
      <c r="B482" s="151" t="str">
        <f aca="false">IF($C482="","",VLOOKUP($C482,'L1 UC'!$C:$D,2,FALSE()))</f>
        <v/>
      </c>
      <c r="C482" s="152" t="str">
        <f aca="false">IF($E482="","",LEFT($E482,FIND("-",$E482&amp;"-")-1))</f>
        <v/>
      </c>
      <c r="D482" s="153" t="str">
        <f aca="false">IF($E482="","",VLOOKUP($E482,'L2 UC'!$C:$D,2,FALSE()))</f>
        <v/>
      </c>
      <c r="E482" s="153" t="str">
        <f aca="false">IF($M482&lt;&gt;"",$M482,IF(COUNTIF('L2 UC'!$C:$C,$L482)&gt;0,$L482,""))</f>
        <v/>
      </c>
      <c r="F482" s="150" t="str">
        <f aca="false">IF($E482="","",$E482&amp;"-"&amp;COUNTIF($E$2:$E482,$E482))</f>
        <v/>
      </c>
      <c r="G482" s="154"/>
      <c r="H482" s="144"/>
      <c r="I482" s="154"/>
      <c r="J482" s="155" t="str">
        <f aca="false">IF(OR($I482="",LEFT($I482,1)="["),"",IFERROR(VLOOKUP(TRIM(IF(ISNUMBER(FIND(",",$I482)),LEFT($I482,FIND(",",$I482)-1),$I482)),'Mitre Techniques'!$A:$C,3,FALSE()),"Unknown technique"))</f>
        <v/>
      </c>
      <c r="K482" s="155" t="str">
        <f aca="false">IF($J482="","",IFERROR(VLOOKUP(IF(ISNUMBER(FIND(",",$J482)),LEFT($J482,FIND(",",$J482)-1),$J482),'ATTACK and Kill Chain mapping'!$A:$B,2,FALSE()),""))</f>
        <v/>
      </c>
      <c r="L482" s="155" t="str">
        <f aca="false">IF($J482="","",IFERROR(VLOOKUP(IF(ISNUMBER(FIND(",",$J482)),LEFT($J482,FIND(",",$J482)-1),$J482),'ATTACK and Kill Chain mapping'!$A:$D,4,FALSE()),""))</f>
        <v/>
      </c>
      <c r="M482" s="154"/>
      <c r="N482" s="156"/>
      <c r="O482" s="156"/>
      <c r="P482" s="156"/>
      <c r="Q482" s="157" t="str">
        <f aca="false">IF(COUNT($N482:$P482)=0,"",$N482*$O482*$P482)</f>
        <v/>
      </c>
      <c r="R482" s="157" t="str">
        <f aca="false">IF($Q482="","",1-$Q482)</f>
        <v/>
      </c>
      <c r="S482" s="158"/>
      <c r="T482" s="158"/>
      <c r="U482" s="158"/>
      <c r="V482" s="158"/>
    </row>
    <row r="483" customFormat="false" ht="43.5" hidden="false" customHeight="true" outlineLevel="0" collapsed="false">
      <c r="A483" s="150" t="str">
        <f aca="false">IF($E483="","",COUNTIF($E:$E,$E483))</f>
        <v/>
      </c>
      <c r="B483" s="151" t="str">
        <f aca="false">IF($C483="","",VLOOKUP($C483,'L1 UC'!$C:$D,2,FALSE()))</f>
        <v/>
      </c>
      <c r="C483" s="152" t="str">
        <f aca="false">IF($E483="","",LEFT($E483,FIND("-",$E483&amp;"-")-1))</f>
        <v/>
      </c>
      <c r="D483" s="153" t="str">
        <f aca="false">IF($E483="","",VLOOKUP($E483,'L2 UC'!$C:$D,2,FALSE()))</f>
        <v/>
      </c>
      <c r="E483" s="153" t="str">
        <f aca="false">IF($M483&lt;&gt;"",$M483,IF(COUNTIF('L2 UC'!$C:$C,$L483)&gt;0,$L483,""))</f>
        <v/>
      </c>
      <c r="F483" s="150" t="str">
        <f aca="false">IF($E483="","",$E483&amp;"-"&amp;COUNTIF($E$2:$E483,$E483))</f>
        <v/>
      </c>
      <c r="G483" s="154"/>
      <c r="H483" s="144"/>
      <c r="I483" s="154"/>
      <c r="J483" s="155" t="str">
        <f aca="false">IF(OR($I483="",LEFT($I483,1)="["),"",IFERROR(VLOOKUP(TRIM(IF(ISNUMBER(FIND(",",$I483)),LEFT($I483,FIND(",",$I483)-1),$I483)),'Mitre Techniques'!$A:$C,3,FALSE()),"Unknown technique"))</f>
        <v/>
      </c>
      <c r="K483" s="155" t="str">
        <f aca="false">IF($J483="","",IFERROR(VLOOKUP(IF(ISNUMBER(FIND(",",$J483)),LEFT($J483,FIND(",",$J483)-1),$J483),'ATTACK and Kill Chain mapping'!$A:$B,2,FALSE()),""))</f>
        <v/>
      </c>
      <c r="L483" s="155" t="str">
        <f aca="false">IF($J483="","",IFERROR(VLOOKUP(IF(ISNUMBER(FIND(",",$J483)),LEFT($J483,FIND(",",$J483)-1),$J483),'ATTACK and Kill Chain mapping'!$A:$D,4,FALSE()),""))</f>
        <v/>
      </c>
      <c r="M483" s="154"/>
      <c r="N483" s="156"/>
      <c r="O483" s="156"/>
      <c r="P483" s="156"/>
      <c r="Q483" s="157" t="str">
        <f aca="false">IF(COUNT($N483:$P483)=0,"",$N483*$O483*$P483)</f>
        <v/>
      </c>
      <c r="R483" s="157" t="str">
        <f aca="false">IF($Q483="","",1-$Q483)</f>
        <v/>
      </c>
      <c r="S483" s="158"/>
      <c r="T483" s="158"/>
      <c r="U483" s="158"/>
      <c r="V483" s="158"/>
    </row>
    <row r="484" customFormat="false" ht="43.5" hidden="false" customHeight="true" outlineLevel="0" collapsed="false">
      <c r="A484" s="150" t="str">
        <f aca="false">IF($E484="","",COUNTIF($E:$E,$E484))</f>
        <v/>
      </c>
      <c r="B484" s="151" t="str">
        <f aca="false">IF($C484="","",VLOOKUP($C484,'L1 UC'!$C:$D,2,FALSE()))</f>
        <v/>
      </c>
      <c r="C484" s="152" t="str">
        <f aca="false">IF($E484="","",LEFT($E484,FIND("-",$E484&amp;"-")-1))</f>
        <v/>
      </c>
      <c r="D484" s="153" t="str">
        <f aca="false">IF($E484="","",VLOOKUP($E484,'L2 UC'!$C:$D,2,FALSE()))</f>
        <v/>
      </c>
      <c r="E484" s="153" t="str">
        <f aca="false">IF($M484&lt;&gt;"",$M484,IF(COUNTIF('L2 UC'!$C:$C,$L484)&gt;0,$L484,""))</f>
        <v/>
      </c>
      <c r="F484" s="150" t="str">
        <f aca="false">IF($E484="","",$E484&amp;"-"&amp;COUNTIF($E$2:$E484,$E484))</f>
        <v/>
      </c>
      <c r="G484" s="154"/>
      <c r="H484" s="144"/>
      <c r="I484" s="154"/>
      <c r="J484" s="155" t="str">
        <f aca="false">IF(OR($I484="",LEFT($I484,1)="["),"",IFERROR(VLOOKUP(TRIM(IF(ISNUMBER(FIND(",",$I484)),LEFT($I484,FIND(",",$I484)-1),$I484)),'Mitre Techniques'!$A:$C,3,FALSE()),"Unknown technique"))</f>
        <v/>
      </c>
      <c r="K484" s="155" t="str">
        <f aca="false">IF($J484="","",IFERROR(VLOOKUP(IF(ISNUMBER(FIND(",",$J484)),LEFT($J484,FIND(",",$J484)-1),$J484),'ATTACK and Kill Chain mapping'!$A:$B,2,FALSE()),""))</f>
        <v/>
      </c>
      <c r="L484" s="155" t="str">
        <f aca="false">IF($J484="","",IFERROR(VLOOKUP(IF(ISNUMBER(FIND(",",$J484)),LEFT($J484,FIND(",",$J484)-1),$J484),'ATTACK and Kill Chain mapping'!$A:$D,4,FALSE()),""))</f>
        <v/>
      </c>
      <c r="M484" s="154"/>
      <c r="N484" s="156"/>
      <c r="O484" s="156"/>
      <c r="P484" s="156"/>
      <c r="Q484" s="157" t="str">
        <f aca="false">IF(COUNT($N484:$P484)=0,"",$N484*$O484*$P484)</f>
        <v/>
      </c>
      <c r="R484" s="157" t="str">
        <f aca="false">IF($Q484="","",1-$Q484)</f>
        <v/>
      </c>
      <c r="S484" s="158"/>
      <c r="T484" s="158"/>
      <c r="U484" s="158"/>
      <c r="V484" s="158"/>
    </row>
    <row r="485" customFormat="false" ht="43.5" hidden="false" customHeight="true" outlineLevel="0" collapsed="false">
      <c r="A485" s="150" t="str">
        <f aca="false">IF($E485="","",COUNTIF($E:$E,$E485))</f>
        <v/>
      </c>
      <c r="B485" s="151" t="str">
        <f aca="false">IF($C485="","",VLOOKUP($C485,'L1 UC'!$C:$D,2,FALSE()))</f>
        <v/>
      </c>
      <c r="C485" s="152" t="str">
        <f aca="false">IF($E485="","",LEFT($E485,FIND("-",$E485&amp;"-")-1))</f>
        <v/>
      </c>
      <c r="D485" s="153" t="str">
        <f aca="false">IF($E485="","",VLOOKUP($E485,'L2 UC'!$C:$D,2,FALSE()))</f>
        <v/>
      </c>
      <c r="E485" s="153" t="str">
        <f aca="false">IF($M485&lt;&gt;"",$M485,IF(COUNTIF('L2 UC'!$C:$C,$L485)&gt;0,$L485,""))</f>
        <v/>
      </c>
      <c r="F485" s="150" t="str">
        <f aca="false">IF($E485="","",$E485&amp;"-"&amp;COUNTIF($E$2:$E485,$E485))</f>
        <v/>
      </c>
      <c r="G485" s="154"/>
      <c r="H485" s="144"/>
      <c r="I485" s="154"/>
      <c r="J485" s="155" t="str">
        <f aca="false">IF(OR($I485="",LEFT($I485,1)="["),"",IFERROR(VLOOKUP(TRIM(IF(ISNUMBER(FIND(",",$I485)),LEFT($I485,FIND(",",$I485)-1),$I485)),'Mitre Techniques'!$A:$C,3,FALSE()),"Unknown technique"))</f>
        <v/>
      </c>
      <c r="K485" s="155" t="str">
        <f aca="false">IF($J485="","",IFERROR(VLOOKUP(IF(ISNUMBER(FIND(",",$J485)),LEFT($J485,FIND(",",$J485)-1),$J485),'ATTACK and Kill Chain mapping'!$A:$B,2,FALSE()),""))</f>
        <v/>
      </c>
      <c r="L485" s="155" t="str">
        <f aca="false">IF($J485="","",IFERROR(VLOOKUP(IF(ISNUMBER(FIND(",",$J485)),LEFT($J485,FIND(",",$J485)-1),$J485),'ATTACK and Kill Chain mapping'!$A:$D,4,FALSE()),""))</f>
        <v/>
      </c>
      <c r="M485" s="154"/>
      <c r="N485" s="156"/>
      <c r="O485" s="156"/>
      <c r="P485" s="156"/>
      <c r="Q485" s="157" t="str">
        <f aca="false">IF(COUNT($N485:$P485)=0,"",$N485*$O485*$P485)</f>
        <v/>
      </c>
      <c r="R485" s="157" t="str">
        <f aca="false">IF($Q485="","",1-$Q485)</f>
        <v/>
      </c>
      <c r="S485" s="158"/>
      <c r="T485" s="158"/>
      <c r="U485" s="158"/>
      <c r="V485" s="158"/>
    </row>
    <row r="486" customFormat="false" ht="43.5" hidden="false" customHeight="true" outlineLevel="0" collapsed="false">
      <c r="A486" s="150" t="str">
        <f aca="false">IF($E486="","",COUNTIF($E:$E,$E486))</f>
        <v/>
      </c>
      <c r="B486" s="151" t="str">
        <f aca="false">IF($C486="","",VLOOKUP($C486,'L1 UC'!$C:$D,2,FALSE()))</f>
        <v/>
      </c>
      <c r="C486" s="152" t="str">
        <f aca="false">IF($E486="","",LEFT($E486,FIND("-",$E486&amp;"-")-1))</f>
        <v/>
      </c>
      <c r="D486" s="153" t="str">
        <f aca="false">IF($E486="","",VLOOKUP($E486,'L2 UC'!$C:$D,2,FALSE()))</f>
        <v/>
      </c>
      <c r="E486" s="153" t="str">
        <f aca="false">IF($M486&lt;&gt;"",$M486,IF(COUNTIF('L2 UC'!$C:$C,$L486)&gt;0,$L486,""))</f>
        <v/>
      </c>
      <c r="F486" s="150" t="str">
        <f aca="false">IF($E486="","",$E486&amp;"-"&amp;COUNTIF($E$2:$E486,$E486))</f>
        <v/>
      </c>
      <c r="G486" s="154"/>
      <c r="H486" s="144"/>
      <c r="I486" s="154"/>
      <c r="J486" s="155" t="str">
        <f aca="false">IF(OR($I486="",LEFT($I486,1)="["),"",IFERROR(VLOOKUP(TRIM(IF(ISNUMBER(FIND(",",$I486)),LEFT($I486,FIND(",",$I486)-1),$I486)),'Mitre Techniques'!$A:$C,3,FALSE()),"Unknown technique"))</f>
        <v/>
      </c>
      <c r="K486" s="155" t="str">
        <f aca="false">IF($J486="","",IFERROR(VLOOKUP(IF(ISNUMBER(FIND(",",$J486)),LEFT($J486,FIND(",",$J486)-1),$J486),'ATTACK and Kill Chain mapping'!$A:$B,2,FALSE()),""))</f>
        <v/>
      </c>
      <c r="L486" s="155" t="str">
        <f aca="false">IF($J486="","",IFERROR(VLOOKUP(IF(ISNUMBER(FIND(",",$J486)),LEFT($J486,FIND(",",$J486)-1),$J486),'ATTACK and Kill Chain mapping'!$A:$D,4,FALSE()),""))</f>
        <v/>
      </c>
      <c r="M486" s="154"/>
      <c r="N486" s="156"/>
      <c r="O486" s="156"/>
      <c r="P486" s="156"/>
      <c r="Q486" s="157" t="str">
        <f aca="false">IF(COUNT($N486:$P486)=0,"",$N486*$O486*$P486)</f>
        <v/>
      </c>
      <c r="R486" s="157" t="str">
        <f aca="false">IF($Q486="","",1-$Q486)</f>
        <v/>
      </c>
      <c r="S486" s="158"/>
      <c r="T486" s="158"/>
      <c r="U486" s="158"/>
      <c r="V486" s="158"/>
    </row>
    <row r="487" customFormat="false" ht="43.5" hidden="false" customHeight="true" outlineLevel="0" collapsed="false">
      <c r="A487" s="150" t="str">
        <f aca="false">IF($E487="","",COUNTIF($E:$E,$E487))</f>
        <v/>
      </c>
      <c r="B487" s="151" t="str">
        <f aca="false">IF($C487="","",VLOOKUP($C487,'L1 UC'!$C:$D,2,FALSE()))</f>
        <v/>
      </c>
      <c r="C487" s="152" t="str">
        <f aca="false">IF($E487="","",LEFT($E487,FIND("-",$E487&amp;"-")-1))</f>
        <v/>
      </c>
      <c r="D487" s="153" t="str">
        <f aca="false">IF($E487="","",VLOOKUP($E487,'L2 UC'!$C:$D,2,FALSE()))</f>
        <v/>
      </c>
      <c r="E487" s="153" t="str">
        <f aca="false">IF($M487&lt;&gt;"",$M487,IF(COUNTIF('L2 UC'!$C:$C,$L487)&gt;0,$L487,""))</f>
        <v/>
      </c>
      <c r="F487" s="150" t="str">
        <f aca="false">IF($E487="","",$E487&amp;"-"&amp;COUNTIF($E$2:$E487,$E487))</f>
        <v/>
      </c>
      <c r="G487" s="154"/>
      <c r="H487" s="144"/>
      <c r="I487" s="154"/>
      <c r="J487" s="155" t="str">
        <f aca="false">IF(OR($I487="",LEFT($I487,1)="["),"",IFERROR(VLOOKUP(TRIM(IF(ISNUMBER(FIND(",",$I487)),LEFT($I487,FIND(",",$I487)-1),$I487)),'Mitre Techniques'!$A:$C,3,FALSE()),"Unknown technique"))</f>
        <v/>
      </c>
      <c r="K487" s="155" t="str">
        <f aca="false">IF($J487="","",IFERROR(VLOOKUP(IF(ISNUMBER(FIND(",",$J487)),LEFT($J487,FIND(",",$J487)-1),$J487),'ATTACK and Kill Chain mapping'!$A:$B,2,FALSE()),""))</f>
        <v/>
      </c>
      <c r="L487" s="155" t="str">
        <f aca="false">IF($J487="","",IFERROR(VLOOKUP(IF(ISNUMBER(FIND(",",$J487)),LEFT($J487,FIND(",",$J487)-1),$J487),'ATTACK and Kill Chain mapping'!$A:$D,4,FALSE()),""))</f>
        <v/>
      </c>
      <c r="M487" s="154"/>
      <c r="N487" s="156"/>
      <c r="O487" s="156"/>
      <c r="P487" s="156"/>
      <c r="Q487" s="157" t="str">
        <f aca="false">IF(COUNT($N487:$P487)=0,"",$N487*$O487*$P487)</f>
        <v/>
      </c>
      <c r="R487" s="157" t="str">
        <f aca="false">IF($Q487="","",1-$Q487)</f>
        <v/>
      </c>
      <c r="S487" s="158"/>
      <c r="T487" s="158"/>
      <c r="U487" s="158"/>
      <c r="V487" s="158"/>
    </row>
    <row r="488" customFormat="false" ht="43.5" hidden="false" customHeight="true" outlineLevel="0" collapsed="false">
      <c r="A488" s="150" t="str">
        <f aca="false">IF($E488="","",COUNTIF($E:$E,$E488))</f>
        <v/>
      </c>
      <c r="B488" s="151" t="str">
        <f aca="false">IF($C488="","",VLOOKUP($C488,'L1 UC'!$C:$D,2,FALSE()))</f>
        <v/>
      </c>
      <c r="C488" s="152" t="str">
        <f aca="false">IF($E488="","",LEFT($E488,FIND("-",$E488&amp;"-")-1))</f>
        <v/>
      </c>
      <c r="D488" s="153" t="str">
        <f aca="false">IF($E488="","",VLOOKUP($E488,'L2 UC'!$C:$D,2,FALSE()))</f>
        <v/>
      </c>
      <c r="E488" s="153" t="str">
        <f aca="false">IF($M488&lt;&gt;"",$M488,IF(COUNTIF('L2 UC'!$C:$C,$L488)&gt;0,$L488,""))</f>
        <v/>
      </c>
      <c r="F488" s="150" t="str">
        <f aca="false">IF($E488="","",$E488&amp;"-"&amp;COUNTIF($E$2:$E488,$E488))</f>
        <v/>
      </c>
      <c r="G488" s="154"/>
      <c r="H488" s="144"/>
      <c r="I488" s="154"/>
      <c r="J488" s="155" t="str">
        <f aca="false">IF(OR($I488="",LEFT($I488,1)="["),"",IFERROR(VLOOKUP(TRIM(IF(ISNUMBER(FIND(",",$I488)),LEFT($I488,FIND(",",$I488)-1),$I488)),'Mitre Techniques'!$A:$C,3,FALSE()),"Unknown technique"))</f>
        <v/>
      </c>
      <c r="K488" s="155" t="str">
        <f aca="false">IF($J488="","",IFERROR(VLOOKUP(IF(ISNUMBER(FIND(",",$J488)),LEFT($J488,FIND(",",$J488)-1),$J488),'ATTACK and Kill Chain mapping'!$A:$B,2,FALSE()),""))</f>
        <v/>
      </c>
      <c r="L488" s="155" t="str">
        <f aca="false">IF($J488="","",IFERROR(VLOOKUP(IF(ISNUMBER(FIND(",",$J488)),LEFT($J488,FIND(",",$J488)-1),$J488),'ATTACK and Kill Chain mapping'!$A:$D,4,FALSE()),""))</f>
        <v/>
      </c>
      <c r="M488" s="154"/>
      <c r="N488" s="156"/>
      <c r="O488" s="156"/>
      <c r="P488" s="156"/>
      <c r="Q488" s="157" t="str">
        <f aca="false">IF(COUNT($N488:$P488)=0,"",$N488*$O488*$P488)</f>
        <v/>
      </c>
      <c r="R488" s="157" t="str">
        <f aca="false">IF($Q488="","",1-$Q488)</f>
        <v/>
      </c>
      <c r="S488" s="158"/>
      <c r="T488" s="158"/>
      <c r="U488" s="158"/>
      <c r="V488" s="158"/>
    </row>
    <row r="489" customFormat="false" ht="43.5" hidden="false" customHeight="true" outlineLevel="0" collapsed="false">
      <c r="A489" s="150" t="str">
        <f aca="false">IF($E489="","",COUNTIF($E:$E,$E489))</f>
        <v/>
      </c>
      <c r="B489" s="151" t="str">
        <f aca="false">IF($C489="","",VLOOKUP($C489,'L1 UC'!$C:$D,2,FALSE()))</f>
        <v/>
      </c>
      <c r="C489" s="152" t="str">
        <f aca="false">IF($E489="","",LEFT($E489,FIND("-",$E489&amp;"-")-1))</f>
        <v/>
      </c>
      <c r="D489" s="153" t="str">
        <f aca="false">IF($E489="","",VLOOKUP($E489,'L2 UC'!$C:$D,2,FALSE()))</f>
        <v/>
      </c>
      <c r="E489" s="153" t="str">
        <f aca="false">IF($M489&lt;&gt;"",$M489,IF(COUNTIF('L2 UC'!$C:$C,$L489)&gt;0,$L489,""))</f>
        <v/>
      </c>
      <c r="F489" s="150" t="str">
        <f aca="false">IF($E489="","",$E489&amp;"-"&amp;COUNTIF($E$2:$E489,$E489))</f>
        <v/>
      </c>
      <c r="G489" s="154"/>
      <c r="H489" s="144"/>
      <c r="I489" s="154"/>
      <c r="J489" s="155" t="str">
        <f aca="false">IF(OR($I489="",LEFT($I489,1)="["),"",IFERROR(VLOOKUP(TRIM(IF(ISNUMBER(FIND(",",$I489)),LEFT($I489,FIND(",",$I489)-1),$I489)),'Mitre Techniques'!$A:$C,3,FALSE()),"Unknown technique"))</f>
        <v/>
      </c>
      <c r="K489" s="155" t="str">
        <f aca="false">IF($J489="","",IFERROR(VLOOKUP(IF(ISNUMBER(FIND(",",$J489)),LEFT($J489,FIND(",",$J489)-1),$J489),'ATTACK and Kill Chain mapping'!$A:$B,2,FALSE()),""))</f>
        <v/>
      </c>
      <c r="L489" s="155" t="str">
        <f aca="false">IF($J489="","",IFERROR(VLOOKUP(IF(ISNUMBER(FIND(",",$J489)),LEFT($J489,FIND(",",$J489)-1),$J489),'ATTACK and Kill Chain mapping'!$A:$D,4,FALSE()),""))</f>
        <v/>
      </c>
      <c r="M489" s="154"/>
      <c r="N489" s="156"/>
      <c r="O489" s="156"/>
      <c r="P489" s="156"/>
      <c r="Q489" s="157" t="str">
        <f aca="false">IF(COUNT($N489:$P489)=0,"",$N489*$O489*$P489)</f>
        <v/>
      </c>
      <c r="R489" s="157" t="str">
        <f aca="false">IF($Q489="","",1-$Q489)</f>
        <v/>
      </c>
      <c r="S489" s="158"/>
      <c r="T489" s="158"/>
      <c r="U489" s="158"/>
      <c r="V489" s="158"/>
    </row>
    <row r="490" customFormat="false" ht="43.5" hidden="false" customHeight="true" outlineLevel="0" collapsed="false">
      <c r="A490" s="150" t="str">
        <f aca="false">IF($E490="","",COUNTIF($E:$E,$E490))</f>
        <v/>
      </c>
      <c r="B490" s="151" t="str">
        <f aca="false">IF($C490="","",VLOOKUP($C490,'L1 UC'!$C:$D,2,FALSE()))</f>
        <v/>
      </c>
      <c r="C490" s="152" t="str">
        <f aca="false">IF($E490="","",LEFT($E490,FIND("-",$E490&amp;"-")-1))</f>
        <v/>
      </c>
      <c r="D490" s="153" t="str">
        <f aca="false">IF($E490="","",VLOOKUP($E490,'L2 UC'!$C:$D,2,FALSE()))</f>
        <v/>
      </c>
      <c r="E490" s="153" t="str">
        <f aca="false">IF($M490&lt;&gt;"",$M490,IF(COUNTIF('L2 UC'!$C:$C,$L490)&gt;0,$L490,""))</f>
        <v/>
      </c>
      <c r="F490" s="150" t="str">
        <f aca="false">IF($E490="","",$E490&amp;"-"&amp;COUNTIF($E$2:$E490,$E490))</f>
        <v/>
      </c>
      <c r="G490" s="154"/>
      <c r="H490" s="144"/>
      <c r="I490" s="154"/>
      <c r="J490" s="155" t="str">
        <f aca="false">IF(OR($I490="",LEFT($I490,1)="["),"",IFERROR(VLOOKUP(TRIM(IF(ISNUMBER(FIND(",",$I490)),LEFT($I490,FIND(",",$I490)-1),$I490)),'Mitre Techniques'!$A:$C,3,FALSE()),"Unknown technique"))</f>
        <v/>
      </c>
      <c r="K490" s="155" t="str">
        <f aca="false">IF($J490="","",IFERROR(VLOOKUP(IF(ISNUMBER(FIND(",",$J490)),LEFT($J490,FIND(",",$J490)-1),$J490),'ATTACK and Kill Chain mapping'!$A:$B,2,FALSE()),""))</f>
        <v/>
      </c>
      <c r="L490" s="155" t="str">
        <f aca="false">IF($J490="","",IFERROR(VLOOKUP(IF(ISNUMBER(FIND(",",$J490)),LEFT($J490,FIND(",",$J490)-1),$J490),'ATTACK and Kill Chain mapping'!$A:$D,4,FALSE()),""))</f>
        <v/>
      </c>
      <c r="M490" s="154"/>
      <c r="N490" s="156"/>
      <c r="O490" s="156"/>
      <c r="P490" s="156"/>
      <c r="Q490" s="157" t="str">
        <f aca="false">IF(COUNT($N490:$P490)=0,"",$N490*$O490*$P490)</f>
        <v/>
      </c>
      <c r="R490" s="157" t="str">
        <f aca="false">IF($Q490="","",1-$Q490)</f>
        <v/>
      </c>
      <c r="S490" s="158"/>
      <c r="T490" s="158"/>
      <c r="U490" s="158"/>
      <c r="V490" s="158"/>
    </row>
    <row r="491" customFormat="false" ht="43.5" hidden="false" customHeight="true" outlineLevel="0" collapsed="false">
      <c r="A491" s="150" t="str">
        <f aca="false">IF($E491="","",COUNTIF($E:$E,$E491))</f>
        <v/>
      </c>
      <c r="B491" s="151" t="str">
        <f aca="false">IF($C491="","",VLOOKUP($C491,'L1 UC'!$C:$D,2,FALSE()))</f>
        <v/>
      </c>
      <c r="C491" s="152" t="str">
        <f aca="false">IF($E491="","",LEFT($E491,FIND("-",$E491&amp;"-")-1))</f>
        <v/>
      </c>
      <c r="D491" s="153" t="str">
        <f aca="false">IF($E491="","",VLOOKUP($E491,'L2 UC'!$C:$D,2,FALSE()))</f>
        <v/>
      </c>
      <c r="E491" s="153" t="str">
        <f aca="false">IF($M491&lt;&gt;"",$M491,IF(COUNTIF('L2 UC'!$C:$C,$L491)&gt;0,$L491,""))</f>
        <v/>
      </c>
      <c r="F491" s="150" t="str">
        <f aca="false">IF($E491="","",$E491&amp;"-"&amp;COUNTIF($E$2:$E491,$E491))</f>
        <v/>
      </c>
      <c r="G491" s="154"/>
      <c r="H491" s="144"/>
      <c r="I491" s="154"/>
      <c r="J491" s="155" t="str">
        <f aca="false">IF(OR($I491="",LEFT($I491,1)="["),"",IFERROR(VLOOKUP(TRIM(IF(ISNUMBER(FIND(",",$I491)),LEFT($I491,FIND(",",$I491)-1),$I491)),'Mitre Techniques'!$A:$C,3,FALSE()),"Unknown technique"))</f>
        <v/>
      </c>
      <c r="K491" s="155" t="str">
        <f aca="false">IF($J491="","",IFERROR(VLOOKUP(IF(ISNUMBER(FIND(",",$J491)),LEFT($J491,FIND(",",$J491)-1),$J491),'ATTACK and Kill Chain mapping'!$A:$B,2,FALSE()),""))</f>
        <v/>
      </c>
      <c r="L491" s="155" t="str">
        <f aca="false">IF($J491="","",IFERROR(VLOOKUP(IF(ISNUMBER(FIND(",",$J491)),LEFT($J491,FIND(",",$J491)-1),$J491),'ATTACK and Kill Chain mapping'!$A:$D,4,FALSE()),""))</f>
        <v/>
      </c>
      <c r="M491" s="154"/>
      <c r="N491" s="156"/>
      <c r="O491" s="156"/>
      <c r="P491" s="156"/>
      <c r="Q491" s="157" t="str">
        <f aca="false">IF(COUNT($N491:$P491)=0,"",$N491*$O491*$P491)</f>
        <v/>
      </c>
      <c r="R491" s="157" t="str">
        <f aca="false">IF($Q491="","",1-$Q491)</f>
        <v/>
      </c>
      <c r="S491" s="158"/>
      <c r="T491" s="158"/>
      <c r="U491" s="158"/>
      <c r="V491" s="158"/>
    </row>
    <row r="492" customFormat="false" ht="43.5" hidden="false" customHeight="true" outlineLevel="0" collapsed="false">
      <c r="A492" s="150" t="str">
        <f aca="false">IF($E492="","",COUNTIF($E:$E,$E492))</f>
        <v/>
      </c>
      <c r="B492" s="151" t="str">
        <f aca="false">IF($C492="","",VLOOKUP($C492,'L1 UC'!$C:$D,2,FALSE()))</f>
        <v/>
      </c>
      <c r="C492" s="152" t="str">
        <f aca="false">IF($E492="","",LEFT($E492,FIND("-",$E492&amp;"-")-1))</f>
        <v/>
      </c>
      <c r="D492" s="153" t="str">
        <f aca="false">IF($E492="","",VLOOKUP($E492,'L2 UC'!$C:$D,2,FALSE()))</f>
        <v/>
      </c>
      <c r="E492" s="153" t="str">
        <f aca="false">IF($M492&lt;&gt;"",$M492,IF(COUNTIF('L2 UC'!$C:$C,$L492)&gt;0,$L492,""))</f>
        <v/>
      </c>
      <c r="F492" s="150" t="str">
        <f aca="false">IF($E492="","",$E492&amp;"-"&amp;COUNTIF($E$2:$E492,$E492))</f>
        <v/>
      </c>
      <c r="G492" s="154"/>
      <c r="H492" s="144"/>
      <c r="I492" s="154"/>
      <c r="J492" s="155" t="str">
        <f aca="false">IF(OR($I492="",LEFT($I492,1)="["),"",IFERROR(VLOOKUP(TRIM(IF(ISNUMBER(FIND(",",$I492)),LEFT($I492,FIND(",",$I492)-1),$I492)),'Mitre Techniques'!$A:$C,3,FALSE()),"Unknown technique"))</f>
        <v/>
      </c>
      <c r="K492" s="155" t="str">
        <f aca="false">IF($J492="","",IFERROR(VLOOKUP(IF(ISNUMBER(FIND(",",$J492)),LEFT($J492,FIND(",",$J492)-1),$J492),'ATTACK and Kill Chain mapping'!$A:$B,2,FALSE()),""))</f>
        <v/>
      </c>
      <c r="L492" s="155" t="str">
        <f aca="false">IF($J492="","",IFERROR(VLOOKUP(IF(ISNUMBER(FIND(",",$J492)),LEFT($J492,FIND(",",$J492)-1),$J492),'ATTACK and Kill Chain mapping'!$A:$D,4,FALSE()),""))</f>
        <v/>
      </c>
      <c r="M492" s="154"/>
      <c r="N492" s="156"/>
      <c r="O492" s="156"/>
      <c r="P492" s="156"/>
      <c r="Q492" s="157" t="str">
        <f aca="false">IF(COUNT($N492:$P492)=0,"",$N492*$O492*$P492)</f>
        <v/>
      </c>
      <c r="R492" s="157" t="str">
        <f aca="false">IF($Q492="","",1-$Q492)</f>
        <v/>
      </c>
      <c r="S492" s="158"/>
      <c r="T492" s="158"/>
      <c r="U492" s="158"/>
      <c r="V492" s="158"/>
    </row>
    <row r="493" customFormat="false" ht="43.5" hidden="false" customHeight="true" outlineLevel="0" collapsed="false">
      <c r="A493" s="150" t="str">
        <f aca="false">IF($E493="","",COUNTIF($E:$E,$E493))</f>
        <v/>
      </c>
      <c r="B493" s="151" t="str">
        <f aca="false">IF($C493="","",VLOOKUP($C493,'L1 UC'!$C:$D,2,FALSE()))</f>
        <v/>
      </c>
      <c r="C493" s="152" t="str">
        <f aca="false">IF($E493="","",LEFT($E493,FIND("-",$E493&amp;"-")-1))</f>
        <v/>
      </c>
      <c r="D493" s="153" t="str">
        <f aca="false">IF($E493="","",VLOOKUP($E493,'L2 UC'!$C:$D,2,FALSE()))</f>
        <v/>
      </c>
      <c r="E493" s="153" t="str">
        <f aca="false">IF($M493&lt;&gt;"",$M493,IF(COUNTIF('L2 UC'!$C:$C,$L493)&gt;0,$L493,""))</f>
        <v/>
      </c>
      <c r="F493" s="150" t="str">
        <f aca="false">IF($E493="","",$E493&amp;"-"&amp;COUNTIF($E$2:$E493,$E493))</f>
        <v/>
      </c>
      <c r="G493" s="154"/>
      <c r="H493" s="144"/>
      <c r="I493" s="154"/>
      <c r="J493" s="155" t="str">
        <f aca="false">IF(OR($I493="",LEFT($I493,1)="["),"",IFERROR(VLOOKUP(TRIM(IF(ISNUMBER(FIND(",",$I493)),LEFT($I493,FIND(",",$I493)-1),$I493)),'Mitre Techniques'!$A:$C,3,FALSE()),"Unknown technique"))</f>
        <v/>
      </c>
      <c r="K493" s="155" t="str">
        <f aca="false">IF($J493="","",IFERROR(VLOOKUP(IF(ISNUMBER(FIND(",",$J493)),LEFT($J493,FIND(",",$J493)-1),$J493),'ATTACK and Kill Chain mapping'!$A:$B,2,FALSE()),""))</f>
        <v/>
      </c>
      <c r="L493" s="155" t="str">
        <f aca="false">IF($J493="","",IFERROR(VLOOKUP(IF(ISNUMBER(FIND(",",$J493)),LEFT($J493,FIND(",",$J493)-1),$J493),'ATTACK and Kill Chain mapping'!$A:$D,4,FALSE()),""))</f>
        <v/>
      </c>
      <c r="M493" s="154"/>
      <c r="N493" s="156"/>
      <c r="O493" s="156"/>
      <c r="P493" s="156"/>
      <c r="Q493" s="157" t="str">
        <f aca="false">IF(COUNT($N493:$P493)=0,"",$N493*$O493*$P493)</f>
        <v/>
      </c>
      <c r="R493" s="157" t="str">
        <f aca="false">IF($Q493="","",1-$Q493)</f>
        <v/>
      </c>
      <c r="S493" s="158"/>
      <c r="T493" s="158"/>
      <c r="U493" s="158"/>
      <c r="V493" s="158"/>
    </row>
    <row r="494" customFormat="false" ht="43.5" hidden="false" customHeight="true" outlineLevel="0" collapsed="false">
      <c r="A494" s="150" t="str">
        <f aca="false">IF($E494="","",COUNTIF($E:$E,$E494))</f>
        <v/>
      </c>
      <c r="B494" s="151" t="str">
        <f aca="false">IF($C494="","",VLOOKUP($C494,'L1 UC'!$C:$D,2,FALSE()))</f>
        <v/>
      </c>
      <c r="C494" s="152" t="str">
        <f aca="false">IF($E494="","",LEFT($E494,FIND("-",$E494&amp;"-")-1))</f>
        <v/>
      </c>
      <c r="D494" s="153" t="str">
        <f aca="false">IF($E494="","",VLOOKUP($E494,'L2 UC'!$C:$D,2,FALSE()))</f>
        <v/>
      </c>
      <c r="E494" s="153" t="str">
        <f aca="false">IF($M494&lt;&gt;"",$M494,IF(COUNTIF('L2 UC'!$C:$C,$L494)&gt;0,$L494,""))</f>
        <v/>
      </c>
      <c r="F494" s="150" t="str">
        <f aca="false">IF($E494="","",$E494&amp;"-"&amp;COUNTIF($E$2:$E494,$E494))</f>
        <v/>
      </c>
      <c r="G494" s="154"/>
      <c r="H494" s="144"/>
      <c r="I494" s="154"/>
      <c r="J494" s="155" t="str">
        <f aca="false">IF(OR($I494="",LEFT($I494,1)="["),"",IFERROR(VLOOKUP(TRIM(IF(ISNUMBER(FIND(",",$I494)),LEFT($I494,FIND(",",$I494)-1),$I494)),'Mitre Techniques'!$A:$C,3,FALSE()),"Unknown technique"))</f>
        <v/>
      </c>
      <c r="K494" s="155" t="str">
        <f aca="false">IF($J494="","",IFERROR(VLOOKUP(IF(ISNUMBER(FIND(",",$J494)),LEFT($J494,FIND(",",$J494)-1),$J494),'ATTACK and Kill Chain mapping'!$A:$B,2,FALSE()),""))</f>
        <v/>
      </c>
      <c r="L494" s="155" t="str">
        <f aca="false">IF($J494="","",IFERROR(VLOOKUP(IF(ISNUMBER(FIND(",",$J494)),LEFT($J494,FIND(",",$J494)-1),$J494),'ATTACK and Kill Chain mapping'!$A:$D,4,FALSE()),""))</f>
        <v/>
      </c>
      <c r="M494" s="154"/>
      <c r="N494" s="156"/>
      <c r="O494" s="156"/>
      <c r="P494" s="156"/>
      <c r="Q494" s="157" t="str">
        <f aca="false">IF(COUNT($N494:$P494)=0,"",$N494*$O494*$P494)</f>
        <v/>
      </c>
      <c r="R494" s="157" t="str">
        <f aca="false">IF($Q494="","",1-$Q494)</f>
        <v/>
      </c>
      <c r="S494" s="158"/>
      <c r="T494" s="158"/>
      <c r="U494" s="158"/>
      <c r="V494" s="158"/>
    </row>
    <row r="495" customFormat="false" ht="13.5" hidden="false" customHeight="true" outlineLevel="0" collapsed="false">
      <c r="A495" s="150" t="str">
        <f aca="false">IF($E495="","",COUNTIF($E:$E,$E495))</f>
        <v/>
      </c>
      <c r="B495" s="151" t="str">
        <f aca="false">IF($C495="","",VLOOKUP($C495,'L1 UC'!$C:$D,2,FALSE()))</f>
        <v/>
      </c>
      <c r="C495" s="152" t="str">
        <f aca="false">IF($E495="","",LEFT($E495,FIND("-",$E495&amp;"-")-1))</f>
        <v/>
      </c>
      <c r="D495" s="153" t="str">
        <f aca="false">IF($E495="","",VLOOKUP($E495,'L2 UC'!$C:$D,2,FALSE()))</f>
        <v/>
      </c>
      <c r="E495" s="153" t="str">
        <f aca="false">IF($M495&lt;&gt;"",$M495,IF(COUNTIF('L2 UC'!$C:$C,$L495)&gt;0,$L495,""))</f>
        <v/>
      </c>
      <c r="F495" s="150" t="str">
        <f aca="false">IF($E495="","",$E495&amp;"-"&amp;COUNTIF($E$2:$E495,$E495))</f>
        <v/>
      </c>
      <c r="G495" s="154"/>
      <c r="H495" s="144"/>
      <c r="I495" s="154"/>
      <c r="J495" s="155" t="str">
        <f aca="false">IF(OR($I495="",LEFT($I495,1)="["),"",IFERROR(VLOOKUP(TRIM(IF(ISNUMBER(FIND(",",$I495)),LEFT($I495,FIND(",",$I495)-1),$I495)),'Mitre Techniques'!$A:$C,3,FALSE()),"Unknown technique"))</f>
        <v/>
      </c>
      <c r="K495" s="155" t="str">
        <f aca="false">IF($J495="","",IFERROR(VLOOKUP(IF(ISNUMBER(FIND(",",$J495)),LEFT($J495,FIND(",",$J495)-1),$J495),'ATTACK and Kill Chain mapping'!$A:$B,2,FALSE()),""))</f>
        <v/>
      </c>
      <c r="L495" s="155" t="str">
        <f aca="false">IF($J495="","",IFERROR(VLOOKUP(IF(ISNUMBER(FIND(",",$J495)),LEFT($J495,FIND(",",$J495)-1),$J495),'ATTACK and Kill Chain mapping'!$A:$D,4,FALSE()),""))</f>
        <v/>
      </c>
      <c r="M495" s="154"/>
      <c r="N495" s="156"/>
      <c r="O495" s="156"/>
      <c r="P495" s="156"/>
      <c r="Q495" s="157" t="str">
        <f aca="false">IF(COUNT($N495:$P495)=0,"",$N495*$O495*$P495)</f>
        <v/>
      </c>
      <c r="R495" s="157" t="str">
        <f aca="false">IF($Q495="","",1-$Q495)</f>
        <v/>
      </c>
      <c r="S495" s="158"/>
      <c r="T495" s="158"/>
      <c r="U495" s="158"/>
      <c r="V495" s="158"/>
    </row>
    <row r="496" customFormat="false" ht="13.5" hidden="false" customHeight="true" outlineLevel="0" collapsed="false">
      <c r="A496" s="150" t="str">
        <f aca="false">IF($E496="","",COUNTIF($E:$E,$E496))</f>
        <v/>
      </c>
      <c r="B496" s="151" t="str">
        <f aca="false">IF($C496="","",VLOOKUP($C496,'L1 UC'!$C:$D,2,FALSE()))</f>
        <v/>
      </c>
      <c r="C496" s="152" t="str">
        <f aca="false">IF($E496="","",LEFT($E496,FIND("-",$E496&amp;"-")-1))</f>
        <v/>
      </c>
      <c r="D496" s="153" t="str">
        <f aca="false">IF($E496="","",VLOOKUP($E496,'L2 UC'!$C:$D,2,FALSE()))</f>
        <v/>
      </c>
      <c r="E496" s="153" t="str">
        <f aca="false">IF($M496&lt;&gt;"",$M496,IF(COUNTIF('L2 UC'!$C:$C,$L496)&gt;0,$L496,""))</f>
        <v/>
      </c>
      <c r="F496" s="150" t="str">
        <f aca="false">IF($E496="","",$E496&amp;"-"&amp;COUNTIF($E$2:$E496,$E496))</f>
        <v/>
      </c>
      <c r="G496" s="154"/>
      <c r="H496" s="144"/>
      <c r="I496" s="154"/>
      <c r="J496" s="155" t="str">
        <f aca="false">IF(OR($I496="",LEFT($I496,1)="["),"",IFERROR(VLOOKUP(TRIM(IF(ISNUMBER(FIND(",",$I496)),LEFT($I496,FIND(",",$I496)-1),$I496)),'Mitre Techniques'!$A:$C,3,FALSE()),"Unknown technique"))</f>
        <v/>
      </c>
      <c r="K496" s="155" t="str">
        <f aca="false">IF($J496="","",IFERROR(VLOOKUP(IF(ISNUMBER(FIND(",",$J496)),LEFT($J496,FIND(",",$J496)-1),$J496),'ATTACK and Kill Chain mapping'!$A:$B,2,FALSE()),""))</f>
        <v/>
      </c>
      <c r="L496" s="155" t="str">
        <f aca="false">IF($J496="","",IFERROR(VLOOKUP(IF(ISNUMBER(FIND(",",$J496)),LEFT($J496,FIND(",",$J496)-1),$J496),'ATTACK and Kill Chain mapping'!$A:$D,4,FALSE()),""))</f>
        <v/>
      </c>
      <c r="M496" s="154"/>
      <c r="N496" s="156"/>
      <c r="O496" s="156"/>
      <c r="P496" s="156"/>
      <c r="Q496" s="157" t="str">
        <f aca="false">IF(COUNT($N496:$P496)=0,"",$N496*$O496*$P496)</f>
        <v/>
      </c>
      <c r="R496" s="157" t="str">
        <f aca="false">IF($Q496="","",1-$Q496)</f>
        <v/>
      </c>
      <c r="S496" s="158"/>
      <c r="T496" s="158"/>
      <c r="U496" s="158"/>
      <c r="V496" s="158"/>
    </row>
    <row r="497" customFormat="false" ht="13.5" hidden="false" customHeight="true" outlineLevel="0" collapsed="false">
      <c r="A497" s="150" t="str">
        <f aca="false">IF($E497="","",COUNTIF($E:$E,$E497))</f>
        <v/>
      </c>
      <c r="B497" s="151" t="str">
        <f aca="false">IF($C497="","",VLOOKUP($C497,'L1 UC'!$C:$D,2,FALSE()))</f>
        <v/>
      </c>
      <c r="C497" s="152" t="str">
        <f aca="false">IF($E497="","",LEFT($E497,FIND("-",$E497&amp;"-")-1))</f>
        <v/>
      </c>
      <c r="D497" s="153" t="str">
        <f aca="false">IF($E497="","",VLOOKUP($E497,'L2 UC'!$C:$D,2,FALSE()))</f>
        <v/>
      </c>
      <c r="E497" s="153" t="str">
        <f aca="false">IF($M497&lt;&gt;"",$M497,IF(COUNTIF('L2 UC'!$C:$C,$L497)&gt;0,$L497,""))</f>
        <v/>
      </c>
      <c r="F497" s="150" t="str">
        <f aca="false">IF($E497="","",$E497&amp;"-"&amp;COUNTIF($E$2:$E497,$E497))</f>
        <v/>
      </c>
      <c r="G497" s="154"/>
      <c r="H497" s="144"/>
      <c r="I497" s="154"/>
      <c r="J497" s="155" t="str">
        <f aca="false">IF(OR($I497="",LEFT($I497,1)="["),"",IFERROR(VLOOKUP(TRIM(IF(ISNUMBER(FIND(",",$I497)),LEFT($I497,FIND(",",$I497)-1),$I497)),'Mitre Techniques'!$A:$C,3,FALSE()),"Unknown technique"))</f>
        <v/>
      </c>
      <c r="K497" s="155" t="str">
        <f aca="false">IF($J497="","",IFERROR(VLOOKUP(IF(ISNUMBER(FIND(",",$J497)),LEFT($J497,FIND(",",$J497)-1),$J497),'ATTACK and Kill Chain mapping'!$A:$B,2,FALSE()),""))</f>
        <v/>
      </c>
      <c r="L497" s="155" t="str">
        <f aca="false">IF($J497="","",IFERROR(VLOOKUP(IF(ISNUMBER(FIND(",",$J497)),LEFT($J497,FIND(",",$J497)-1),$J497),'ATTACK and Kill Chain mapping'!$A:$D,4,FALSE()),""))</f>
        <v/>
      </c>
      <c r="M497" s="154"/>
      <c r="N497" s="156"/>
      <c r="O497" s="156"/>
      <c r="P497" s="156"/>
      <c r="Q497" s="157" t="str">
        <f aca="false">IF(COUNT($N497:$P497)=0,"",$N497*$O497*$P497)</f>
        <v/>
      </c>
      <c r="R497" s="157" t="str">
        <f aca="false">IF($Q497="","",1-$Q497)</f>
        <v/>
      </c>
      <c r="S497" s="158"/>
      <c r="T497" s="158"/>
      <c r="U497" s="158"/>
      <c r="V497" s="158"/>
    </row>
    <row r="498" customFormat="false" ht="13.5" hidden="false" customHeight="true" outlineLevel="0" collapsed="false">
      <c r="A498" s="150" t="str">
        <f aca="false">IF($E498="","",COUNTIF($E:$E,$E498))</f>
        <v/>
      </c>
      <c r="B498" s="151" t="str">
        <f aca="false">IF($C498="","",VLOOKUP($C498,'L1 UC'!$C:$D,2,FALSE()))</f>
        <v/>
      </c>
      <c r="C498" s="152" t="str">
        <f aca="false">IF($E498="","",LEFT($E498,FIND("-",$E498&amp;"-")-1))</f>
        <v/>
      </c>
      <c r="D498" s="153" t="str">
        <f aca="false">IF($E498="","",VLOOKUP($E498,'L2 UC'!$C:$D,2,FALSE()))</f>
        <v/>
      </c>
      <c r="E498" s="153" t="str">
        <f aca="false">IF($M498&lt;&gt;"",$M498,IF(COUNTIF('L2 UC'!$C:$C,$L498)&gt;0,$L498,""))</f>
        <v/>
      </c>
      <c r="F498" s="150" t="str">
        <f aca="false">IF($E498="","",$E498&amp;"-"&amp;COUNTIF($E$2:$E498,$E498))</f>
        <v/>
      </c>
      <c r="G498" s="154"/>
      <c r="H498" s="144"/>
      <c r="I498" s="154"/>
      <c r="J498" s="155" t="str">
        <f aca="false">IF(OR($I498="",LEFT($I498,1)="["),"",IFERROR(VLOOKUP(TRIM(IF(ISNUMBER(FIND(",",$I498)),LEFT($I498,FIND(",",$I498)-1),$I498)),'Mitre Techniques'!$A:$C,3,FALSE()),"Unknown technique"))</f>
        <v/>
      </c>
      <c r="K498" s="155" t="str">
        <f aca="false">IF($J498="","",IFERROR(VLOOKUP(IF(ISNUMBER(FIND(",",$J498)),LEFT($J498,FIND(",",$J498)-1),$J498),'ATTACK and Kill Chain mapping'!$A:$B,2,FALSE()),""))</f>
        <v/>
      </c>
      <c r="L498" s="155" t="str">
        <f aca="false">IF($J498="","",IFERROR(VLOOKUP(IF(ISNUMBER(FIND(",",$J498)),LEFT($J498,FIND(",",$J498)-1),$J498),'ATTACK and Kill Chain mapping'!$A:$D,4,FALSE()),""))</f>
        <v/>
      </c>
      <c r="M498" s="154"/>
      <c r="N498" s="156"/>
      <c r="O498" s="156"/>
      <c r="P498" s="156"/>
      <c r="Q498" s="157" t="str">
        <f aca="false">IF(COUNT($N498:$P498)=0,"",$N498*$O498*$P498)</f>
        <v/>
      </c>
      <c r="R498" s="157" t="str">
        <f aca="false">IF($Q498="","",1-$Q498)</f>
        <v/>
      </c>
      <c r="S498" s="158"/>
      <c r="T498" s="158"/>
      <c r="U498" s="158"/>
      <c r="V498" s="158"/>
    </row>
    <row r="499" customFormat="false" ht="13.5" hidden="false" customHeight="true" outlineLevel="0" collapsed="false">
      <c r="A499" s="150" t="str">
        <f aca="false">IF($E499="","",COUNTIF($E:$E,$E499))</f>
        <v/>
      </c>
      <c r="B499" s="151" t="str">
        <f aca="false">IF($C499="","",VLOOKUP($C499,'L1 UC'!$C:$D,2,FALSE()))</f>
        <v/>
      </c>
      <c r="C499" s="152" t="str">
        <f aca="false">IF($E499="","",LEFT($E499,FIND("-",$E499&amp;"-")-1))</f>
        <v/>
      </c>
      <c r="D499" s="153" t="str">
        <f aca="false">IF($E499="","",VLOOKUP($E499,'L2 UC'!$C:$D,2,FALSE()))</f>
        <v/>
      </c>
      <c r="E499" s="153" t="str">
        <f aca="false">IF($M499&lt;&gt;"",$M499,IF(COUNTIF('L2 UC'!$C:$C,$L499)&gt;0,$L499,""))</f>
        <v/>
      </c>
      <c r="F499" s="150" t="str">
        <f aca="false">IF($E499="","",$E499&amp;"-"&amp;COUNTIF($E$2:$E499,$E499))</f>
        <v/>
      </c>
      <c r="G499" s="154"/>
      <c r="H499" s="144"/>
      <c r="I499" s="154"/>
      <c r="J499" s="155" t="str">
        <f aca="false">IF(OR($I499="",LEFT($I499,1)="["),"",IFERROR(VLOOKUP(TRIM(IF(ISNUMBER(FIND(",",$I499)),LEFT($I499,FIND(",",$I499)-1),$I499)),'Mitre Techniques'!$A:$C,3,FALSE()),"Unknown technique"))</f>
        <v/>
      </c>
      <c r="K499" s="155" t="str">
        <f aca="false">IF($J499="","",IFERROR(VLOOKUP(IF(ISNUMBER(FIND(",",$J499)),LEFT($J499,FIND(",",$J499)-1),$J499),'ATTACK and Kill Chain mapping'!$A:$B,2,FALSE()),""))</f>
        <v/>
      </c>
      <c r="L499" s="155" t="str">
        <f aca="false">IF($J499="","",IFERROR(VLOOKUP(IF(ISNUMBER(FIND(",",$J499)),LEFT($J499,FIND(",",$J499)-1),$J499),'ATTACK and Kill Chain mapping'!$A:$D,4,FALSE()),""))</f>
        <v/>
      </c>
      <c r="M499" s="154"/>
      <c r="N499" s="156"/>
      <c r="O499" s="156"/>
      <c r="P499" s="156"/>
      <c r="Q499" s="157" t="str">
        <f aca="false">IF(COUNT($N499:$P499)=0,"",$N499*$O499*$P499)</f>
        <v/>
      </c>
      <c r="R499" s="157" t="str">
        <f aca="false">IF($Q499="","",1-$Q499)</f>
        <v/>
      </c>
      <c r="S499" s="158"/>
      <c r="T499" s="158"/>
      <c r="U499" s="158"/>
      <c r="V499" s="158"/>
    </row>
    <row r="500" customFormat="false" ht="13.5" hidden="false" customHeight="true" outlineLevel="0" collapsed="false">
      <c r="A500" s="150" t="str">
        <f aca="false">IF($E500="","",COUNTIF($E:$E,$E500))</f>
        <v/>
      </c>
      <c r="B500" s="151" t="str">
        <f aca="false">IF($C500="","",VLOOKUP($C500,'L1 UC'!$C:$D,2,FALSE()))</f>
        <v/>
      </c>
      <c r="C500" s="152" t="str">
        <f aca="false">IF($E500="","",LEFT($E500,FIND("-",$E500&amp;"-")-1))</f>
        <v/>
      </c>
      <c r="D500" s="153" t="str">
        <f aca="false">IF($E500="","",VLOOKUP($E500,'L2 UC'!$C:$D,2,FALSE()))</f>
        <v/>
      </c>
      <c r="E500" s="153" t="str">
        <f aca="false">IF($M500&lt;&gt;"",$M500,IF(COUNTIF('L2 UC'!$C:$C,$L500)&gt;0,$L500,""))</f>
        <v/>
      </c>
      <c r="F500" s="150" t="str">
        <f aca="false">IF($E500="","",$E500&amp;"-"&amp;COUNTIF($E$2:$E500,$E500))</f>
        <v/>
      </c>
      <c r="G500" s="154"/>
      <c r="H500" s="144"/>
      <c r="I500" s="154"/>
      <c r="J500" s="155" t="str">
        <f aca="false">IF(OR($I500="",LEFT($I500,1)="["),"",IFERROR(VLOOKUP(TRIM(IF(ISNUMBER(FIND(",",$I500)),LEFT($I500,FIND(",",$I500)-1),$I500)),'Mitre Techniques'!$A:$C,3,FALSE()),"Unknown technique"))</f>
        <v/>
      </c>
      <c r="K500" s="155" t="str">
        <f aca="false">IF($J500="","",IFERROR(VLOOKUP(IF(ISNUMBER(FIND(",",$J500)),LEFT($J500,FIND(",",$J500)-1),$J500),'ATTACK and Kill Chain mapping'!$A:$B,2,FALSE()),""))</f>
        <v/>
      </c>
      <c r="L500" s="155" t="str">
        <f aca="false">IF($J500="","",IFERROR(VLOOKUP(IF(ISNUMBER(FIND(",",$J500)),LEFT($J500,FIND(",",$J500)-1),$J500),'ATTACK and Kill Chain mapping'!$A:$D,4,FALSE()),""))</f>
        <v/>
      </c>
      <c r="M500" s="154"/>
      <c r="N500" s="156"/>
      <c r="O500" s="156"/>
      <c r="P500" s="156"/>
      <c r="Q500" s="157" t="str">
        <f aca="false">IF(COUNT($N500:$P500)=0,"",$N500*$O500*$P500)</f>
        <v/>
      </c>
      <c r="R500" s="157" t="str">
        <f aca="false">IF($Q500="","",1-$Q500)</f>
        <v/>
      </c>
      <c r="S500" s="158"/>
      <c r="T500" s="158"/>
      <c r="U500" s="158"/>
      <c r="V500" s="158"/>
    </row>
  </sheetData>
  <autoFilter ref="B1:V500">
    <sortState ref="B2:V500">
      <sortCondition ref="B2:B500"/>
    </sortState>
  </autoFilter>
  <conditionalFormatting sqref="P1">
    <cfRule type="colorScale" priority="2">
      <colorScale>
        <cfvo type="min" val="0"/>
        <cfvo type="percentile" val="50"/>
        <cfvo type="max" val="0"/>
        <color rgb="FFF8696B"/>
        <color rgb="FFFFEB84"/>
        <color rgb="FF63BE7B"/>
      </colorScale>
    </cfRule>
  </conditionalFormatting>
  <conditionalFormatting sqref="N1:O1 N2:R1048576 Q1:R1">
    <cfRule type="colorScale" priority="3">
      <colorScale>
        <cfvo type="min" val="0"/>
        <cfvo type="percentile" val="50"/>
        <cfvo type="max" val="0"/>
        <color rgb="FFF8696B"/>
        <color rgb="FFFFEB84"/>
        <color rgb="FF63BE7B"/>
      </colorScale>
    </cfRule>
  </conditionalFormatting>
  <conditionalFormatting sqref="H2:H1048576">
    <cfRule type="duplicateValues" priority="4" aboveAverage="0" equalAverage="0" bottom="0" percent="0" rank="0" text="" dxfId="12"/>
  </conditionalFormatting>
  <conditionalFormatting sqref="F2:F500">
    <cfRule type="expression" priority="5" aboveAverage="0" equalAverage="0" bottom="0" percent="0" rank="0" text="" dxfId="12">
      <formula>AND($F2&lt;&gt;"",COUNTIF($F$2:$F$500,$F2)&gt;1)</formula>
    </cfRule>
  </conditionalFormatting>
  <conditionalFormatting sqref="E2:E500">
    <cfRule type="expression" priority="6" aboveAverage="0" equalAverage="0" bottom="0" percent="0" rank="0" text="" dxfId="12">
      <formula>AND(LEFT($G2,1)&lt;&gt;"[",OR($G2&lt;&gt;"",$I2&lt;&gt;""),IFERROR($E2="",1))</formula>
    </cfRule>
  </conditionalFormatting>
  <conditionalFormatting sqref="G2:I500">
    <cfRule type="expression" priority="7" aboveAverage="0" equalAverage="0" bottom="0" percent="0" rank="0" text="" dxfId="15">
      <formula>LEFT(G2,1)="["</formula>
    </cfRule>
  </conditionalFormatting>
  <dataValidations count="6">
    <dataValidation allowBlank="true" errorStyle="stop" operator="between" showDropDown="false" showErrorMessage="false" showInputMessage="false" sqref="T2:T500" type="list">
      <formula1>References!$B$14:$B$21</formula1>
      <formula2>0</formula2>
    </dataValidation>
    <dataValidation allowBlank="true" errorStyle="stop" operator="between" showDropDown="false" showErrorMessage="false" showInputMessage="false" sqref="U2:U500" type="list">
      <formula1>References!$B$36:$B$53</formula1>
      <formula2>0</formula2>
    </dataValidation>
    <dataValidation allowBlank="true" errorStyle="stop" operator="between" showDropDown="false" showErrorMessage="false" showInputMessage="false" sqref="S2:S500" type="list">
      <formula1>References!$B$25:$B$32</formula1>
      <formula2>0</formula2>
    </dataValidation>
    <dataValidation allowBlank="true" errorStyle="stop" operator="between" showDropDown="false" showErrorMessage="false" showInputMessage="false" sqref="T1" type="list">
      <formula1>References!F14:F21</formula1>
      <formula2>0</formula2>
    </dataValidation>
    <dataValidation allowBlank="true" error="Choose an L2 use case identifier from the list." errorStyle="stop" errorTitle="Unknown L2 use case" operator="between" showDropDown="false" showErrorMessage="true" showInputMessage="false" sqref="M2:M500" type="list">
      <formula1>'L2 UC'!$C$2:$C$200</formula1>
      <formula2>0</formula2>
    </dataValidation>
    <dataValidation allowBlank="true" error="Type a percentage from 0% to 100%, for example 70%." errorStyle="stop" errorTitle="Percentage from 0% to 100%" operator="between" showDropDown="false" showErrorMessage="true" showInputMessage="false" sqref="N2:P500" type="decimal">
      <formula1>0</formula1>
      <formula2>1</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D50"/>
  <sheetViews>
    <sheetView showFormulas="false" showGridLines="true" showRowColHeaders="true" showZeros="true" rightToLeft="false" tabSelected="false" showOutlineSymbols="true" defaultGridColor="true" view="normal" topLeftCell="A15" colorId="64" zoomScale="100" zoomScaleNormal="100" zoomScalePageLayoutView="100" workbookViewId="0">
      <selection pane="topLeft" activeCell="A51" activeCellId="0" sqref="A51"/>
    </sheetView>
  </sheetViews>
  <sheetFormatPr defaultColWidth="9.109375" defaultRowHeight="14.25" customHeight="false" zeroHeight="false" outlineLevelRow="0" outlineLevelCol="0"/>
  <cols>
    <col collapsed="false" customWidth="false" hidden="false" outlineLevel="0" max="2" min="1" style="10" width="9.11"/>
    <col collapsed="false" customWidth="true" hidden="false" outlineLevel="0" max="3" min="3" style="10" width="60"/>
    <col collapsed="false" customWidth="true" hidden="false" outlineLevel="0" max="4" min="4" style="10" width="75"/>
    <col collapsed="false" customWidth="false" hidden="false" outlineLevel="0" max="5" min="5" style="10" width="9.11"/>
    <col collapsed="false" customWidth="false" hidden="true" outlineLevel="0" max="16384" min="6" style="1" width="9.11"/>
  </cols>
  <sheetData>
    <row r="2" customFormat="false" ht="15" hidden="false" customHeight="true" outlineLevel="0" collapsed="false">
      <c r="B2" s="159" t="s">
        <v>44</v>
      </c>
      <c r="C2" s="159"/>
      <c r="D2" s="159"/>
    </row>
    <row r="3" customFormat="false" ht="15.75" hidden="false" customHeight="true" outlineLevel="0" collapsed="false">
      <c r="B3" s="159"/>
      <c r="C3" s="159"/>
      <c r="D3" s="159"/>
    </row>
    <row r="4" customFormat="false" ht="15" hidden="false" customHeight="true" outlineLevel="0" collapsed="false">
      <c r="B4" s="160" t="s">
        <v>238</v>
      </c>
      <c r="C4" s="160"/>
      <c r="D4" s="160"/>
    </row>
    <row r="5" customFormat="false" ht="14.25" hidden="false" customHeight="true" outlineLevel="0" collapsed="false">
      <c r="B5" s="161"/>
      <c r="C5" s="162"/>
      <c r="D5" s="163"/>
    </row>
    <row r="6" customFormat="false" ht="14.25" hidden="false" customHeight="true" outlineLevel="0" collapsed="false">
      <c r="B6" s="164" t="s">
        <v>239</v>
      </c>
      <c r="C6" s="164"/>
      <c r="D6" s="164"/>
    </row>
    <row r="7" customFormat="false" ht="15" hidden="false" customHeight="true" outlineLevel="0" collapsed="false">
      <c r="B7" s="165" t="s">
        <v>240</v>
      </c>
      <c r="C7" s="165" t="s">
        <v>44</v>
      </c>
      <c r="D7" s="165" t="s">
        <v>63</v>
      </c>
    </row>
    <row r="8" customFormat="false" ht="57" hidden="false" customHeight="true" outlineLevel="0" collapsed="false">
      <c r="B8" s="166" t="s">
        <v>241</v>
      </c>
      <c r="C8" s="166" t="s">
        <v>242</v>
      </c>
      <c r="D8" s="167" t="s">
        <v>243</v>
      </c>
    </row>
    <row r="9" customFormat="false" ht="28.5" hidden="false" customHeight="true" outlineLevel="0" collapsed="false">
      <c r="B9" s="166" t="s">
        <v>244</v>
      </c>
      <c r="C9" s="166" t="s">
        <v>245</v>
      </c>
      <c r="D9" s="167" t="s">
        <v>246</v>
      </c>
    </row>
    <row r="10" customFormat="false" ht="28.5" hidden="false" customHeight="true" outlineLevel="0" collapsed="false">
      <c r="B10" s="166" t="s">
        <v>247</v>
      </c>
      <c r="C10" s="166" t="s">
        <v>248</v>
      </c>
      <c r="D10" s="167" t="s">
        <v>249</v>
      </c>
    </row>
    <row r="11" customFormat="false" ht="28.5" hidden="false" customHeight="true" outlineLevel="0" collapsed="false">
      <c r="B11" s="166" t="s">
        <v>250</v>
      </c>
      <c r="C11" s="166" t="s">
        <v>251</v>
      </c>
      <c r="D11" s="167" t="s">
        <v>252</v>
      </c>
    </row>
    <row r="12" customFormat="false" ht="42.75" hidden="false" customHeight="true" outlineLevel="0" collapsed="false">
      <c r="B12" s="166" t="s">
        <v>253</v>
      </c>
      <c r="C12" s="166" t="s">
        <v>254</v>
      </c>
      <c r="D12" s="167" t="s">
        <v>255</v>
      </c>
    </row>
    <row r="13" customFormat="false" ht="28.5" hidden="false" customHeight="true" outlineLevel="0" collapsed="false">
      <c r="B13" s="166" t="s">
        <v>256</v>
      </c>
      <c r="C13" s="166" t="s">
        <v>257</v>
      </c>
      <c r="D13" s="168" t="s">
        <v>258</v>
      </c>
    </row>
    <row r="14" customFormat="false" ht="14.25" hidden="false" customHeight="true" outlineLevel="0" collapsed="false">
      <c r="B14" s="161"/>
      <c r="C14" s="162"/>
      <c r="D14" s="163"/>
    </row>
    <row r="15" customFormat="false" ht="15" hidden="false" customHeight="true" outlineLevel="0" collapsed="false">
      <c r="B15" s="159" t="s">
        <v>45</v>
      </c>
      <c r="C15" s="159"/>
      <c r="D15" s="159"/>
    </row>
    <row r="16" customFormat="false" ht="15.75" hidden="false" customHeight="true" outlineLevel="0" collapsed="false">
      <c r="B16" s="159"/>
      <c r="C16" s="159"/>
      <c r="D16" s="159"/>
    </row>
    <row r="17" customFormat="false" ht="15.75" hidden="false" customHeight="true" outlineLevel="0" collapsed="false">
      <c r="B17" s="160" t="s">
        <v>259</v>
      </c>
      <c r="C17" s="160"/>
      <c r="D17" s="160"/>
    </row>
    <row r="18" customFormat="false" ht="14.25" hidden="false" customHeight="true" outlineLevel="0" collapsed="false">
      <c r="B18" s="161"/>
      <c r="C18" s="162"/>
      <c r="D18" s="163"/>
    </row>
    <row r="19" customFormat="false" ht="14.25" hidden="false" customHeight="true" outlineLevel="0" collapsed="false">
      <c r="B19" s="169" t="s">
        <v>260</v>
      </c>
      <c r="C19" s="169"/>
      <c r="D19" s="169"/>
    </row>
    <row r="20" customFormat="false" ht="15" hidden="false" customHeight="true" outlineLevel="0" collapsed="false">
      <c r="B20" s="170" t="s">
        <v>240</v>
      </c>
      <c r="C20" s="170" t="s">
        <v>261</v>
      </c>
      <c r="D20" s="170" t="s">
        <v>63</v>
      </c>
    </row>
    <row r="21" customFormat="false" ht="14.25" hidden="false" customHeight="true" outlineLevel="0" collapsed="false">
      <c r="B21" s="166" t="s">
        <v>262</v>
      </c>
      <c r="C21" s="167" t="s">
        <v>263</v>
      </c>
      <c r="D21" s="167"/>
    </row>
    <row r="22" customFormat="false" ht="14.25" hidden="false" customHeight="true" outlineLevel="0" collapsed="false">
      <c r="B22" s="166" t="s">
        <v>262</v>
      </c>
      <c r="C22" s="167" t="s">
        <v>263</v>
      </c>
      <c r="D22" s="167"/>
    </row>
    <row r="23" customFormat="false" ht="14.25" hidden="false" customHeight="true" outlineLevel="0" collapsed="false">
      <c r="B23" s="166" t="s">
        <v>262</v>
      </c>
      <c r="C23" s="167" t="s">
        <v>263</v>
      </c>
      <c r="D23" s="167"/>
    </row>
    <row r="24" customFormat="false" ht="14.25" hidden="false" customHeight="true" outlineLevel="0" collapsed="false">
      <c r="B24" s="166" t="s">
        <v>262</v>
      </c>
      <c r="C24" s="167" t="s">
        <v>263</v>
      </c>
      <c r="D24" s="167"/>
    </row>
    <row r="25" customFormat="false" ht="14.25" hidden="false" customHeight="true" outlineLevel="0" collapsed="false">
      <c r="B25" s="166" t="s">
        <v>262</v>
      </c>
      <c r="C25" s="167" t="s">
        <v>263</v>
      </c>
      <c r="D25" s="168"/>
    </row>
    <row r="26" customFormat="false" ht="14.25" hidden="false" customHeight="true" outlineLevel="0" collapsed="false">
      <c r="B26" s="171" t="s">
        <v>262</v>
      </c>
      <c r="C26" s="167" t="s">
        <v>264</v>
      </c>
      <c r="D26" s="171"/>
    </row>
    <row r="27" customFormat="false" ht="14.25" hidden="false" customHeight="true" outlineLevel="0" collapsed="false">
      <c r="B27" s="171" t="s">
        <v>262</v>
      </c>
      <c r="C27" s="167" t="s">
        <v>264</v>
      </c>
      <c r="D27" s="171"/>
    </row>
    <row r="28" customFormat="false" ht="14.25" hidden="false" customHeight="true" outlineLevel="0" collapsed="false">
      <c r="B28" s="171" t="s">
        <v>262</v>
      </c>
      <c r="C28" s="167" t="s">
        <v>264</v>
      </c>
      <c r="D28" s="171"/>
    </row>
    <row r="29" customFormat="false" ht="14.25" hidden="false" customHeight="true" outlineLevel="0" collapsed="false">
      <c r="B29" s="171" t="s">
        <v>262</v>
      </c>
      <c r="C29" s="167" t="s">
        <v>264</v>
      </c>
      <c r="D29" s="171"/>
    </row>
    <row r="30" customFormat="false" ht="14.25" hidden="false" customHeight="true" outlineLevel="0" collapsed="false">
      <c r="B30" s="171" t="s">
        <v>262</v>
      </c>
      <c r="C30" s="167" t="s">
        <v>264</v>
      </c>
      <c r="D30" s="171"/>
    </row>
    <row r="31" customFormat="false" ht="14.25" hidden="false" customHeight="true" outlineLevel="0" collapsed="false">
      <c r="B31" s="171" t="s">
        <v>262</v>
      </c>
      <c r="C31" s="171" t="s">
        <v>265</v>
      </c>
      <c r="D31" s="171"/>
    </row>
    <row r="32" customFormat="false" ht="14.25" hidden="false" customHeight="true" outlineLevel="0" collapsed="false">
      <c r="B32" s="171" t="s">
        <v>262</v>
      </c>
      <c r="C32" s="171" t="s">
        <v>265</v>
      </c>
      <c r="D32" s="171"/>
    </row>
    <row r="33" customFormat="false" ht="14.25" hidden="false" customHeight="true" outlineLevel="0" collapsed="false">
      <c r="B33" s="171" t="s">
        <v>262</v>
      </c>
      <c r="C33" s="171" t="s">
        <v>265</v>
      </c>
      <c r="D33" s="171"/>
    </row>
    <row r="34" customFormat="false" ht="14.25" hidden="false" customHeight="true" outlineLevel="0" collapsed="false">
      <c r="B34" s="171" t="s">
        <v>262</v>
      </c>
      <c r="C34" s="171" t="s">
        <v>265</v>
      </c>
      <c r="D34" s="171"/>
    </row>
    <row r="35" customFormat="false" ht="14.25" hidden="false" customHeight="true" outlineLevel="0" collapsed="false">
      <c r="B35" s="171" t="s">
        <v>262</v>
      </c>
      <c r="C35" s="171" t="s">
        <v>265</v>
      </c>
      <c r="D35" s="171"/>
    </row>
    <row r="36" customFormat="false" ht="14.25" hidden="false" customHeight="true" outlineLevel="0" collapsed="false">
      <c r="B36" s="171"/>
      <c r="C36" s="171"/>
      <c r="D36" s="171"/>
    </row>
    <row r="37" customFormat="false" ht="14.25" hidden="false" customHeight="true" outlineLevel="0" collapsed="false">
      <c r="B37" s="171"/>
      <c r="C37" s="171"/>
      <c r="D37" s="171"/>
    </row>
    <row r="38" customFormat="false" ht="14.25" hidden="false" customHeight="true" outlineLevel="0" collapsed="false">
      <c r="B38" s="171"/>
      <c r="C38" s="171"/>
      <c r="D38" s="171"/>
    </row>
    <row r="39" customFormat="false" ht="14.25" hidden="false" customHeight="true" outlineLevel="0" collapsed="false">
      <c r="B39" s="171"/>
      <c r="C39" s="171"/>
      <c r="D39" s="171"/>
    </row>
    <row r="40" customFormat="false" ht="14.25" hidden="false" customHeight="true" outlineLevel="0" collapsed="false">
      <c r="B40" s="171"/>
      <c r="C40" s="171"/>
      <c r="D40" s="171"/>
    </row>
    <row r="41" customFormat="false" ht="14.25" hidden="false" customHeight="true" outlineLevel="0" collapsed="false">
      <c r="B41" s="171"/>
      <c r="C41" s="171"/>
      <c r="D41" s="171"/>
    </row>
    <row r="42" customFormat="false" ht="14.25" hidden="false" customHeight="true" outlineLevel="0" collapsed="false">
      <c r="B42" s="171"/>
      <c r="C42" s="171"/>
      <c r="D42" s="171"/>
    </row>
    <row r="43" customFormat="false" ht="14.25" hidden="false" customHeight="true" outlineLevel="0" collapsed="false">
      <c r="B43" s="171"/>
      <c r="C43" s="171"/>
      <c r="D43" s="171"/>
    </row>
    <row r="44" customFormat="false" ht="14.25" hidden="false" customHeight="true" outlineLevel="0" collapsed="false">
      <c r="B44" s="171"/>
      <c r="C44" s="171"/>
      <c r="D44" s="171"/>
    </row>
    <row r="45" customFormat="false" ht="14.25" hidden="false" customHeight="true" outlineLevel="0" collapsed="false">
      <c r="B45" s="171"/>
      <c r="C45" s="171"/>
      <c r="D45" s="171"/>
    </row>
    <row r="46" customFormat="false" ht="14.25" hidden="false" customHeight="true" outlineLevel="0" collapsed="false">
      <c r="B46" s="171"/>
      <c r="C46" s="171"/>
      <c r="D46" s="171"/>
    </row>
    <row r="47" customFormat="false" ht="14.25" hidden="false" customHeight="true" outlineLevel="0" collapsed="false">
      <c r="B47" s="171"/>
      <c r="C47" s="171"/>
      <c r="D47" s="171"/>
    </row>
    <row r="48" customFormat="false" ht="14.25" hidden="false" customHeight="true" outlineLevel="0" collapsed="false">
      <c r="B48" s="171"/>
      <c r="C48" s="171"/>
      <c r="D48" s="171"/>
    </row>
    <row r="49" customFormat="false" ht="14.25" hidden="false" customHeight="true" outlineLevel="0" collapsed="false">
      <c r="B49" s="171"/>
      <c r="C49" s="171"/>
      <c r="D49" s="171"/>
    </row>
    <row r="50" customFormat="false" ht="14.25" hidden="false" customHeight="true" outlineLevel="0" collapsed="false">
      <c r="B50" s="171"/>
      <c r="C50" s="171"/>
      <c r="D50" s="171"/>
    </row>
  </sheetData>
  <mergeCells count="6">
    <mergeCell ref="B2:D3"/>
    <mergeCell ref="B4:D4"/>
    <mergeCell ref="B6:D6"/>
    <mergeCell ref="B15:D16"/>
    <mergeCell ref="B17:D17"/>
    <mergeCell ref="B19:D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C54"/>
  <sheetViews>
    <sheetView showFormulas="false" showGridLines="true" showRowColHeaders="true" showZeros="true" rightToLeft="false" tabSelected="false" showOutlineSymbols="true" defaultGridColor="true" view="normal" topLeftCell="A61" colorId="64" zoomScale="100" zoomScaleNormal="100" zoomScalePageLayoutView="100" workbookViewId="0">
      <selection pane="topLeft" activeCell="A55" activeCellId="0" sqref="A55"/>
    </sheetView>
  </sheetViews>
  <sheetFormatPr defaultColWidth="9.109375" defaultRowHeight="14.25" customHeight="false" zeroHeight="false" outlineLevelRow="0" outlineLevelCol="0"/>
  <cols>
    <col collapsed="false" customWidth="false" hidden="false" outlineLevel="0" max="1" min="1" style="10" width="9.11"/>
    <col collapsed="false" customWidth="true" hidden="false" outlineLevel="0" max="2" min="2" style="10" width="17.67"/>
    <col collapsed="false" customWidth="true" hidden="false" outlineLevel="0" max="3" min="3" style="10" width="120"/>
    <col collapsed="false" customWidth="false" hidden="false" outlineLevel="0" max="4" min="4" style="10" width="9.11"/>
    <col collapsed="false" customWidth="false" hidden="true" outlineLevel="0" max="16384" min="5" style="1" width="9.11"/>
  </cols>
  <sheetData>
    <row r="2" customFormat="false" ht="30" hidden="false" customHeight="true" outlineLevel="0" collapsed="false">
      <c r="B2" s="159" t="s">
        <v>266</v>
      </c>
      <c r="C2" s="159"/>
    </row>
    <row r="3" customFormat="false" ht="30" hidden="false" customHeight="true" outlineLevel="0" collapsed="false">
      <c r="B3" s="54" t="s">
        <v>267</v>
      </c>
      <c r="C3" s="54" t="s">
        <v>63</v>
      </c>
    </row>
    <row r="4" customFormat="false" ht="30" hidden="false" customHeight="true" outlineLevel="0" collapsed="false">
      <c r="B4" s="172" t="s">
        <v>268</v>
      </c>
      <c r="C4" s="173" t="s">
        <v>269</v>
      </c>
    </row>
    <row r="5" customFormat="false" ht="30" hidden="false" customHeight="true" outlineLevel="0" collapsed="false">
      <c r="B5" s="172" t="s">
        <v>270</v>
      </c>
      <c r="C5" s="173" t="s">
        <v>271</v>
      </c>
    </row>
    <row r="6" customFormat="false" ht="30" hidden="false" customHeight="true" outlineLevel="0" collapsed="false">
      <c r="B6" s="172" t="s">
        <v>272</v>
      </c>
      <c r="C6" s="173" t="s">
        <v>273</v>
      </c>
    </row>
    <row r="7" customFormat="false" ht="41.25" hidden="false" customHeight="true" outlineLevel="0" collapsed="false">
      <c r="B7" s="172" t="s">
        <v>274</v>
      </c>
      <c r="C7" s="173" t="s">
        <v>275</v>
      </c>
    </row>
    <row r="8" customFormat="false" ht="30" hidden="false" customHeight="true" outlineLevel="0" collapsed="false">
      <c r="B8" s="172" t="s">
        <v>276</v>
      </c>
      <c r="C8" s="173" t="s">
        <v>277</v>
      </c>
    </row>
    <row r="9" customFormat="false" ht="30" hidden="false" customHeight="true" outlineLevel="0" collapsed="false">
      <c r="B9" s="172" t="s">
        <v>278</v>
      </c>
      <c r="C9" s="173" t="s">
        <v>279</v>
      </c>
    </row>
    <row r="10" customFormat="false" ht="30" hidden="false" customHeight="true" outlineLevel="0" collapsed="false">
      <c r="B10" s="172" t="s">
        <v>280</v>
      </c>
      <c r="C10" s="173" t="s">
        <v>281</v>
      </c>
    </row>
    <row r="11" customFormat="false" ht="14.25" hidden="false" customHeight="true" outlineLevel="0" collapsed="false">
      <c r="B11" s="161"/>
      <c r="C11" s="163"/>
    </row>
    <row r="12" customFormat="false" ht="30" hidden="false" customHeight="true" outlineLevel="0" collapsed="false">
      <c r="B12" s="159" t="s">
        <v>49</v>
      </c>
      <c r="C12" s="159"/>
    </row>
    <row r="13" customFormat="false" ht="30" hidden="false" customHeight="true" outlineLevel="0" collapsed="false">
      <c r="B13" s="54" t="s">
        <v>282</v>
      </c>
      <c r="C13" s="54" t="s">
        <v>63</v>
      </c>
    </row>
    <row r="14" customFormat="false" ht="30" hidden="false" customHeight="true" outlineLevel="0" collapsed="false">
      <c r="B14" s="172" t="s">
        <v>283</v>
      </c>
      <c r="C14" s="173" t="s">
        <v>284</v>
      </c>
    </row>
    <row r="15" customFormat="false" ht="30" hidden="false" customHeight="true" outlineLevel="0" collapsed="false">
      <c r="B15" s="172" t="s">
        <v>285</v>
      </c>
      <c r="C15" s="173" t="s">
        <v>286</v>
      </c>
    </row>
    <row r="16" customFormat="false" ht="30" hidden="false" customHeight="true" outlineLevel="0" collapsed="false">
      <c r="B16" s="172" t="s">
        <v>287</v>
      </c>
      <c r="C16" s="173" t="s">
        <v>288</v>
      </c>
    </row>
    <row r="17" customFormat="false" ht="30" hidden="false" customHeight="true" outlineLevel="0" collapsed="false">
      <c r="B17" s="172" t="s">
        <v>289</v>
      </c>
      <c r="C17" s="173" t="s">
        <v>290</v>
      </c>
    </row>
    <row r="18" customFormat="false" ht="30" hidden="false" customHeight="true" outlineLevel="0" collapsed="false">
      <c r="B18" s="172" t="s">
        <v>291</v>
      </c>
      <c r="C18" s="173" t="s">
        <v>292</v>
      </c>
    </row>
    <row r="19" customFormat="false" ht="30" hidden="false" customHeight="true" outlineLevel="0" collapsed="false">
      <c r="B19" s="172" t="s">
        <v>293</v>
      </c>
      <c r="C19" s="173" t="s">
        <v>294</v>
      </c>
    </row>
    <row r="20" customFormat="false" ht="30" hidden="false" customHeight="true" outlineLevel="0" collapsed="false">
      <c r="B20" s="172" t="s">
        <v>295</v>
      </c>
      <c r="C20" s="174" t="s">
        <v>296</v>
      </c>
    </row>
    <row r="21" customFormat="false" ht="30" hidden="false" customHeight="true" outlineLevel="0" collapsed="false">
      <c r="B21" s="175" t="s">
        <v>297</v>
      </c>
      <c r="C21" s="174" t="s">
        <v>297</v>
      </c>
    </row>
    <row r="22" customFormat="false" ht="14.25" hidden="false" customHeight="true" outlineLevel="0" collapsed="false">
      <c r="B22" s="161"/>
      <c r="C22" s="163"/>
    </row>
    <row r="23" customFormat="false" ht="30" hidden="false" customHeight="true" outlineLevel="0" collapsed="false">
      <c r="B23" s="159" t="s">
        <v>298</v>
      </c>
      <c r="C23" s="159"/>
    </row>
    <row r="24" customFormat="false" ht="30" hidden="false" customHeight="true" outlineLevel="0" collapsed="false">
      <c r="B24" s="54" t="s">
        <v>299</v>
      </c>
      <c r="C24" s="54" t="s">
        <v>63</v>
      </c>
    </row>
    <row r="25" customFormat="false" ht="30" hidden="false" customHeight="true" outlineLevel="0" collapsed="false">
      <c r="B25" s="172" t="s">
        <v>300</v>
      </c>
      <c r="C25" s="173" t="s">
        <v>301</v>
      </c>
    </row>
    <row r="26" customFormat="false" ht="30" hidden="false" customHeight="true" outlineLevel="0" collapsed="false">
      <c r="B26" s="172" t="s">
        <v>302</v>
      </c>
      <c r="C26" s="173" t="s">
        <v>303</v>
      </c>
    </row>
    <row r="27" customFormat="false" ht="30" hidden="false" customHeight="true" outlineLevel="0" collapsed="false">
      <c r="B27" s="172" t="s">
        <v>304</v>
      </c>
      <c r="C27" s="173" t="s">
        <v>305</v>
      </c>
    </row>
    <row r="28" customFormat="false" ht="30" hidden="false" customHeight="true" outlineLevel="0" collapsed="false">
      <c r="B28" s="172" t="s">
        <v>306</v>
      </c>
      <c r="C28" s="173" t="s">
        <v>307</v>
      </c>
    </row>
    <row r="29" customFormat="false" ht="30" hidden="false" customHeight="true" outlineLevel="0" collapsed="false">
      <c r="B29" s="172" t="s">
        <v>308</v>
      </c>
      <c r="C29" s="173" t="s">
        <v>309</v>
      </c>
    </row>
    <row r="30" customFormat="false" ht="30" hidden="false" customHeight="true" outlineLevel="0" collapsed="false">
      <c r="B30" s="172" t="s">
        <v>310</v>
      </c>
      <c r="C30" s="173" t="s">
        <v>311</v>
      </c>
    </row>
    <row r="31" customFormat="false" ht="30" hidden="false" customHeight="true" outlineLevel="0" collapsed="false">
      <c r="B31" s="172" t="s">
        <v>312</v>
      </c>
      <c r="C31" s="174" t="s">
        <v>313</v>
      </c>
    </row>
    <row r="32" customFormat="false" ht="30" hidden="false" customHeight="true" outlineLevel="0" collapsed="false">
      <c r="B32" s="175" t="s">
        <v>297</v>
      </c>
      <c r="C32" s="174" t="s">
        <v>297</v>
      </c>
    </row>
    <row r="33" customFormat="false" ht="14.25" hidden="false" customHeight="true" outlineLevel="0" collapsed="false">
      <c r="B33" s="161"/>
      <c r="C33" s="163"/>
    </row>
    <row r="34" customFormat="false" ht="30" hidden="false" customHeight="true" outlineLevel="0" collapsed="false">
      <c r="B34" s="159" t="s">
        <v>233</v>
      </c>
      <c r="C34" s="159"/>
    </row>
    <row r="35" customFormat="false" ht="30" hidden="false" customHeight="true" outlineLevel="0" collapsed="false">
      <c r="B35" s="54" t="s">
        <v>233</v>
      </c>
      <c r="C35" s="54" t="s">
        <v>63</v>
      </c>
    </row>
    <row r="36" customFormat="false" ht="30" hidden="false" customHeight="true" outlineLevel="0" collapsed="false">
      <c r="B36" s="172" t="s">
        <v>314</v>
      </c>
      <c r="C36" s="173" t="s">
        <v>315</v>
      </c>
    </row>
    <row r="37" customFormat="false" ht="30" hidden="false" customHeight="true" outlineLevel="0" collapsed="false">
      <c r="B37" s="172" t="s">
        <v>316</v>
      </c>
      <c r="C37" s="173" t="s">
        <v>317</v>
      </c>
    </row>
    <row r="38" customFormat="false" ht="30" hidden="false" customHeight="true" outlineLevel="0" collapsed="false">
      <c r="B38" s="172" t="s">
        <v>318</v>
      </c>
      <c r="C38" s="173" t="s">
        <v>319</v>
      </c>
    </row>
    <row r="39" customFormat="false" ht="30" hidden="false" customHeight="true" outlineLevel="0" collapsed="false">
      <c r="B39" s="172" t="s">
        <v>320</v>
      </c>
      <c r="C39" s="173" t="s">
        <v>321</v>
      </c>
    </row>
    <row r="40" customFormat="false" ht="30" hidden="false" customHeight="true" outlineLevel="0" collapsed="false">
      <c r="B40" s="172" t="s">
        <v>322</v>
      </c>
      <c r="C40" s="173" t="s">
        <v>323</v>
      </c>
    </row>
    <row r="41" customFormat="false" ht="30" hidden="false" customHeight="true" outlineLevel="0" collapsed="false">
      <c r="B41" s="172" t="s">
        <v>324</v>
      </c>
      <c r="C41" s="173" t="s">
        <v>325</v>
      </c>
    </row>
    <row r="42" customFormat="false" ht="30" hidden="false" customHeight="true" outlineLevel="0" collapsed="false">
      <c r="B42" s="172" t="s">
        <v>326</v>
      </c>
      <c r="C42" s="173" t="s">
        <v>327</v>
      </c>
    </row>
    <row r="43" customFormat="false" ht="30" hidden="false" customHeight="true" outlineLevel="0" collapsed="false">
      <c r="B43" s="172" t="s">
        <v>328</v>
      </c>
      <c r="C43" s="173" t="s">
        <v>329</v>
      </c>
    </row>
    <row r="44" customFormat="false" ht="30" hidden="false" customHeight="true" outlineLevel="0" collapsed="false">
      <c r="B44" s="172" t="s">
        <v>330</v>
      </c>
      <c r="C44" s="173" t="s">
        <v>331</v>
      </c>
    </row>
    <row r="45" customFormat="false" ht="30" hidden="false" customHeight="true" outlineLevel="0" collapsed="false">
      <c r="B45" s="172" t="s">
        <v>332</v>
      </c>
      <c r="C45" s="173" t="s">
        <v>333</v>
      </c>
    </row>
    <row r="46" customFormat="false" ht="30" hidden="false" customHeight="true" outlineLevel="0" collapsed="false">
      <c r="B46" s="172" t="s">
        <v>334</v>
      </c>
      <c r="C46" s="173" t="s">
        <v>335</v>
      </c>
    </row>
    <row r="47" customFormat="false" ht="30" hidden="false" customHeight="true" outlineLevel="0" collapsed="false">
      <c r="B47" s="172" t="s">
        <v>336</v>
      </c>
      <c r="C47" s="174" t="s">
        <v>337</v>
      </c>
    </row>
    <row r="48" customFormat="false" ht="30" hidden="false" customHeight="true" outlineLevel="0" collapsed="false">
      <c r="B48" s="175" t="s">
        <v>338</v>
      </c>
      <c r="C48" s="174" t="s">
        <v>339</v>
      </c>
    </row>
    <row r="49" customFormat="false" ht="30" hidden="false" customHeight="true" outlineLevel="0" collapsed="false">
      <c r="B49" s="172" t="s">
        <v>340</v>
      </c>
      <c r="C49" s="174" t="s">
        <v>341</v>
      </c>
    </row>
    <row r="50" customFormat="false" ht="30" hidden="false" customHeight="true" outlineLevel="0" collapsed="false">
      <c r="B50" s="172" t="s">
        <v>342</v>
      </c>
      <c r="C50" s="174" t="s">
        <v>343</v>
      </c>
    </row>
    <row r="51" customFormat="false" ht="30" hidden="false" customHeight="true" outlineLevel="0" collapsed="false">
      <c r="B51" s="172" t="s">
        <v>344</v>
      </c>
      <c r="C51" s="174" t="s">
        <v>345</v>
      </c>
    </row>
    <row r="52" customFormat="false" ht="30" hidden="false" customHeight="true" outlineLevel="0" collapsed="false">
      <c r="B52" s="172" t="s">
        <v>346</v>
      </c>
      <c r="C52" s="174" t="s">
        <v>347</v>
      </c>
    </row>
    <row r="53" customFormat="false" ht="30" hidden="false" customHeight="true" outlineLevel="0" collapsed="false">
      <c r="B53" s="175" t="s">
        <v>348</v>
      </c>
      <c r="C53" s="174" t="s">
        <v>349</v>
      </c>
    </row>
    <row r="54" customFormat="false" ht="14.25" hidden="false" customHeight="true" outlineLevel="0" collapsed="false">
      <c r="B54" s="176" t="s">
        <v>297</v>
      </c>
      <c r="C54" s="177" t="s">
        <v>297</v>
      </c>
    </row>
  </sheetData>
  <mergeCells count="4">
    <mergeCell ref="B2:C2"/>
    <mergeCell ref="B12:C12"/>
    <mergeCell ref="B23:C23"/>
    <mergeCell ref="B34:C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70"/>
    <col collapsed="false" customWidth="true" hidden="false" outlineLevel="0" max="3" min="3" style="1" width="60"/>
  </cols>
  <sheetData>
    <row r="1" customFormat="false" ht="15" hidden="false" customHeight="true" outlineLevel="0" collapsed="false">
      <c r="A1" s="178" t="s">
        <v>240</v>
      </c>
      <c r="B1" s="178" t="s">
        <v>350</v>
      </c>
      <c r="C1" s="178" t="s">
        <v>351</v>
      </c>
      <c r="E1" s="179" t="s">
        <v>352</v>
      </c>
    </row>
    <row r="2" customFormat="false" ht="15" hidden="false" customHeight="true" outlineLevel="0" collapsed="false">
      <c r="A2" s="1" t="s">
        <v>353</v>
      </c>
      <c r="B2" s="1" t="s">
        <v>354</v>
      </c>
      <c r="C2" s="1" t="s">
        <v>355</v>
      </c>
    </row>
    <row r="3" customFormat="false" ht="15" hidden="false" customHeight="true" outlineLevel="0" collapsed="false">
      <c r="A3" s="1" t="s">
        <v>356</v>
      </c>
      <c r="B3" s="1" t="s">
        <v>357</v>
      </c>
      <c r="C3" s="1" t="s">
        <v>355</v>
      </c>
    </row>
    <row r="4" customFormat="false" ht="15" hidden="false" customHeight="true" outlineLevel="0" collapsed="false">
      <c r="A4" s="1" t="s">
        <v>358</v>
      </c>
      <c r="B4" s="1" t="s">
        <v>359</v>
      </c>
      <c r="C4" s="1" t="s">
        <v>355</v>
      </c>
    </row>
    <row r="5" customFormat="false" ht="15" hidden="false" customHeight="true" outlineLevel="0" collapsed="false">
      <c r="A5" s="1" t="s">
        <v>360</v>
      </c>
      <c r="B5" s="1" t="s">
        <v>361</v>
      </c>
      <c r="C5" s="1" t="s">
        <v>355</v>
      </c>
    </row>
    <row r="6" customFormat="false" ht="15" hidden="false" customHeight="true" outlineLevel="0" collapsed="false">
      <c r="A6" s="1" t="s">
        <v>362</v>
      </c>
      <c r="B6" s="1" t="s">
        <v>363</v>
      </c>
      <c r="C6" s="1" t="s">
        <v>146</v>
      </c>
    </row>
    <row r="7" customFormat="false" ht="15" hidden="false" customHeight="true" outlineLevel="0" collapsed="false">
      <c r="A7" s="1" t="s">
        <v>364</v>
      </c>
      <c r="B7" s="1" t="s">
        <v>365</v>
      </c>
      <c r="C7" s="1" t="s">
        <v>146</v>
      </c>
    </row>
    <row r="8" customFormat="false" ht="15" hidden="false" customHeight="true" outlineLevel="0" collapsed="false">
      <c r="A8" s="1" t="s">
        <v>366</v>
      </c>
      <c r="B8" s="1" t="s">
        <v>367</v>
      </c>
      <c r="C8" s="1" t="s">
        <v>146</v>
      </c>
    </row>
    <row r="9" customFormat="false" ht="15" hidden="false" customHeight="true" outlineLevel="0" collapsed="false">
      <c r="A9" s="1" t="s">
        <v>368</v>
      </c>
      <c r="B9" s="1" t="s">
        <v>369</v>
      </c>
      <c r="C9" s="1" t="s">
        <v>146</v>
      </c>
    </row>
    <row r="10" customFormat="false" ht="15" hidden="false" customHeight="true" outlineLevel="0" collapsed="false">
      <c r="A10" s="1" t="s">
        <v>370</v>
      </c>
      <c r="B10" s="1" t="s">
        <v>371</v>
      </c>
      <c r="C10" s="1" t="s">
        <v>146</v>
      </c>
    </row>
    <row r="11" customFormat="false" ht="15" hidden="false" customHeight="true" outlineLevel="0" collapsed="false">
      <c r="A11" s="1" t="s">
        <v>372</v>
      </c>
      <c r="B11" s="1" t="s">
        <v>373</v>
      </c>
      <c r="C11" s="1" t="s">
        <v>146</v>
      </c>
    </row>
    <row r="12" customFormat="false" ht="15" hidden="false" customHeight="true" outlineLevel="0" collapsed="false">
      <c r="A12" s="1" t="s">
        <v>374</v>
      </c>
      <c r="B12" s="1" t="s">
        <v>375</v>
      </c>
      <c r="C12" s="1" t="s">
        <v>146</v>
      </c>
    </row>
    <row r="13" customFormat="false" ht="15" hidden="false" customHeight="true" outlineLevel="0" collapsed="false">
      <c r="A13" s="1" t="s">
        <v>376</v>
      </c>
      <c r="B13" s="1" t="s">
        <v>377</v>
      </c>
      <c r="C13" s="1" t="s">
        <v>146</v>
      </c>
    </row>
    <row r="14" customFormat="false" ht="15" hidden="false" customHeight="true" outlineLevel="0" collapsed="false">
      <c r="A14" s="1" t="s">
        <v>378</v>
      </c>
      <c r="B14" s="1" t="s">
        <v>379</v>
      </c>
      <c r="C14" s="1" t="s">
        <v>146</v>
      </c>
    </row>
    <row r="15" customFormat="false" ht="15" hidden="false" customHeight="true" outlineLevel="0" collapsed="false">
      <c r="A15" s="1" t="s">
        <v>380</v>
      </c>
      <c r="B15" s="1" t="s">
        <v>381</v>
      </c>
      <c r="C15" s="1" t="s">
        <v>176</v>
      </c>
    </row>
    <row r="16" customFormat="false" ht="15" hidden="false" customHeight="true" outlineLevel="0" collapsed="false">
      <c r="A16" s="1" t="s">
        <v>382</v>
      </c>
      <c r="B16" s="1" t="s">
        <v>383</v>
      </c>
      <c r="C16" s="1" t="s">
        <v>128</v>
      </c>
    </row>
    <row r="17" customFormat="false" ht="15" hidden="false" customHeight="true" outlineLevel="0" collapsed="false">
      <c r="A17" s="1" t="s">
        <v>384</v>
      </c>
      <c r="B17" s="1" t="s">
        <v>385</v>
      </c>
      <c r="C17" s="1" t="s">
        <v>137</v>
      </c>
    </row>
    <row r="18" customFormat="false" ht="15" hidden="false" customHeight="true" outlineLevel="0" collapsed="false">
      <c r="A18" s="1" t="s">
        <v>386</v>
      </c>
      <c r="B18" s="1" t="s">
        <v>387</v>
      </c>
      <c r="C18" s="1" t="s">
        <v>355</v>
      </c>
    </row>
    <row r="19" customFormat="false" ht="15" hidden="false" customHeight="true" outlineLevel="0" collapsed="false">
      <c r="A19" s="1" t="s">
        <v>388</v>
      </c>
      <c r="B19" s="1" t="s">
        <v>389</v>
      </c>
      <c r="C19" s="1" t="s">
        <v>137</v>
      </c>
    </row>
    <row r="20" customFormat="false" ht="15" hidden="false" customHeight="true" outlineLevel="0" collapsed="false">
      <c r="A20" s="1" t="s">
        <v>390</v>
      </c>
      <c r="B20" s="1" t="s">
        <v>391</v>
      </c>
      <c r="C20" s="1" t="s">
        <v>392</v>
      </c>
    </row>
    <row r="21" customFormat="false" ht="15" hidden="false" customHeight="true" outlineLevel="0" collapsed="false">
      <c r="A21" s="1" t="s">
        <v>393</v>
      </c>
      <c r="B21" s="1" t="s">
        <v>394</v>
      </c>
      <c r="C21" s="1" t="s">
        <v>392</v>
      </c>
    </row>
    <row r="22" customFormat="false" ht="15" hidden="false" customHeight="true" outlineLevel="0" collapsed="false">
      <c r="A22" s="1" t="s">
        <v>395</v>
      </c>
      <c r="B22" s="1" t="s">
        <v>396</v>
      </c>
      <c r="C22" s="1" t="s">
        <v>137</v>
      </c>
    </row>
    <row r="23" customFormat="false" ht="15" hidden="false" customHeight="true" outlineLevel="0" collapsed="false">
      <c r="A23" s="1" t="s">
        <v>397</v>
      </c>
      <c r="B23" s="1" t="s">
        <v>398</v>
      </c>
      <c r="C23" s="1" t="s">
        <v>128</v>
      </c>
    </row>
    <row r="24" customFormat="false" ht="15" hidden="false" customHeight="true" outlineLevel="0" collapsed="false">
      <c r="A24" s="1" t="s">
        <v>399</v>
      </c>
      <c r="B24" s="1" t="s">
        <v>400</v>
      </c>
      <c r="C24" s="1" t="s">
        <v>137</v>
      </c>
    </row>
    <row r="25" customFormat="false" ht="15" hidden="false" customHeight="true" outlineLevel="0" collapsed="false">
      <c r="A25" s="1" t="s">
        <v>401</v>
      </c>
      <c r="B25" s="1" t="s">
        <v>402</v>
      </c>
      <c r="C25" s="1" t="s">
        <v>137</v>
      </c>
    </row>
    <row r="26" customFormat="false" ht="15" hidden="false" customHeight="true" outlineLevel="0" collapsed="false">
      <c r="A26" s="1" t="s">
        <v>403</v>
      </c>
      <c r="B26" s="1" t="s">
        <v>404</v>
      </c>
      <c r="C26" s="1" t="s">
        <v>137</v>
      </c>
    </row>
    <row r="27" customFormat="false" ht="15" hidden="false" customHeight="true" outlineLevel="0" collapsed="false">
      <c r="A27" s="1" t="s">
        <v>405</v>
      </c>
      <c r="B27" s="1" t="s">
        <v>406</v>
      </c>
      <c r="C27" s="1" t="s">
        <v>137</v>
      </c>
    </row>
    <row r="28" customFormat="false" ht="15" hidden="false" customHeight="true" outlineLevel="0" collapsed="false">
      <c r="A28" s="1" t="s">
        <v>407</v>
      </c>
      <c r="B28" s="1" t="s">
        <v>408</v>
      </c>
      <c r="C28" s="1" t="s">
        <v>392</v>
      </c>
    </row>
    <row r="29" customFormat="false" ht="15" hidden="false" customHeight="true" outlineLevel="0" collapsed="false">
      <c r="A29" s="1" t="s">
        <v>409</v>
      </c>
      <c r="B29" s="1" t="s">
        <v>410</v>
      </c>
      <c r="C29" s="1" t="s">
        <v>392</v>
      </c>
    </row>
    <row r="30" customFormat="false" ht="15" hidden="false" customHeight="true" outlineLevel="0" collapsed="false">
      <c r="A30" s="1" t="s">
        <v>411</v>
      </c>
      <c r="B30" s="1" t="s">
        <v>412</v>
      </c>
      <c r="C30" s="1" t="s">
        <v>149</v>
      </c>
    </row>
    <row r="31" customFormat="false" ht="15" hidden="false" customHeight="true" outlineLevel="0" collapsed="false">
      <c r="A31" s="1" t="s">
        <v>413</v>
      </c>
      <c r="B31" s="1" t="s">
        <v>414</v>
      </c>
      <c r="C31" s="1" t="s">
        <v>149</v>
      </c>
    </row>
    <row r="32" customFormat="false" ht="15" hidden="false" customHeight="true" outlineLevel="0" collapsed="false">
      <c r="A32" s="1" t="s">
        <v>415</v>
      </c>
      <c r="B32" s="1" t="s">
        <v>416</v>
      </c>
      <c r="C32" s="1" t="s">
        <v>149</v>
      </c>
    </row>
    <row r="33" customFormat="false" ht="15" hidden="false" customHeight="true" outlineLevel="0" collapsed="false">
      <c r="A33" s="1" t="s">
        <v>417</v>
      </c>
      <c r="B33" s="1" t="s">
        <v>418</v>
      </c>
      <c r="C33" s="1" t="s">
        <v>149</v>
      </c>
    </row>
    <row r="34" customFormat="false" ht="15" hidden="false" customHeight="true" outlineLevel="0" collapsed="false">
      <c r="A34" s="1" t="s">
        <v>419</v>
      </c>
      <c r="B34" s="1" t="s">
        <v>420</v>
      </c>
      <c r="C34" s="1" t="s">
        <v>149</v>
      </c>
    </row>
    <row r="35" customFormat="false" ht="15" hidden="false" customHeight="true" outlineLevel="0" collapsed="false">
      <c r="A35" s="1" t="s">
        <v>421</v>
      </c>
      <c r="B35" s="1" t="s">
        <v>422</v>
      </c>
      <c r="C35" s="1" t="s">
        <v>149</v>
      </c>
    </row>
    <row r="36" customFormat="false" ht="15" hidden="false" customHeight="true" outlineLevel="0" collapsed="false">
      <c r="A36" s="1" t="s">
        <v>423</v>
      </c>
      <c r="B36" s="1" t="s">
        <v>424</v>
      </c>
      <c r="C36" s="1" t="s">
        <v>149</v>
      </c>
    </row>
    <row r="37" customFormat="false" ht="15" hidden="false" customHeight="true" outlineLevel="0" collapsed="false">
      <c r="A37" s="1" t="s">
        <v>425</v>
      </c>
      <c r="B37" s="1" t="s">
        <v>426</v>
      </c>
      <c r="C37" s="1" t="s">
        <v>149</v>
      </c>
    </row>
    <row r="38" customFormat="false" ht="15" hidden="false" customHeight="true" outlineLevel="0" collapsed="false">
      <c r="A38" s="1" t="s">
        <v>427</v>
      </c>
      <c r="B38" s="1" t="s">
        <v>428</v>
      </c>
      <c r="C38" s="1" t="s">
        <v>149</v>
      </c>
    </row>
    <row r="39" customFormat="false" ht="15" hidden="false" customHeight="true" outlineLevel="0" collapsed="false">
      <c r="A39" s="1" t="s">
        <v>429</v>
      </c>
      <c r="B39" s="1" t="s">
        <v>430</v>
      </c>
      <c r="C39" s="1" t="s">
        <v>176</v>
      </c>
    </row>
    <row r="40" customFormat="false" ht="15" hidden="false" customHeight="true" outlineLevel="0" collapsed="false">
      <c r="A40" s="1" t="s">
        <v>431</v>
      </c>
      <c r="B40" s="1" t="s">
        <v>432</v>
      </c>
      <c r="C40" s="1" t="s">
        <v>128</v>
      </c>
    </row>
    <row r="41" customFormat="false" ht="15" hidden="false" customHeight="true" outlineLevel="0" collapsed="false">
      <c r="A41" s="1" t="s">
        <v>433</v>
      </c>
      <c r="B41" s="1" t="s">
        <v>434</v>
      </c>
      <c r="C41" s="1" t="s">
        <v>128</v>
      </c>
    </row>
    <row r="42" customFormat="false" ht="15" hidden="false" customHeight="true" outlineLevel="0" collapsed="false">
      <c r="A42" s="1" t="s">
        <v>435</v>
      </c>
      <c r="B42" s="1" t="s">
        <v>436</v>
      </c>
      <c r="C42" s="1" t="s">
        <v>128</v>
      </c>
    </row>
    <row r="43" customFormat="false" ht="15" hidden="false" customHeight="true" outlineLevel="0" collapsed="false">
      <c r="A43" s="1" t="s">
        <v>437</v>
      </c>
      <c r="B43" s="1" t="s">
        <v>438</v>
      </c>
      <c r="C43" s="1" t="s">
        <v>128</v>
      </c>
    </row>
    <row r="44" customFormat="false" ht="15" hidden="false" customHeight="true" outlineLevel="0" collapsed="false">
      <c r="A44" s="1" t="s">
        <v>439</v>
      </c>
      <c r="B44" s="1" t="s">
        <v>440</v>
      </c>
      <c r="C44" s="1" t="s">
        <v>128</v>
      </c>
    </row>
    <row r="45" customFormat="false" ht="15" hidden="false" customHeight="true" outlineLevel="0" collapsed="false">
      <c r="A45" s="1" t="s">
        <v>441</v>
      </c>
      <c r="B45" s="1" t="s">
        <v>442</v>
      </c>
      <c r="C45" s="1" t="s">
        <v>128</v>
      </c>
    </row>
    <row r="46" customFormat="false" ht="15" hidden="false" customHeight="true" outlineLevel="0" collapsed="false">
      <c r="A46" s="1" t="s">
        <v>443</v>
      </c>
      <c r="B46" s="1" t="s">
        <v>444</v>
      </c>
      <c r="C46" s="1" t="s">
        <v>128</v>
      </c>
    </row>
    <row r="47" customFormat="false" ht="15" hidden="false" customHeight="true" outlineLevel="0" collapsed="false">
      <c r="A47" s="1" t="s">
        <v>445</v>
      </c>
      <c r="B47" s="1" t="s">
        <v>446</v>
      </c>
      <c r="C47" s="1" t="s">
        <v>128</v>
      </c>
    </row>
    <row r="48" customFormat="false" ht="15" hidden="false" customHeight="true" outlineLevel="0" collapsed="false">
      <c r="A48" s="1" t="s">
        <v>447</v>
      </c>
      <c r="B48" s="1" t="s">
        <v>448</v>
      </c>
      <c r="C48" s="1" t="s">
        <v>128</v>
      </c>
    </row>
    <row r="49" customFormat="false" ht="15" hidden="false" customHeight="true" outlineLevel="0" collapsed="false">
      <c r="A49" s="1" t="s">
        <v>449</v>
      </c>
      <c r="B49" s="1" t="s">
        <v>450</v>
      </c>
      <c r="C49" s="1" t="s">
        <v>128</v>
      </c>
    </row>
    <row r="50" customFormat="false" ht="15" hidden="false" customHeight="true" outlineLevel="0" collapsed="false">
      <c r="A50" s="1" t="s">
        <v>451</v>
      </c>
      <c r="B50" s="1" t="s">
        <v>452</v>
      </c>
      <c r="C50" s="1" t="s">
        <v>128</v>
      </c>
    </row>
    <row r="51" customFormat="false" ht="15" hidden="false" customHeight="true" outlineLevel="0" collapsed="false">
      <c r="A51" s="1" t="s">
        <v>453</v>
      </c>
      <c r="B51" s="1" t="s">
        <v>454</v>
      </c>
      <c r="C51" s="1" t="s">
        <v>128</v>
      </c>
    </row>
    <row r="52" customFormat="false" ht="15" hidden="false" customHeight="true" outlineLevel="0" collapsed="false">
      <c r="A52" s="1" t="s">
        <v>455</v>
      </c>
      <c r="B52" s="1" t="s">
        <v>456</v>
      </c>
      <c r="C52" s="1" t="s">
        <v>128</v>
      </c>
    </row>
    <row r="53" customFormat="false" ht="15" hidden="false" customHeight="true" outlineLevel="0" collapsed="false">
      <c r="A53" s="1" t="s">
        <v>457</v>
      </c>
      <c r="B53" s="1" t="s">
        <v>458</v>
      </c>
      <c r="C53" s="1" t="s">
        <v>128</v>
      </c>
    </row>
    <row r="54" customFormat="false" ht="15" hidden="false" customHeight="true" outlineLevel="0" collapsed="false">
      <c r="A54" s="1" t="s">
        <v>459</v>
      </c>
      <c r="B54" s="1" t="s">
        <v>460</v>
      </c>
      <c r="C54" s="1" t="s">
        <v>128</v>
      </c>
    </row>
    <row r="55" customFormat="false" ht="15" hidden="false" customHeight="true" outlineLevel="0" collapsed="false">
      <c r="A55" s="1" t="s">
        <v>461</v>
      </c>
      <c r="B55" s="1" t="s">
        <v>462</v>
      </c>
      <c r="C55" s="1" t="s">
        <v>128</v>
      </c>
    </row>
    <row r="56" customFormat="false" ht="15" hidden="false" customHeight="true" outlineLevel="0" collapsed="false">
      <c r="A56" s="1" t="s">
        <v>463</v>
      </c>
      <c r="B56" s="1" t="s">
        <v>464</v>
      </c>
      <c r="C56" s="1" t="s">
        <v>128</v>
      </c>
    </row>
    <row r="57" customFormat="false" ht="15" hidden="false" customHeight="true" outlineLevel="0" collapsed="false">
      <c r="A57" s="1" t="s">
        <v>465</v>
      </c>
      <c r="B57" s="1" t="s">
        <v>466</v>
      </c>
      <c r="C57" s="1" t="s">
        <v>128</v>
      </c>
    </row>
    <row r="58" customFormat="false" ht="15" hidden="false" customHeight="true" outlineLevel="0" collapsed="false">
      <c r="A58" s="1" t="s">
        <v>467</v>
      </c>
      <c r="B58" s="1" t="s">
        <v>468</v>
      </c>
      <c r="C58" s="1" t="s">
        <v>392</v>
      </c>
    </row>
    <row r="59" customFormat="false" ht="15" hidden="false" customHeight="true" outlineLevel="0" collapsed="false">
      <c r="A59" s="1" t="s">
        <v>469</v>
      </c>
      <c r="B59" s="1" t="s">
        <v>470</v>
      </c>
      <c r="C59" s="1" t="s">
        <v>392</v>
      </c>
    </row>
    <row r="60" customFormat="false" ht="15" hidden="false" customHeight="true" outlineLevel="0" collapsed="false">
      <c r="A60" s="1" t="s">
        <v>471</v>
      </c>
      <c r="B60" s="1" t="s">
        <v>472</v>
      </c>
      <c r="C60" s="1" t="s">
        <v>137</v>
      </c>
    </row>
    <row r="61" customFormat="false" ht="15" hidden="false" customHeight="true" outlineLevel="0" collapsed="false">
      <c r="A61" s="1" t="s">
        <v>473</v>
      </c>
      <c r="B61" s="1" t="s">
        <v>474</v>
      </c>
      <c r="C61" s="1" t="s">
        <v>128</v>
      </c>
    </row>
    <row r="62" customFormat="false" ht="15" hidden="false" customHeight="true" outlineLevel="0" collapsed="false">
      <c r="A62" s="1" t="s">
        <v>475</v>
      </c>
      <c r="B62" s="1" t="s">
        <v>476</v>
      </c>
      <c r="C62" s="1" t="s">
        <v>128</v>
      </c>
    </row>
    <row r="63" customFormat="false" ht="15" hidden="false" customHeight="true" outlineLevel="0" collapsed="false">
      <c r="A63" s="1" t="s">
        <v>477</v>
      </c>
      <c r="B63" s="1" t="s">
        <v>478</v>
      </c>
      <c r="C63" s="1" t="s">
        <v>128</v>
      </c>
    </row>
    <row r="64" customFormat="false" ht="15" hidden="false" customHeight="true" outlineLevel="0" collapsed="false">
      <c r="A64" s="1" t="s">
        <v>479</v>
      </c>
      <c r="B64" s="1" t="s">
        <v>480</v>
      </c>
      <c r="C64" s="1" t="s">
        <v>128</v>
      </c>
    </row>
    <row r="65" customFormat="false" ht="15" hidden="false" customHeight="true" outlineLevel="0" collapsed="false">
      <c r="A65" s="1" t="s">
        <v>481</v>
      </c>
      <c r="B65" s="1" t="s">
        <v>482</v>
      </c>
      <c r="C65" s="1" t="s">
        <v>128</v>
      </c>
    </row>
    <row r="66" customFormat="false" ht="15" hidden="false" customHeight="true" outlineLevel="0" collapsed="false">
      <c r="A66" s="1" t="s">
        <v>483</v>
      </c>
      <c r="B66" s="1" t="s">
        <v>484</v>
      </c>
      <c r="C66" s="1" t="s">
        <v>128</v>
      </c>
    </row>
    <row r="67" customFormat="false" ht="15" hidden="false" customHeight="true" outlineLevel="0" collapsed="false">
      <c r="A67" s="1" t="s">
        <v>485</v>
      </c>
      <c r="B67" s="1" t="s">
        <v>486</v>
      </c>
      <c r="C67" s="1" t="s">
        <v>128</v>
      </c>
    </row>
    <row r="68" customFormat="false" ht="15" hidden="false" customHeight="true" outlineLevel="0" collapsed="false">
      <c r="A68" s="1" t="s">
        <v>487</v>
      </c>
      <c r="B68" s="1" t="s">
        <v>488</v>
      </c>
      <c r="C68" s="1" t="s">
        <v>128</v>
      </c>
    </row>
    <row r="69" customFormat="false" ht="15" hidden="false" customHeight="true" outlineLevel="0" collapsed="false">
      <c r="A69" s="1" t="s">
        <v>489</v>
      </c>
      <c r="B69" s="1" t="s">
        <v>490</v>
      </c>
      <c r="C69" s="1" t="s">
        <v>128</v>
      </c>
    </row>
    <row r="70" customFormat="false" ht="15" hidden="false" customHeight="true" outlineLevel="0" collapsed="false">
      <c r="A70" s="1" t="s">
        <v>491</v>
      </c>
      <c r="B70" s="1" t="s">
        <v>492</v>
      </c>
      <c r="C70" s="1" t="s">
        <v>128</v>
      </c>
    </row>
    <row r="71" customFormat="false" ht="15" hidden="false" customHeight="true" outlineLevel="0" collapsed="false">
      <c r="A71" s="1" t="s">
        <v>493</v>
      </c>
      <c r="B71" s="1" t="s">
        <v>494</v>
      </c>
      <c r="C71" s="1" t="s">
        <v>128</v>
      </c>
    </row>
    <row r="72" customFormat="false" ht="15" hidden="false" customHeight="true" outlineLevel="0" collapsed="false">
      <c r="A72" s="1" t="s">
        <v>495</v>
      </c>
      <c r="B72" s="1" t="s">
        <v>496</v>
      </c>
      <c r="C72" s="1" t="s">
        <v>128</v>
      </c>
    </row>
    <row r="73" customFormat="false" ht="15" hidden="false" customHeight="true" outlineLevel="0" collapsed="false">
      <c r="A73" s="1" t="s">
        <v>497</v>
      </c>
      <c r="B73" s="1" t="s">
        <v>498</v>
      </c>
      <c r="C73" s="1" t="s">
        <v>499</v>
      </c>
    </row>
    <row r="74" customFormat="false" ht="15" hidden="false" customHeight="true" outlineLevel="0" collapsed="false">
      <c r="A74" s="1" t="s">
        <v>500</v>
      </c>
      <c r="B74" s="1" t="s">
        <v>501</v>
      </c>
      <c r="C74" s="1" t="s">
        <v>499</v>
      </c>
    </row>
    <row r="75" customFormat="false" ht="15" hidden="false" customHeight="true" outlineLevel="0" collapsed="false">
      <c r="A75" s="1" t="s">
        <v>502</v>
      </c>
      <c r="B75" s="1" t="s">
        <v>503</v>
      </c>
      <c r="C75" s="1" t="s">
        <v>499</v>
      </c>
    </row>
    <row r="76" customFormat="false" ht="15" hidden="false" customHeight="true" outlineLevel="0" collapsed="false">
      <c r="A76" s="1" t="s">
        <v>504</v>
      </c>
      <c r="B76" s="1" t="s">
        <v>505</v>
      </c>
      <c r="C76" s="1" t="s">
        <v>499</v>
      </c>
    </row>
    <row r="77" customFormat="false" ht="15" hidden="false" customHeight="true" outlineLevel="0" collapsed="false">
      <c r="A77" s="1" t="s">
        <v>506</v>
      </c>
      <c r="B77" s="1" t="s">
        <v>507</v>
      </c>
      <c r="C77" s="1" t="s">
        <v>499</v>
      </c>
    </row>
    <row r="78" customFormat="false" ht="15" hidden="false" customHeight="true" outlineLevel="0" collapsed="false">
      <c r="A78" s="1" t="s">
        <v>508</v>
      </c>
      <c r="B78" s="1" t="s">
        <v>509</v>
      </c>
      <c r="C78" s="1" t="s">
        <v>499</v>
      </c>
    </row>
    <row r="79" customFormat="false" ht="15" hidden="false" customHeight="true" outlineLevel="0" collapsed="false">
      <c r="A79" s="1" t="s">
        <v>510</v>
      </c>
      <c r="B79" s="1" t="s">
        <v>511</v>
      </c>
      <c r="C79" s="1" t="s">
        <v>176</v>
      </c>
    </row>
    <row r="80" customFormat="false" ht="15" hidden="false" customHeight="true" outlineLevel="0" collapsed="false">
      <c r="A80" s="1" t="s">
        <v>512</v>
      </c>
      <c r="B80" s="1" t="s">
        <v>513</v>
      </c>
      <c r="C80" s="1" t="s">
        <v>514</v>
      </c>
    </row>
    <row r="81" customFormat="false" ht="15" hidden="false" customHeight="true" outlineLevel="0" collapsed="false">
      <c r="A81" s="1" t="s">
        <v>515</v>
      </c>
      <c r="B81" s="1" t="s">
        <v>516</v>
      </c>
      <c r="C81" s="1" t="s">
        <v>392</v>
      </c>
    </row>
    <row r="82" customFormat="false" ht="15" hidden="false" customHeight="true" outlineLevel="0" collapsed="false">
      <c r="A82" s="1" t="s">
        <v>517</v>
      </c>
      <c r="B82" s="1" t="s">
        <v>518</v>
      </c>
      <c r="C82" s="1" t="s">
        <v>137</v>
      </c>
    </row>
    <row r="83" customFormat="false" ht="15" hidden="false" customHeight="true" outlineLevel="0" collapsed="false">
      <c r="A83" s="1" t="s">
        <v>519</v>
      </c>
      <c r="B83" s="1" t="s">
        <v>520</v>
      </c>
      <c r="C83" s="1" t="s">
        <v>143</v>
      </c>
    </row>
    <row r="84" customFormat="false" ht="15" hidden="false" customHeight="true" outlineLevel="0" collapsed="false">
      <c r="A84" s="1" t="s">
        <v>521</v>
      </c>
      <c r="B84" s="1" t="s">
        <v>522</v>
      </c>
      <c r="C84" s="1" t="s">
        <v>392</v>
      </c>
    </row>
    <row r="85" customFormat="false" ht="15" hidden="false" customHeight="true" outlineLevel="0" collapsed="false">
      <c r="A85" s="1" t="s">
        <v>523</v>
      </c>
      <c r="B85" s="1" t="s">
        <v>524</v>
      </c>
      <c r="C85" s="1" t="s">
        <v>392</v>
      </c>
    </row>
    <row r="86" customFormat="false" ht="15" hidden="false" customHeight="true" outlineLevel="0" collapsed="false">
      <c r="A86" s="1" t="s">
        <v>525</v>
      </c>
      <c r="B86" s="1" t="s">
        <v>526</v>
      </c>
      <c r="C86" s="1" t="s">
        <v>392</v>
      </c>
    </row>
    <row r="87" customFormat="false" ht="15" hidden="false" customHeight="true" outlineLevel="0" collapsed="false">
      <c r="A87" s="1" t="s">
        <v>527</v>
      </c>
      <c r="B87" s="1" t="s">
        <v>528</v>
      </c>
      <c r="C87" s="1" t="s">
        <v>392</v>
      </c>
    </row>
    <row r="88" customFormat="false" ht="15" hidden="false" customHeight="true" outlineLevel="0" collapsed="false">
      <c r="A88" s="1" t="s">
        <v>529</v>
      </c>
      <c r="B88" s="1" t="s">
        <v>530</v>
      </c>
      <c r="C88" s="1" t="s">
        <v>137</v>
      </c>
    </row>
    <row r="89" customFormat="false" ht="15" hidden="false" customHeight="true" outlineLevel="0" collapsed="false">
      <c r="A89" s="1" t="s">
        <v>531</v>
      </c>
      <c r="B89" s="1" t="s">
        <v>532</v>
      </c>
      <c r="C89" s="1" t="s">
        <v>392</v>
      </c>
    </row>
    <row r="90" customFormat="false" ht="15" hidden="false" customHeight="true" outlineLevel="0" collapsed="false">
      <c r="A90" s="1" t="s">
        <v>533</v>
      </c>
      <c r="B90" s="1" t="s">
        <v>534</v>
      </c>
      <c r="C90" s="1" t="s">
        <v>392</v>
      </c>
    </row>
    <row r="91" customFormat="false" ht="15" hidden="false" customHeight="true" outlineLevel="0" collapsed="false">
      <c r="A91" s="1" t="s">
        <v>535</v>
      </c>
      <c r="B91" s="1" t="s">
        <v>536</v>
      </c>
      <c r="C91" s="1" t="s">
        <v>537</v>
      </c>
    </row>
    <row r="92" customFormat="false" ht="15" hidden="false" customHeight="true" outlineLevel="0" collapsed="false">
      <c r="A92" s="1" t="s">
        <v>538</v>
      </c>
      <c r="B92" s="1" t="s">
        <v>539</v>
      </c>
      <c r="C92" s="1" t="s">
        <v>537</v>
      </c>
    </row>
    <row r="93" customFormat="false" ht="15" hidden="false" customHeight="true" outlineLevel="0" collapsed="false">
      <c r="A93" s="1" t="s">
        <v>540</v>
      </c>
      <c r="B93" s="1" t="s">
        <v>541</v>
      </c>
      <c r="C93" s="1" t="s">
        <v>537</v>
      </c>
    </row>
    <row r="94" customFormat="false" ht="15" hidden="false" customHeight="true" outlineLevel="0" collapsed="false">
      <c r="A94" s="1" t="s">
        <v>542</v>
      </c>
      <c r="B94" s="1" t="s">
        <v>543</v>
      </c>
      <c r="C94" s="1" t="s">
        <v>537</v>
      </c>
    </row>
    <row r="95" customFormat="false" ht="15" hidden="false" customHeight="true" outlineLevel="0" collapsed="false">
      <c r="A95" s="1" t="s">
        <v>544</v>
      </c>
      <c r="B95" s="1" t="s">
        <v>545</v>
      </c>
      <c r="C95" s="1" t="s">
        <v>537</v>
      </c>
    </row>
    <row r="96" customFormat="false" ht="15" hidden="false" customHeight="true" outlineLevel="0" collapsed="false">
      <c r="A96" s="1" t="s">
        <v>546</v>
      </c>
      <c r="B96" s="1" t="s">
        <v>547</v>
      </c>
      <c r="C96" s="1" t="s">
        <v>537</v>
      </c>
    </row>
    <row r="97" customFormat="false" ht="15" hidden="false" customHeight="true" outlineLevel="0" collapsed="false">
      <c r="A97" s="1" t="s">
        <v>548</v>
      </c>
      <c r="B97" s="1" t="s">
        <v>549</v>
      </c>
      <c r="C97" s="1" t="s">
        <v>550</v>
      </c>
    </row>
    <row r="98" customFormat="false" ht="15" hidden="false" customHeight="true" outlineLevel="0" collapsed="false">
      <c r="A98" s="1" t="s">
        <v>551</v>
      </c>
      <c r="B98" s="1" t="s">
        <v>552</v>
      </c>
      <c r="C98" s="1" t="s">
        <v>550</v>
      </c>
    </row>
    <row r="99" customFormat="false" ht="15" hidden="false" customHeight="true" outlineLevel="0" collapsed="false">
      <c r="A99" s="1" t="s">
        <v>553</v>
      </c>
      <c r="B99" s="1" t="s">
        <v>554</v>
      </c>
      <c r="C99" s="1" t="s">
        <v>550</v>
      </c>
    </row>
    <row r="100" customFormat="false" ht="15" hidden="false" customHeight="true" outlineLevel="0" collapsed="false">
      <c r="A100" s="1" t="s">
        <v>555</v>
      </c>
      <c r="B100" s="1" t="s">
        <v>556</v>
      </c>
      <c r="C100" s="1" t="s">
        <v>550</v>
      </c>
    </row>
    <row r="101" customFormat="false" ht="15" hidden="false" customHeight="true" outlineLevel="0" collapsed="false">
      <c r="A101" s="1" t="s">
        <v>557</v>
      </c>
      <c r="B101" s="1" t="s">
        <v>558</v>
      </c>
      <c r="C101" s="1" t="s">
        <v>550</v>
      </c>
    </row>
    <row r="102" customFormat="false" ht="15" hidden="false" customHeight="true" outlineLevel="0" collapsed="false">
      <c r="A102" s="1" t="s">
        <v>559</v>
      </c>
      <c r="B102" s="1" t="s">
        <v>560</v>
      </c>
      <c r="C102" s="1" t="s">
        <v>550</v>
      </c>
    </row>
    <row r="103" customFormat="false" ht="15" hidden="false" customHeight="true" outlineLevel="0" collapsed="false">
      <c r="A103" s="1" t="s">
        <v>561</v>
      </c>
      <c r="B103" s="1" t="s">
        <v>562</v>
      </c>
      <c r="C103" s="1" t="s">
        <v>550</v>
      </c>
    </row>
    <row r="104" customFormat="false" ht="15" hidden="false" customHeight="true" outlineLevel="0" collapsed="false">
      <c r="A104" s="1" t="s">
        <v>563</v>
      </c>
      <c r="B104" s="1" t="s">
        <v>564</v>
      </c>
      <c r="C104" s="1" t="s">
        <v>550</v>
      </c>
    </row>
    <row r="105" customFormat="false" ht="15" hidden="false" customHeight="true" outlineLevel="0" collapsed="false">
      <c r="A105" s="1" t="s">
        <v>565</v>
      </c>
      <c r="B105" s="1" t="s">
        <v>566</v>
      </c>
      <c r="C105" s="1" t="s">
        <v>550</v>
      </c>
    </row>
    <row r="106" customFormat="false" ht="15" hidden="false" customHeight="true" outlineLevel="0" collapsed="false">
      <c r="A106" s="1" t="s">
        <v>567</v>
      </c>
      <c r="B106" s="1" t="s">
        <v>568</v>
      </c>
      <c r="C106" s="1" t="s">
        <v>550</v>
      </c>
    </row>
    <row r="107" customFormat="false" ht="15" hidden="false" customHeight="true" outlineLevel="0" collapsed="false">
      <c r="A107" s="1" t="s">
        <v>569</v>
      </c>
      <c r="B107" s="1" t="s">
        <v>570</v>
      </c>
      <c r="C107" s="1" t="s">
        <v>550</v>
      </c>
    </row>
    <row r="108" customFormat="false" ht="15" hidden="false" customHeight="true" outlineLevel="0" collapsed="false">
      <c r="A108" s="1" t="s">
        <v>571</v>
      </c>
      <c r="B108" s="1" t="s">
        <v>572</v>
      </c>
      <c r="C108" s="1" t="s">
        <v>550</v>
      </c>
    </row>
    <row r="109" customFormat="false" ht="15" hidden="false" customHeight="true" outlineLevel="0" collapsed="false">
      <c r="A109" s="1" t="s">
        <v>573</v>
      </c>
      <c r="B109" s="1" t="s">
        <v>574</v>
      </c>
      <c r="C109" s="1" t="s">
        <v>550</v>
      </c>
    </row>
    <row r="110" customFormat="false" ht="15" hidden="false" customHeight="true" outlineLevel="0" collapsed="false">
      <c r="A110" s="1" t="s">
        <v>575</v>
      </c>
      <c r="B110" s="1" t="s">
        <v>576</v>
      </c>
      <c r="C110" s="1" t="s">
        <v>577</v>
      </c>
    </row>
    <row r="111" customFormat="false" ht="15" hidden="false" customHeight="true" outlineLevel="0" collapsed="false">
      <c r="A111" s="1" t="s">
        <v>578</v>
      </c>
      <c r="B111" s="1" t="s">
        <v>579</v>
      </c>
      <c r="C111" s="1" t="s">
        <v>577</v>
      </c>
    </row>
    <row r="112" customFormat="false" ht="15" hidden="false" customHeight="true" outlineLevel="0" collapsed="false">
      <c r="A112" s="1" t="s">
        <v>580</v>
      </c>
      <c r="B112" s="1" t="s">
        <v>581</v>
      </c>
      <c r="C112" s="1" t="s">
        <v>577</v>
      </c>
    </row>
    <row r="113" customFormat="false" ht="15" hidden="false" customHeight="true" outlineLevel="0" collapsed="false">
      <c r="A113" s="1" t="s">
        <v>582</v>
      </c>
      <c r="B113" s="1" t="s">
        <v>583</v>
      </c>
      <c r="C113" s="1" t="s">
        <v>577</v>
      </c>
    </row>
    <row r="114" customFormat="false" ht="15" hidden="false" customHeight="true" outlineLevel="0" collapsed="false">
      <c r="A114" s="1" t="s">
        <v>584</v>
      </c>
      <c r="B114" s="1" t="s">
        <v>585</v>
      </c>
      <c r="C114" s="1" t="s">
        <v>577</v>
      </c>
    </row>
    <row r="115" customFormat="false" ht="15" hidden="false" customHeight="true" outlineLevel="0" collapsed="false">
      <c r="A115" s="1" t="s">
        <v>586</v>
      </c>
      <c r="B115" s="1" t="s">
        <v>587</v>
      </c>
      <c r="C115" s="1" t="s">
        <v>137</v>
      </c>
    </row>
    <row r="116" customFormat="false" ht="15" hidden="false" customHeight="true" outlineLevel="0" collapsed="false">
      <c r="A116" s="1" t="s">
        <v>588</v>
      </c>
      <c r="B116" s="1" t="s">
        <v>589</v>
      </c>
      <c r="C116" s="1" t="s">
        <v>143</v>
      </c>
    </row>
    <row r="117" customFormat="false" ht="15" hidden="false" customHeight="true" outlineLevel="0" collapsed="false">
      <c r="A117" s="1" t="s">
        <v>590</v>
      </c>
      <c r="B117" s="1" t="s">
        <v>591</v>
      </c>
      <c r="C117" s="1" t="s">
        <v>143</v>
      </c>
    </row>
    <row r="118" customFormat="false" ht="15" hidden="false" customHeight="true" outlineLevel="0" collapsed="false">
      <c r="A118" s="1" t="s">
        <v>592</v>
      </c>
      <c r="B118" s="1" t="s">
        <v>593</v>
      </c>
      <c r="C118" s="1" t="s">
        <v>143</v>
      </c>
    </row>
    <row r="119" customFormat="false" ht="15" hidden="false" customHeight="true" outlineLevel="0" collapsed="false">
      <c r="A119" s="1" t="s">
        <v>594</v>
      </c>
      <c r="B119" s="1" t="s">
        <v>595</v>
      </c>
      <c r="C119" s="1" t="s">
        <v>143</v>
      </c>
    </row>
    <row r="120" customFormat="false" ht="15" hidden="false" customHeight="true" outlineLevel="0" collapsed="false">
      <c r="A120" s="1" t="s">
        <v>596</v>
      </c>
      <c r="B120" s="1" t="s">
        <v>597</v>
      </c>
      <c r="C120" s="1" t="s">
        <v>143</v>
      </c>
    </row>
    <row r="121" customFormat="false" ht="15" hidden="false" customHeight="true" outlineLevel="0" collapsed="false">
      <c r="A121" s="1" t="s">
        <v>598</v>
      </c>
      <c r="B121" s="1" t="s">
        <v>599</v>
      </c>
      <c r="C121" s="1" t="s">
        <v>143</v>
      </c>
    </row>
    <row r="122" customFormat="false" ht="15" hidden="false" customHeight="true" outlineLevel="0" collapsed="false">
      <c r="A122" s="1" t="s">
        <v>600</v>
      </c>
      <c r="B122" s="1" t="s">
        <v>601</v>
      </c>
      <c r="C122" s="1" t="s">
        <v>143</v>
      </c>
    </row>
    <row r="123" customFormat="false" ht="15" hidden="false" customHeight="true" outlineLevel="0" collapsed="false">
      <c r="A123" s="1" t="s">
        <v>602</v>
      </c>
      <c r="B123" s="1" t="s">
        <v>603</v>
      </c>
      <c r="C123" s="1" t="s">
        <v>143</v>
      </c>
    </row>
    <row r="124" customFormat="false" ht="15" hidden="false" customHeight="true" outlineLevel="0" collapsed="false">
      <c r="A124" s="1" t="s">
        <v>604</v>
      </c>
      <c r="B124" s="1" t="s">
        <v>605</v>
      </c>
      <c r="C124" s="1" t="s">
        <v>143</v>
      </c>
    </row>
    <row r="125" customFormat="false" ht="15" hidden="false" customHeight="true" outlineLevel="0" collapsed="false">
      <c r="A125" s="1" t="s">
        <v>606</v>
      </c>
      <c r="B125" s="1" t="s">
        <v>607</v>
      </c>
      <c r="C125" s="1" t="s">
        <v>143</v>
      </c>
    </row>
    <row r="126" customFormat="false" ht="15" hidden="false" customHeight="true" outlineLevel="0" collapsed="false">
      <c r="A126" s="1" t="s">
        <v>608</v>
      </c>
      <c r="B126" s="1" t="s">
        <v>609</v>
      </c>
      <c r="C126" s="1" t="s">
        <v>143</v>
      </c>
    </row>
    <row r="127" customFormat="false" ht="15" hidden="false" customHeight="true" outlineLevel="0" collapsed="false">
      <c r="A127" s="1" t="s">
        <v>610</v>
      </c>
      <c r="B127" s="1" t="s">
        <v>611</v>
      </c>
      <c r="C127" s="1" t="s">
        <v>143</v>
      </c>
    </row>
    <row r="128" customFormat="false" ht="15" hidden="false" customHeight="true" outlineLevel="0" collapsed="false">
      <c r="A128" s="1" t="s">
        <v>612</v>
      </c>
      <c r="B128" s="1" t="s">
        <v>613</v>
      </c>
      <c r="C128" s="1" t="s">
        <v>143</v>
      </c>
    </row>
    <row r="129" customFormat="false" ht="15" hidden="false" customHeight="true" outlineLevel="0" collapsed="false">
      <c r="A129" s="1" t="s">
        <v>614</v>
      </c>
      <c r="B129" s="1" t="s">
        <v>615</v>
      </c>
      <c r="C129" s="1" t="s">
        <v>140</v>
      </c>
    </row>
    <row r="130" customFormat="false" ht="15" hidden="false" customHeight="true" outlineLevel="0" collapsed="false">
      <c r="A130" s="1" t="s">
        <v>616</v>
      </c>
      <c r="B130" s="1" t="s">
        <v>617</v>
      </c>
      <c r="C130" s="1" t="s">
        <v>137</v>
      </c>
    </row>
    <row r="131" customFormat="false" ht="15" hidden="false" customHeight="true" outlineLevel="0" collapsed="false">
      <c r="A131" s="1" t="s">
        <v>618</v>
      </c>
      <c r="B131" s="1" t="s">
        <v>619</v>
      </c>
      <c r="C131" s="1" t="s">
        <v>137</v>
      </c>
    </row>
    <row r="132" customFormat="false" ht="15" hidden="false" customHeight="true" outlineLevel="0" collapsed="false">
      <c r="A132" s="1" t="s">
        <v>620</v>
      </c>
      <c r="B132" s="1" t="s">
        <v>621</v>
      </c>
      <c r="C132" s="1" t="s">
        <v>137</v>
      </c>
    </row>
    <row r="133" customFormat="false" ht="15" hidden="false" customHeight="true" outlineLevel="0" collapsed="false">
      <c r="A133" s="1" t="s">
        <v>622</v>
      </c>
      <c r="B133" s="1" t="s">
        <v>623</v>
      </c>
      <c r="C133" s="1" t="s">
        <v>137</v>
      </c>
    </row>
    <row r="134" customFormat="false" ht="15" hidden="false" customHeight="true" outlineLevel="0" collapsed="false">
      <c r="A134" s="1" t="s">
        <v>624</v>
      </c>
      <c r="B134" s="1" t="s">
        <v>625</v>
      </c>
      <c r="C134" s="1" t="s">
        <v>128</v>
      </c>
    </row>
    <row r="135" customFormat="false" ht="15" hidden="false" customHeight="true" outlineLevel="0" collapsed="false">
      <c r="A135" s="1" t="s">
        <v>626</v>
      </c>
      <c r="B135" s="1" t="s">
        <v>627</v>
      </c>
      <c r="C135" s="1" t="s">
        <v>128</v>
      </c>
    </row>
    <row r="136" customFormat="false" ht="15" hidden="false" customHeight="true" outlineLevel="0" collapsed="false">
      <c r="A136" s="1" t="s">
        <v>628</v>
      </c>
      <c r="B136" s="1" t="s">
        <v>629</v>
      </c>
      <c r="C136" s="1" t="s">
        <v>128</v>
      </c>
    </row>
    <row r="137" customFormat="false" ht="15" hidden="false" customHeight="true" outlineLevel="0" collapsed="false">
      <c r="A137" s="1" t="s">
        <v>630</v>
      </c>
      <c r="B137" s="1" t="s">
        <v>631</v>
      </c>
      <c r="C137" s="1" t="s">
        <v>128</v>
      </c>
    </row>
    <row r="138" customFormat="false" ht="15" hidden="false" customHeight="true" outlineLevel="0" collapsed="false">
      <c r="A138" s="1" t="s">
        <v>632</v>
      </c>
      <c r="B138" s="1" t="s">
        <v>633</v>
      </c>
      <c r="C138" s="1" t="s">
        <v>128</v>
      </c>
    </row>
    <row r="139" customFormat="false" ht="15" hidden="false" customHeight="true" outlineLevel="0" collapsed="false">
      <c r="A139" s="1" t="s">
        <v>634</v>
      </c>
      <c r="B139" s="1" t="s">
        <v>635</v>
      </c>
      <c r="C139" s="1" t="s">
        <v>128</v>
      </c>
    </row>
    <row r="140" customFormat="false" ht="15" hidden="false" customHeight="true" outlineLevel="0" collapsed="false">
      <c r="A140" s="1" t="s">
        <v>636</v>
      </c>
      <c r="B140" s="1" t="s">
        <v>637</v>
      </c>
      <c r="C140" s="1" t="s">
        <v>128</v>
      </c>
    </row>
    <row r="141" customFormat="false" ht="15" hidden="false" customHeight="true" outlineLevel="0" collapsed="false">
      <c r="A141" s="1" t="s">
        <v>638</v>
      </c>
      <c r="B141" s="1" t="s">
        <v>639</v>
      </c>
      <c r="C141" s="1" t="s">
        <v>128</v>
      </c>
    </row>
    <row r="142" customFormat="false" ht="15" hidden="false" customHeight="true" outlineLevel="0" collapsed="false">
      <c r="A142" s="1" t="s">
        <v>640</v>
      </c>
      <c r="B142" s="1" t="s">
        <v>641</v>
      </c>
      <c r="C142" s="1" t="s">
        <v>128</v>
      </c>
    </row>
    <row r="143" customFormat="false" ht="15" hidden="false" customHeight="true" outlineLevel="0" collapsed="false">
      <c r="A143" s="1" t="s">
        <v>642</v>
      </c>
      <c r="B143" s="1" t="s">
        <v>643</v>
      </c>
      <c r="C143" s="1" t="s">
        <v>128</v>
      </c>
    </row>
    <row r="144" customFormat="false" ht="15" hidden="false" customHeight="true" outlineLevel="0" collapsed="false">
      <c r="A144" s="1" t="s">
        <v>644</v>
      </c>
      <c r="B144" s="1" t="s">
        <v>645</v>
      </c>
      <c r="C144" s="1" t="s">
        <v>128</v>
      </c>
    </row>
    <row r="145" customFormat="false" ht="15" hidden="false" customHeight="true" outlineLevel="0" collapsed="false">
      <c r="A145" s="1" t="s">
        <v>646</v>
      </c>
      <c r="B145" s="1" t="s">
        <v>647</v>
      </c>
      <c r="C145" s="1" t="s">
        <v>355</v>
      </c>
    </row>
    <row r="146" customFormat="false" ht="15" hidden="false" customHeight="true" outlineLevel="0" collapsed="false">
      <c r="A146" s="1" t="s">
        <v>648</v>
      </c>
      <c r="B146" s="1" t="s">
        <v>649</v>
      </c>
      <c r="C146" s="1" t="s">
        <v>355</v>
      </c>
    </row>
    <row r="147" customFormat="false" ht="15" hidden="false" customHeight="true" outlineLevel="0" collapsed="false">
      <c r="A147" s="1" t="s">
        <v>650</v>
      </c>
      <c r="B147" s="1" t="s">
        <v>651</v>
      </c>
      <c r="C147" s="1" t="s">
        <v>355</v>
      </c>
    </row>
    <row r="148" customFormat="false" ht="15" hidden="false" customHeight="true" outlineLevel="0" collapsed="false">
      <c r="A148" s="1" t="s">
        <v>652</v>
      </c>
      <c r="B148" s="1" t="s">
        <v>653</v>
      </c>
      <c r="C148" s="1" t="s">
        <v>355</v>
      </c>
    </row>
    <row r="149" customFormat="false" ht="15" hidden="false" customHeight="true" outlineLevel="0" collapsed="false">
      <c r="A149" s="1" t="s">
        <v>654</v>
      </c>
      <c r="B149" s="1" t="s">
        <v>655</v>
      </c>
      <c r="C149" s="1" t="s">
        <v>355</v>
      </c>
    </row>
    <row r="150" customFormat="false" ht="15" hidden="false" customHeight="true" outlineLevel="0" collapsed="false">
      <c r="A150" s="1" t="s">
        <v>656</v>
      </c>
      <c r="B150" s="1" t="s">
        <v>657</v>
      </c>
      <c r="C150" s="1" t="s">
        <v>355</v>
      </c>
    </row>
    <row r="151" customFormat="false" ht="15" hidden="false" customHeight="true" outlineLevel="0" collapsed="false">
      <c r="A151" s="1" t="s">
        <v>658</v>
      </c>
      <c r="B151" s="1" t="s">
        <v>659</v>
      </c>
      <c r="C151" s="1" t="s">
        <v>660</v>
      </c>
    </row>
    <row r="152" customFormat="false" ht="15" hidden="false" customHeight="true" outlineLevel="0" collapsed="false">
      <c r="A152" s="1" t="s">
        <v>661</v>
      </c>
      <c r="B152" s="1" t="s">
        <v>662</v>
      </c>
      <c r="C152" s="1" t="s">
        <v>176</v>
      </c>
    </row>
    <row r="153" customFormat="false" ht="15" hidden="false" customHeight="true" outlineLevel="0" collapsed="false">
      <c r="A153" s="1" t="s">
        <v>663</v>
      </c>
      <c r="B153" s="1" t="s">
        <v>664</v>
      </c>
      <c r="C153" s="1" t="s">
        <v>176</v>
      </c>
    </row>
    <row r="154" customFormat="false" ht="15" hidden="false" customHeight="true" outlineLevel="0" collapsed="false">
      <c r="A154" s="1" t="s">
        <v>665</v>
      </c>
      <c r="B154" s="1" t="s">
        <v>666</v>
      </c>
      <c r="C154" s="1" t="s">
        <v>176</v>
      </c>
    </row>
    <row r="155" customFormat="false" ht="15" hidden="false" customHeight="true" outlineLevel="0" collapsed="false">
      <c r="A155" s="1" t="s">
        <v>667</v>
      </c>
      <c r="B155" s="1" t="s">
        <v>668</v>
      </c>
      <c r="C155" s="1" t="s">
        <v>669</v>
      </c>
    </row>
    <row r="156" customFormat="false" ht="15" hidden="false" customHeight="true" outlineLevel="0" collapsed="false">
      <c r="A156" s="1" t="s">
        <v>670</v>
      </c>
      <c r="B156" s="1" t="s">
        <v>671</v>
      </c>
      <c r="C156" s="1" t="s">
        <v>669</v>
      </c>
    </row>
    <row r="157" customFormat="false" ht="15" hidden="false" customHeight="true" outlineLevel="0" collapsed="false">
      <c r="A157" s="1" t="s">
        <v>672</v>
      </c>
      <c r="B157" s="1" t="s">
        <v>673</v>
      </c>
      <c r="C157" s="1" t="s">
        <v>669</v>
      </c>
    </row>
    <row r="158" customFormat="false" ht="15" hidden="false" customHeight="true" outlineLevel="0" collapsed="false">
      <c r="A158" s="1" t="s">
        <v>674</v>
      </c>
      <c r="B158" s="1" t="s">
        <v>675</v>
      </c>
      <c r="C158" s="1" t="s">
        <v>669</v>
      </c>
    </row>
    <row r="159" customFormat="false" ht="15" hidden="false" customHeight="true" outlineLevel="0" collapsed="false">
      <c r="A159" s="1" t="s">
        <v>676</v>
      </c>
      <c r="B159" s="1" t="s">
        <v>677</v>
      </c>
      <c r="C159" s="1" t="s">
        <v>669</v>
      </c>
    </row>
    <row r="160" customFormat="false" ht="15" hidden="false" customHeight="true" outlineLevel="0" collapsed="false">
      <c r="A160" s="1" t="s">
        <v>678</v>
      </c>
      <c r="B160" s="1" t="s">
        <v>679</v>
      </c>
      <c r="C160" s="1" t="s">
        <v>149</v>
      </c>
    </row>
    <row r="161" customFormat="false" ht="15" hidden="false" customHeight="true" outlineLevel="0" collapsed="false">
      <c r="A161" s="1" t="s">
        <v>680</v>
      </c>
      <c r="B161" s="1" t="s">
        <v>681</v>
      </c>
      <c r="C161" s="1" t="s">
        <v>137</v>
      </c>
    </row>
    <row r="162" customFormat="false" ht="15" hidden="false" customHeight="true" outlineLevel="0" collapsed="false">
      <c r="A162" s="1" t="s">
        <v>682</v>
      </c>
      <c r="B162" s="1" t="s">
        <v>683</v>
      </c>
      <c r="C162" s="1" t="s">
        <v>137</v>
      </c>
    </row>
    <row r="163" customFormat="false" ht="15" hidden="false" customHeight="true" outlineLevel="0" collapsed="false">
      <c r="A163" s="1" t="s">
        <v>684</v>
      </c>
      <c r="B163" s="1" t="s">
        <v>685</v>
      </c>
      <c r="C163" s="1" t="s">
        <v>137</v>
      </c>
    </row>
    <row r="164" customFormat="false" ht="15" hidden="false" customHeight="true" outlineLevel="0" collapsed="false">
      <c r="A164" s="1" t="s">
        <v>686</v>
      </c>
      <c r="B164" s="1" t="s">
        <v>687</v>
      </c>
      <c r="C164" s="1" t="s">
        <v>137</v>
      </c>
    </row>
    <row r="165" customFormat="false" ht="15" hidden="false" customHeight="true" outlineLevel="0" collapsed="false">
      <c r="A165" s="1" t="s">
        <v>688</v>
      </c>
      <c r="B165" s="1" t="s">
        <v>689</v>
      </c>
      <c r="C165" s="1" t="s">
        <v>137</v>
      </c>
    </row>
    <row r="166" customFormat="false" ht="15" hidden="false" customHeight="true" outlineLevel="0" collapsed="false">
      <c r="A166" s="1" t="s">
        <v>690</v>
      </c>
      <c r="B166" s="1" t="s">
        <v>691</v>
      </c>
      <c r="C166" s="1" t="s">
        <v>137</v>
      </c>
    </row>
    <row r="167" customFormat="false" ht="15" hidden="false" customHeight="true" outlineLevel="0" collapsed="false">
      <c r="A167" s="1" t="s">
        <v>692</v>
      </c>
      <c r="B167" s="1" t="s">
        <v>693</v>
      </c>
      <c r="C167" s="1" t="s">
        <v>137</v>
      </c>
    </row>
    <row r="168" customFormat="false" ht="15" hidden="false" customHeight="true" outlineLevel="0" collapsed="false">
      <c r="A168" s="1" t="s">
        <v>694</v>
      </c>
      <c r="B168" s="1" t="s">
        <v>695</v>
      </c>
      <c r="C168" s="1" t="s">
        <v>355</v>
      </c>
    </row>
    <row r="169" customFormat="false" ht="15" hidden="false" customHeight="true" outlineLevel="0" collapsed="false">
      <c r="A169" s="1" t="s">
        <v>696</v>
      </c>
      <c r="B169" s="1" t="s">
        <v>697</v>
      </c>
      <c r="C169" s="1" t="s">
        <v>355</v>
      </c>
    </row>
    <row r="170" customFormat="false" ht="15" hidden="false" customHeight="true" outlineLevel="0" collapsed="false">
      <c r="A170" s="1" t="s">
        <v>698</v>
      </c>
      <c r="B170" s="1" t="s">
        <v>699</v>
      </c>
      <c r="C170" s="1" t="s">
        <v>355</v>
      </c>
    </row>
    <row r="171" customFormat="false" ht="15" hidden="false" customHeight="true" outlineLevel="0" collapsed="false">
      <c r="A171" s="1" t="s">
        <v>700</v>
      </c>
      <c r="B171" s="1" t="s">
        <v>701</v>
      </c>
      <c r="C171" s="1" t="s">
        <v>355</v>
      </c>
    </row>
    <row r="172" customFormat="false" ht="15" hidden="false" customHeight="true" outlineLevel="0" collapsed="false">
      <c r="A172" s="1" t="s">
        <v>702</v>
      </c>
      <c r="B172" s="1" t="s">
        <v>703</v>
      </c>
      <c r="C172" s="1" t="s">
        <v>355</v>
      </c>
    </row>
    <row r="173" customFormat="false" ht="15" hidden="false" customHeight="true" outlineLevel="0" collapsed="false">
      <c r="A173" s="1" t="s">
        <v>704</v>
      </c>
      <c r="B173" s="1" t="s">
        <v>705</v>
      </c>
      <c r="C173" s="1" t="s">
        <v>706</v>
      </c>
    </row>
    <row r="174" customFormat="false" ht="15" hidden="false" customHeight="true" outlineLevel="0" collapsed="false">
      <c r="A174" s="1" t="s">
        <v>707</v>
      </c>
      <c r="B174" s="1" t="s">
        <v>708</v>
      </c>
      <c r="C174" s="1" t="s">
        <v>355</v>
      </c>
    </row>
    <row r="175" customFormat="false" ht="15" hidden="false" customHeight="true" outlineLevel="0" collapsed="false">
      <c r="A175" s="1" t="s">
        <v>709</v>
      </c>
      <c r="B175" s="1" t="s">
        <v>710</v>
      </c>
      <c r="C175" s="1" t="s">
        <v>355</v>
      </c>
    </row>
    <row r="176" customFormat="false" ht="15" hidden="false" customHeight="true" outlineLevel="0" collapsed="false">
      <c r="A176" s="1" t="s">
        <v>711</v>
      </c>
      <c r="B176" s="1" t="s">
        <v>712</v>
      </c>
      <c r="C176" s="1" t="s">
        <v>499</v>
      </c>
    </row>
    <row r="177" customFormat="false" ht="15" hidden="false" customHeight="true" outlineLevel="0" collapsed="false">
      <c r="A177" s="1" t="s">
        <v>713</v>
      </c>
      <c r="B177" s="1" t="s">
        <v>714</v>
      </c>
      <c r="C177" s="1" t="s">
        <v>499</v>
      </c>
    </row>
    <row r="178" customFormat="false" ht="15" hidden="false" customHeight="true" outlineLevel="0" collapsed="false">
      <c r="A178" s="1" t="s">
        <v>715</v>
      </c>
      <c r="B178" s="1" t="s">
        <v>716</v>
      </c>
      <c r="C178" s="1" t="s">
        <v>499</v>
      </c>
    </row>
    <row r="179" customFormat="false" ht="15" hidden="false" customHeight="true" outlineLevel="0" collapsed="false">
      <c r="A179" s="1" t="s">
        <v>717</v>
      </c>
      <c r="B179" s="1" t="s">
        <v>718</v>
      </c>
      <c r="C179" s="1" t="s">
        <v>499</v>
      </c>
    </row>
    <row r="180" customFormat="false" ht="15" hidden="false" customHeight="true" outlineLevel="0" collapsed="false">
      <c r="A180" s="1" t="s">
        <v>719</v>
      </c>
      <c r="B180" s="1" t="s">
        <v>720</v>
      </c>
      <c r="C180" s="1" t="s">
        <v>499</v>
      </c>
    </row>
    <row r="181" customFormat="false" ht="15" hidden="false" customHeight="true" outlineLevel="0" collapsed="false">
      <c r="A181" s="1" t="s">
        <v>721</v>
      </c>
      <c r="B181" s="1" t="s">
        <v>722</v>
      </c>
      <c r="C181" s="1" t="s">
        <v>499</v>
      </c>
    </row>
    <row r="182" customFormat="false" ht="15" hidden="false" customHeight="true" outlineLevel="0" collapsed="false">
      <c r="A182" s="1" t="s">
        <v>723</v>
      </c>
      <c r="B182" s="1" t="s">
        <v>724</v>
      </c>
      <c r="C182" s="1" t="s">
        <v>499</v>
      </c>
    </row>
    <row r="183" customFormat="false" ht="15" hidden="false" customHeight="true" outlineLevel="0" collapsed="false">
      <c r="A183" s="1" t="s">
        <v>725</v>
      </c>
      <c r="B183" s="1" t="s">
        <v>726</v>
      </c>
      <c r="C183" s="1" t="s">
        <v>499</v>
      </c>
    </row>
    <row r="184" customFormat="false" ht="15" hidden="false" customHeight="true" outlineLevel="0" collapsed="false">
      <c r="A184" s="1" t="s">
        <v>727</v>
      </c>
      <c r="B184" s="1" t="s">
        <v>728</v>
      </c>
      <c r="C184" s="1" t="s">
        <v>355</v>
      </c>
    </row>
    <row r="185" customFormat="false" ht="15" hidden="false" customHeight="true" outlineLevel="0" collapsed="false">
      <c r="A185" s="1" t="s">
        <v>729</v>
      </c>
      <c r="B185" s="1" t="s">
        <v>730</v>
      </c>
      <c r="C185" s="1" t="s">
        <v>355</v>
      </c>
    </row>
    <row r="186" customFormat="false" ht="15" hidden="false" customHeight="true" outlineLevel="0" collapsed="false">
      <c r="A186" s="1" t="s">
        <v>731</v>
      </c>
      <c r="B186" s="1" t="s">
        <v>732</v>
      </c>
      <c r="C186" s="1" t="s">
        <v>355</v>
      </c>
    </row>
    <row r="187" customFormat="false" ht="15" hidden="false" customHeight="true" outlineLevel="0" collapsed="false">
      <c r="A187" s="1" t="s">
        <v>733</v>
      </c>
      <c r="B187" s="1" t="s">
        <v>734</v>
      </c>
      <c r="C187" s="1" t="s">
        <v>355</v>
      </c>
    </row>
    <row r="188" customFormat="false" ht="15" hidden="false" customHeight="true" outlineLevel="0" collapsed="false">
      <c r="A188" s="1" t="s">
        <v>735</v>
      </c>
      <c r="B188" s="1" t="s">
        <v>736</v>
      </c>
      <c r="C188" s="1" t="s">
        <v>355</v>
      </c>
    </row>
    <row r="189" customFormat="false" ht="15" hidden="false" customHeight="true" outlineLevel="0" collapsed="false">
      <c r="A189" s="1" t="s">
        <v>737</v>
      </c>
      <c r="B189" s="1" t="s">
        <v>738</v>
      </c>
      <c r="C189" s="1" t="s">
        <v>355</v>
      </c>
    </row>
    <row r="190" customFormat="false" ht="15" hidden="false" customHeight="true" outlineLevel="0" collapsed="false">
      <c r="A190" s="1" t="s">
        <v>739</v>
      </c>
      <c r="B190" s="1" t="s">
        <v>740</v>
      </c>
      <c r="C190" s="1" t="s">
        <v>143</v>
      </c>
    </row>
    <row r="191" customFormat="false" ht="15" hidden="false" customHeight="true" outlineLevel="0" collapsed="false">
      <c r="A191" s="1" t="s">
        <v>741</v>
      </c>
      <c r="B191" s="1" t="s">
        <v>742</v>
      </c>
      <c r="C191" s="1" t="s">
        <v>146</v>
      </c>
    </row>
    <row r="192" customFormat="false" ht="15" hidden="false" customHeight="true" outlineLevel="0" collapsed="false">
      <c r="A192" s="1" t="s">
        <v>743</v>
      </c>
      <c r="B192" s="1" t="s">
        <v>744</v>
      </c>
      <c r="C192" s="1" t="s">
        <v>146</v>
      </c>
    </row>
    <row r="193" customFormat="false" ht="15" hidden="false" customHeight="true" outlineLevel="0" collapsed="false">
      <c r="A193" s="1" t="s">
        <v>745</v>
      </c>
      <c r="B193" s="1" t="s">
        <v>746</v>
      </c>
      <c r="C193" s="1" t="s">
        <v>146</v>
      </c>
    </row>
    <row r="194" customFormat="false" ht="15" hidden="false" customHeight="true" outlineLevel="0" collapsed="false">
      <c r="A194" s="1" t="s">
        <v>747</v>
      </c>
      <c r="B194" s="1" t="s">
        <v>748</v>
      </c>
      <c r="C194" s="1" t="s">
        <v>146</v>
      </c>
    </row>
    <row r="195" customFormat="false" ht="15" hidden="false" customHeight="true" outlineLevel="0" collapsed="false">
      <c r="A195" s="1" t="s">
        <v>749</v>
      </c>
      <c r="B195" s="1" t="s">
        <v>750</v>
      </c>
      <c r="C195" s="1" t="s">
        <v>146</v>
      </c>
    </row>
    <row r="196" customFormat="false" ht="15" hidden="false" customHeight="true" outlineLevel="0" collapsed="false">
      <c r="A196" s="1" t="s">
        <v>751</v>
      </c>
      <c r="B196" s="1" t="s">
        <v>752</v>
      </c>
      <c r="C196" s="1" t="s">
        <v>146</v>
      </c>
    </row>
    <row r="197" customFormat="false" ht="15" hidden="false" customHeight="true" outlineLevel="0" collapsed="false">
      <c r="A197" s="1" t="s">
        <v>753</v>
      </c>
      <c r="B197" s="1" t="s">
        <v>754</v>
      </c>
      <c r="C197" s="1" t="s">
        <v>755</v>
      </c>
    </row>
    <row r="198" customFormat="false" ht="15" hidden="false" customHeight="true" outlineLevel="0" collapsed="false">
      <c r="A198" s="1" t="s">
        <v>756</v>
      </c>
      <c r="B198" s="1" t="s">
        <v>757</v>
      </c>
      <c r="C198" s="1" t="s">
        <v>176</v>
      </c>
    </row>
    <row r="199" customFormat="false" ht="15" hidden="false" customHeight="true" outlineLevel="0" collapsed="false">
      <c r="A199" s="1" t="s">
        <v>758</v>
      </c>
      <c r="B199" s="1" t="s">
        <v>759</v>
      </c>
      <c r="C199" s="1" t="s">
        <v>176</v>
      </c>
    </row>
    <row r="200" customFormat="false" ht="15" hidden="false" customHeight="true" outlineLevel="0" collapsed="false">
      <c r="A200" s="1" t="s">
        <v>760</v>
      </c>
      <c r="B200" s="1" t="s">
        <v>761</v>
      </c>
      <c r="C200" s="1" t="s">
        <v>176</v>
      </c>
    </row>
    <row r="201" customFormat="false" ht="15" hidden="false" customHeight="true" outlineLevel="0" collapsed="false">
      <c r="A201" s="1" t="s">
        <v>762</v>
      </c>
      <c r="B201" s="1" t="s">
        <v>763</v>
      </c>
      <c r="C201" s="1" t="s">
        <v>176</v>
      </c>
    </row>
    <row r="202" customFormat="false" ht="15" hidden="false" customHeight="true" outlineLevel="0" collapsed="false">
      <c r="A202" s="1" t="s">
        <v>764</v>
      </c>
      <c r="B202" s="1" t="s">
        <v>765</v>
      </c>
      <c r="C202" s="1" t="s">
        <v>176</v>
      </c>
    </row>
    <row r="203" customFormat="false" ht="15" hidden="false" customHeight="true" outlineLevel="0" collapsed="false">
      <c r="A203" s="1" t="s">
        <v>766</v>
      </c>
      <c r="B203" s="1" t="s">
        <v>767</v>
      </c>
      <c r="C203" s="1" t="s">
        <v>176</v>
      </c>
    </row>
    <row r="204" customFormat="false" ht="15" hidden="false" customHeight="true" outlineLevel="0" collapsed="false">
      <c r="A204" s="1" t="s">
        <v>768</v>
      </c>
      <c r="B204" s="1" t="s">
        <v>769</v>
      </c>
      <c r="C204" s="1" t="s">
        <v>176</v>
      </c>
    </row>
    <row r="205" customFormat="false" ht="15" hidden="false" customHeight="true" outlineLevel="0" collapsed="false">
      <c r="A205" s="1" t="s">
        <v>770</v>
      </c>
      <c r="B205" s="1" t="s">
        <v>771</v>
      </c>
      <c r="C205" s="1" t="s">
        <v>137</v>
      </c>
    </row>
    <row r="206" customFormat="false" ht="15" hidden="false" customHeight="true" outlineLevel="0" collapsed="false">
      <c r="A206" s="1" t="s">
        <v>772</v>
      </c>
      <c r="B206" s="1" t="s">
        <v>773</v>
      </c>
      <c r="C206" s="1" t="s">
        <v>176</v>
      </c>
    </row>
    <row r="207" customFormat="false" ht="15" hidden="false" customHeight="true" outlineLevel="0" collapsed="false">
      <c r="A207" s="1" t="s">
        <v>774</v>
      </c>
      <c r="B207" s="1" t="s">
        <v>775</v>
      </c>
      <c r="C207" s="1" t="s">
        <v>137</v>
      </c>
    </row>
    <row r="208" customFormat="false" ht="15" hidden="false" customHeight="true" outlineLevel="0" collapsed="false">
      <c r="A208" s="1" t="s">
        <v>776</v>
      </c>
      <c r="B208" s="1" t="s">
        <v>777</v>
      </c>
      <c r="C208" s="1" t="s">
        <v>176</v>
      </c>
    </row>
    <row r="209" customFormat="false" ht="15" hidden="false" customHeight="true" outlineLevel="0" collapsed="false">
      <c r="A209" s="1" t="s">
        <v>778</v>
      </c>
      <c r="B209" s="1" t="s">
        <v>779</v>
      </c>
      <c r="C209" s="1" t="s">
        <v>128</v>
      </c>
    </row>
    <row r="210" customFormat="false" ht="15" hidden="false" customHeight="true" outlineLevel="0" collapsed="false">
      <c r="A210" s="1" t="s">
        <v>780</v>
      </c>
      <c r="B210" s="1" t="s">
        <v>781</v>
      </c>
      <c r="C210" s="1" t="s">
        <v>128</v>
      </c>
    </row>
    <row r="211" customFormat="false" ht="15" hidden="false" customHeight="true" outlineLevel="0" collapsed="false">
      <c r="A211" s="1" t="s">
        <v>782</v>
      </c>
      <c r="B211" s="1" t="s">
        <v>783</v>
      </c>
      <c r="C211" s="1" t="s">
        <v>128</v>
      </c>
    </row>
    <row r="212" customFormat="false" ht="15" hidden="false" customHeight="true" outlineLevel="0" collapsed="false">
      <c r="A212" s="1" t="s">
        <v>784</v>
      </c>
      <c r="B212" s="1" t="s">
        <v>785</v>
      </c>
      <c r="C212" s="1" t="s">
        <v>128</v>
      </c>
    </row>
    <row r="213" customFormat="false" ht="15" hidden="false" customHeight="true" outlineLevel="0" collapsed="false">
      <c r="A213" s="1" t="s">
        <v>786</v>
      </c>
      <c r="B213" s="1" t="s">
        <v>787</v>
      </c>
      <c r="C213" s="1" t="s">
        <v>143</v>
      </c>
    </row>
    <row r="214" customFormat="false" ht="15" hidden="false" customHeight="true" outlineLevel="0" collapsed="false">
      <c r="A214" s="1" t="s">
        <v>788</v>
      </c>
      <c r="B214" s="1" t="s">
        <v>789</v>
      </c>
      <c r="C214" s="1" t="s">
        <v>355</v>
      </c>
    </row>
    <row r="215" customFormat="false" ht="15" hidden="false" customHeight="true" outlineLevel="0" collapsed="false">
      <c r="A215" s="1" t="s">
        <v>790</v>
      </c>
      <c r="B215" s="1" t="s">
        <v>791</v>
      </c>
      <c r="C215" s="1" t="s">
        <v>355</v>
      </c>
    </row>
    <row r="216" customFormat="false" ht="15" hidden="false" customHeight="true" outlineLevel="0" collapsed="false">
      <c r="A216" s="1" t="s">
        <v>792</v>
      </c>
      <c r="B216" s="1" t="s">
        <v>793</v>
      </c>
      <c r="C216" s="1" t="s">
        <v>355</v>
      </c>
    </row>
    <row r="217" customFormat="false" ht="15" hidden="false" customHeight="true" outlineLevel="0" collapsed="false">
      <c r="A217" s="1" t="s">
        <v>794</v>
      </c>
      <c r="B217" s="1" t="s">
        <v>795</v>
      </c>
      <c r="C217" s="1" t="s">
        <v>796</v>
      </c>
    </row>
    <row r="218" customFormat="false" ht="15" hidden="false" customHeight="true" outlineLevel="0" collapsed="false">
      <c r="A218" s="1" t="s">
        <v>797</v>
      </c>
      <c r="B218" s="1" t="s">
        <v>798</v>
      </c>
      <c r="C218" s="1" t="s">
        <v>550</v>
      </c>
    </row>
    <row r="219" customFormat="false" ht="15" hidden="false" customHeight="true" outlineLevel="0" collapsed="false">
      <c r="A219" s="1" t="s">
        <v>799</v>
      </c>
      <c r="B219" s="1" t="s">
        <v>800</v>
      </c>
      <c r="C219" s="1" t="s">
        <v>550</v>
      </c>
    </row>
    <row r="220" customFormat="false" ht="15" hidden="false" customHeight="true" outlineLevel="0" collapsed="false">
      <c r="A220" s="1" t="s">
        <v>801</v>
      </c>
      <c r="B220" s="1" t="s">
        <v>802</v>
      </c>
      <c r="C220" s="1" t="s">
        <v>550</v>
      </c>
    </row>
    <row r="221" customFormat="false" ht="15" hidden="false" customHeight="true" outlineLevel="0" collapsed="false">
      <c r="A221" s="1" t="s">
        <v>803</v>
      </c>
      <c r="B221" s="1" t="s">
        <v>804</v>
      </c>
      <c r="C221" s="1" t="s">
        <v>550</v>
      </c>
    </row>
    <row r="222" customFormat="false" ht="15" hidden="false" customHeight="true" outlineLevel="0" collapsed="false">
      <c r="A222" s="1" t="s">
        <v>805</v>
      </c>
      <c r="B222" s="1" t="s">
        <v>806</v>
      </c>
      <c r="C222" s="1" t="s">
        <v>550</v>
      </c>
    </row>
    <row r="223" customFormat="false" ht="15" hidden="false" customHeight="true" outlineLevel="0" collapsed="false">
      <c r="A223" s="1" t="s">
        <v>807</v>
      </c>
      <c r="B223" s="1" t="s">
        <v>808</v>
      </c>
      <c r="C223" s="1" t="s">
        <v>550</v>
      </c>
    </row>
    <row r="224" customFormat="false" ht="15" hidden="false" customHeight="true" outlineLevel="0" collapsed="false">
      <c r="A224" s="1" t="s">
        <v>809</v>
      </c>
      <c r="B224" s="1" t="s">
        <v>810</v>
      </c>
      <c r="C224" s="1" t="s">
        <v>137</v>
      </c>
    </row>
    <row r="225" customFormat="false" ht="15" hidden="false" customHeight="true" outlineLevel="0" collapsed="false">
      <c r="A225" s="1" t="s">
        <v>811</v>
      </c>
      <c r="B225" s="1" t="s">
        <v>812</v>
      </c>
      <c r="C225" s="1" t="s">
        <v>126</v>
      </c>
    </row>
    <row r="226" customFormat="false" ht="15" hidden="false" customHeight="true" outlineLevel="0" collapsed="false">
      <c r="A226" s="1" t="s">
        <v>813</v>
      </c>
      <c r="B226" s="1" t="s">
        <v>814</v>
      </c>
      <c r="C226" s="1" t="s">
        <v>126</v>
      </c>
    </row>
    <row r="227" customFormat="false" ht="15" hidden="false" customHeight="true" outlineLevel="0" collapsed="false">
      <c r="A227" s="1" t="s">
        <v>815</v>
      </c>
      <c r="B227" s="1" t="s">
        <v>816</v>
      </c>
      <c r="C227" s="1" t="s">
        <v>126</v>
      </c>
    </row>
    <row r="228" customFormat="false" ht="15" hidden="false" customHeight="true" outlineLevel="0" collapsed="false">
      <c r="A228" s="1" t="s">
        <v>817</v>
      </c>
      <c r="B228" s="1" t="s">
        <v>818</v>
      </c>
      <c r="C228" s="1" t="s">
        <v>126</v>
      </c>
    </row>
    <row r="229" customFormat="false" ht="15" hidden="false" customHeight="true" outlineLevel="0" collapsed="false">
      <c r="A229" s="1" t="s">
        <v>819</v>
      </c>
      <c r="B229" s="1" t="s">
        <v>820</v>
      </c>
      <c r="C229" s="1" t="s">
        <v>126</v>
      </c>
    </row>
    <row r="230" customFormat="false" ht="15" hidden="false" customHeight="true" outlineLevel="0" collapsed="false">
      <c r="A230" s="1" t="s">
        <v>821</v>
      </c>
      <c r="B230" s="1" t="s">
        <v>822</v>
      </c>
      <c r="C230" s="1" t="s">
        <v>126</v>
      </c>
    </row>
    <row r="231" customFormat="false" ht="15" hidden="false" customHeight="true" outlineLevel="0" collapsed="false">
      <c r="A231" s="1" t="s">
        <v>823</v>
      </c>
      <c r="B231" s="1" t="s">
        <v>824</v>
      </c>
      <c r="C231" s="1" t="s">
        <v>126</v>
      </c>
    </row>
    <row r="232" customFormat="false" ht="15" hidden="false" customHeight="true" outlineLevel="0" collapsed="false">
      <c r="A232" s="1" t="s">
        <v>825</v>
      </c>
      <c r="B232" s="1" t="s">
        <v>826</v>
      </c>
      <c r="C232" s="1" t="s">
        <v>126</v>
      </c>
    </row>
    <row r="233" customFormat="false" ht="15" hidden="false" customHeight="true" outlineLevel="0" collapsed="false">
      <c r="A233" s="1" t="s">
        <v>827</v>
      </c>
      <c r="B233" s="1" t="s">
        <v>828</v>
      </c>
      <c r="C233" s="1" t="s">
        <v>126</v>
      </c>
    </row>
    <row r="234" customFormat="false" ht="15" hidden="false" customHeight="true" outlineLevel="0" collapsed="false">
      <c r="A234" s="1" t="s">
        <v>829</v>
      </c>
      <c r="B234" s="1" t="s">
        <v>830</v>
      </c>
      <c r="C234" s="1" t="s">
        <v>126</v>
      </c>
    </row>
    <row r="235" customFormat="false" ht="15" hidden="false" customHeight="true" outlineLevel="0" collapsed="false">
      <c r="A235" s="1" t="s">
        <v>831</v>
      </c>
      <c r="B235" s="1" t="s">
        <v>832</v>
      </c>
      <c r="C235" s="1" t="s">
        <v>126</v>
      </c>
    </row>
    <row r="236" customFormat="false" ht="15" hidden="false" customHeight="true" outlineLevel="0" collapsed="false">
      <c r="A236" s="1" t="s">
        <v>833</v>
      </c>
      <c r="B236" s="1" t="s">
        <v>834</v>
      </c>
      <c r="C236" s="1" t="s">
        <v>128</v>
      </c>
    </row>
    <row r="237" customFormat="false" ht="15" hidden="false" customHeight="true" outlineLevel="0" collapsed="false">
      <c r="A237" s="1" t="s">
        <v>835</v>
      </c>
      <c r="B237" s="1" t="s">
        <v>836</v>
      </c>
      <c r="C237" s="1" t="s">
        <v>126</v>
      </c>
    </row>
    <row r="238" customFormat="false" ht="15" hidden="false" customHeight="true" outlineLevel="0" collapsed="false">
      <c r="A238" s="1" t="s">
        <v>837</v>
      </c>
      <c r="B238" s="1" t="s">
        <v>838</v>
      </c>
      <c r="C238" s="1" t="s">
        <v>126</v>
      </c>
    </row>
    <row r="239" customFormat="false" ht="15" hidden="false" customHeight="true" outlineLevel="0" collapsed="false">
      <c r="A239" s="1" t="s">
        <v>839</v>
      </c>
      <c r="B239" s="1" t="s">
        <v>840</v>
      </c>
      <c r="C239" s="1" t="s">
        <v>126</v>
      </c>
    </row>
    <row r="240" customFormat="false" ht="15" hidden="false" customHeight="true" outlineLevel="0" collapsed="false">
      <c r="A240" s="1" t="s">
        <v>841</v>
      </c>
      <c r="B240" s="1" t="s">
        <v>842</v>
      </c>
      <c r="C240" s="1" t="s">
        <v>176</v>
      </c>
    </row>
    <row r="241" customFormat="false" ht="15" hidden="false" customHeight="true" outlineLevel="0" collapsed="false">
      <c r="A241" s="1" t="s">
        <v>843</v>
      </c>
      <c r="B241" s="1" t="s">
        <v>844</v>
      </c>
      <c r="C241" s="1" t="s">
        <v>146</v>
      </c>
    </row>
    <row r="242" customFormat="false" ht="15" hidden="false" customHeight="true" outlineLevel="0" collapsed="false">
      <c r="A242" s="1" t="s">
        <v>845</v>
      </c>
      <c r="B242" s="1" t="s">
        <v>846</v>
      </c>
      <c r="C242" s="1" t="s">
        <v>847</v>
      </c>
    </row>
    <row r="243" customFormat="false" ht="15" hidden="false" customHeight="true" outlineLevel="0" collapsed="false">
      <c r="A243" s="1" t="s">
        <v>848</v>
      </c>
      <c r="B243" s="1" t="s">
        <v>849</v>
      </c>
      <c r="C243" s="1" t="s">
        <v>847</v>
      </c>
    </row>
    <row r="244" customFormat="false" ht="15" hidden="false" customHeight="true" outlineLevel="0" collapsed="false">
      <c r="A244" s="1" t="s">
        <v>850</v>
      </c>
      <c r="B244" s="1" t="s">
        <v>851</v>
      </c>
      <c r="C244" s="1" t="s">
        <v>847</v>
      </c>
    </row>
    <row r="245" customFormat="false" ht="15" hidden="false" customHeight="true" outlineLevel="0" collapsed="false">
      <c r="A245" s="1" t="s">
        <v>852</v>
      </c>
      <c r="B245" s="1" t="s">
        <v>853</v>
      </c>
      <c r="C245" s="1" t="s">
        <v>847</v>
      </c>
    </row>
    <row r="246" customFormat="false" ht="15" hidden="false" customHeight="true" outlineLevel="0" collapsed="false">
      <c r="A246" s="1" t="s">
        <v>854</v>
      </c>
      <c r="B246" s="1" t="s">
        <v>855</v>
      </c>
      <c r="C246" s="1" t="s">
        <v>847</v>
      </c>
    </row>
    <row r="247" customFormat="false" ht="15" hidden="false" customHeight="true" outlineLevel="0" collapsed="false">
      <c r="A247" s="1" t="s">
        <v>856</v>
      </c>
      <c r="B247" s="1" t="s">
        <v>857</v>
      </c>
      <c r="C247" s="1" t="s">
        <v>847</v>
      </c>
    </row>
    <row r="248" customFormat="false" ht="15" hidden="false" customHeight="true" outlineLevel="0" collapsed="false">
      <c r="A248" s="1" t="s">
        <v>858</v>
      </c>
      <c r="B248" s="1" t="s">
        <v>859</v>
      </c>
      <c r="C248" s="1" t="s">
        <v>755</v>
      </c>
    </row>
    <row r="249" customFormat="false" ht="15" hidden="false" customHeight="true" outlineLevel="0" collapsed="false">
      <c r="A249" s="1" t="s">
        <v>860</v>
      </c>
      <c r="B249" s="1" t="s">
        <v>861</v>
      </c>
      <c r="C249" s="1" t="s">
        <v>847</v>
      </c>
    </row>
    <row r="250" customFormat="false" ht="15" hidden="false" customHeight="true" outlineLevel="0" collapsed="false">
      <c r="A250" s="1" t="s">
        <v>862</v>
      </c>
      <c r="B250" s="1" t="s">
        <v>863</v>
      </c>
      <c r="C250" s="1" t="s">
        <v>847</v>
      </c>
    </row>
    <row r="251" customFormat="false" ht="15" hidden="false" customHeight="true" outlineLevel="0" collapsed="false">
      <c r="A251" s="1" t="s">
        <v>864</v>
      </c>
      <c r="B251" s="1" t="s">
        <v>865</v>
      </c>
      <c r="C251" s="1" t="s">
        <v>137</v>
      </c>
    </row>
    <row r="252" customFormat="false" ht="15" hidden="false" customHeight="true" outlineLevel="0" collapsed="false">
      <c r="A252" s="1" t="s">
        <v>866</v>
      </c>
      <c r="B252" s="1" t="s">
        <v>867</v>
      </c>
      <c r="C252" s="1" t="s">
        <v>128</v>
      </c>
    </row>
    <row r="253" customFormat="false" ht="15" hidden="false" customHeight="true" outlineLevel="0" collapsed="false">
      <c r="A253" s="1" t="s">
        <v>868</v>
      </c>
      <c r="B253" s="1" t="s">
        <v>869</v>
      </c>
      <c r="C253" s="1" t="s">
        <v>143</v>
      </c>
    </row>
    <row r="254" customFormat="false" ht="15" hidden="false" customHeight="true" outlineLevel="0" collapsed="false">
      <c r="A254" s="1" t="s">
        <v>870</v>
      </c>
      <c r="B254" s="1" t="s">
        <v>871</v>
      </c>
      <c r="C254" s="1" t="s">
        <v>143</v>
      </c>
    </row>
    <row r="255" customFormat="false" ht="15" hidden="false" customHeight="true" outlineLevel="0" collapsed="false">
      <c r="A255" s="1" t="s">
        <v>872</v>
      </c>
      <c r="B255" s="1" t="s">
        <v>873</v>
      </c>
      <c r="C255" s="1" t="s">
        <v>143</v>
      </c>
    </row>
    <row r="256" customFormat="false" ht="15" hidden="false" customHeight="true" outlineLevel="0" collapsed="false">
      <c r="A256" s="1" t="s">
        <v>874</v>
      </c>
      <c r="B256" s="1" t="s">
        <v>875</v>
      </c>
      <c r="C256" s="1" t="s">
        <v>143</v>
      </c>
    </row>
    <row r="257" customFormat="false" ht="15" hidden="false" customHeight="true" outlineLevel="0" collapsed="false">
      <c r="A257" s="1" t="s">
        <v>876</v>
      </c>
      <c r="B257" s="1" t="s">
        <v>877</v>
      </c>
      <c r="C257" s="1" t="s">
        <v>143</v>
      </c>
    </row>
    <row r="258" customFormat="false" ht="15" hidden="false" customHeight="true" outlineLevel="0" collapsed="false">
      <c r="A258" s="1" t="s">
        <v>878</v>
      </c>
      <c r="B258" s="1" t="s">
        <v>879</v>
      </c>
      <c r="C258" s="1" t="s">
        <v>143</v>
      </c>
    </row>
    <row r="259" customFormat="false" ht="15" hidden="false" customHeight="true" outlineLevel="0" collapsed="false">
      <c r="A259" s="1" t="s">
        <v>880</v>
      </c>
      <c r="B259" s="1" t="s">
        <v>881</v>
      </c>
      <c r="C259" s="1" t="s">
        <v>882</v>
      </c>
    </row>
    <row r="260" customFormat="false" ht="15" hidden="false" customHeight="true" outlineLevel="0" collapsed="false">
      <c r="A260" s="1" t="s">
        <v>883</v>
      </c>
      <c r="B260" s="1" t="s">
        <v>884</v>
      </c>
      <c r="C260" s="1" t="s">
        <v>882</v>
      </c>
    </row>
    <row r="261" customFormat="false" ht="15" hidden="false" customHeight="true" outlineLevel="0" collapsed="false">
      <c r="A261" s="1" t="s">
        <v>885</v>
      </c>
      <c r="B261" s="1" t="s">
        <v>886</v>
      </c>
      <c r="C261" s="1" t="s">
        <v>882</v>
      </c>
    </row>
    <row r="262" customFormat="false" ht="15" hidden="false" customHeight="true" outlineLevel="0" collapsed="false">
      <c r="A262" s="1" t="s">
        <v>887</v>
      </c>
      <c r="B262" s="1" t="s">
        <v>888</v>
      </c>
      <c r="C262" s="1" t="s">
        <v>128</v>
      </c>
    </row>
    <row r="263" customFormat="false" ht="15" hidden="false" customHeight="true" outlineLevel="0" collapsed="false">
      <c r="A263" s="1" t="s">
        <v>889</v>
      </c>
      <c r="B263" s="1" t="s">
        <v>890</v>
      </c>
      <c r="C263" s="1" t="s">
        <v>149</v>
      </c>
    </row>
    <row r="264" customFormat="false" ht="15" hidden="false" customHeight="true" outlineLevel="0" collapsed="false">
      <c r="A264" s="1" t="s">
        <v>891</v>
      </c>
      <c r="B264" s="1" t="s">
        <v>892</v>
      </c>
      <c r="C264" s="1" t="s">
        <v>128</v>
      </c>
    </row>
    <row r="265" customFormat="false" ht="15" hidden="false" customHeight="true" outlineLevel="0" collapsed="false">
      <c r="A265" s="1" t="s">
        <v>893</v>
      </c>
      <c r="B265" s="1" t="s">
        <v>894</v>
      </c>
      <c r="C265" s="1" t="s">
        <v>146</v>
      </c>
    </row>
    <row r="266" customFormat="false" ht="15" hidden="false" customHeight="true" outlineLevel="0" collapsed="false">
      <c r="A266" s="1" t="s">
        <v>895</v>
      </c>
      <c r="B266" s="1" t="s">
        <v>896</v>
      </c>
      <c r="C266" s="1" t="s">
        <v>176</v>
      </c>
    </row>
    <row r="267" customFormat="false" ht="15" hidden="false" customHeight="true" outlineLevel="0" collapsed="false">
      <c r="A267" s="1" t="s">
        <v>897</v>
      </c>
      <c r="B267" s="1" t="s">
        <v>898</v>
      </c>
      <c r="C267" s="1" t="s">
        <v>176</v>
      </c>
    </row>
    <row r="268" customFormat="false" ht="15" hidden="false" customHeight="true" outlineLevel="0" collapsed="false">
      <c r="A268" s="1" t="s">
        <v>899</v>
      </c>
      <c r="B268" s="1" t="s">
        <v>900</v>
      </c>
      <c r="C268" s="1" t="s">
        <v>176</v>
      </c>
    </row>
    <row r="269" customFormat="false" ht="15" hidden="false" customHeight="true" outlineLevel="0" collapsed="false">
      <c r="A269" s="1" t="s">
        <v>901</v>
      </c>
      <c r="B269" s="1" t="s">
        <v>902</v>
      </c>
      <c r="C269" s="1" t="s">
        <v>176</v>
      </c>
    </row>
    <row r="270" customFormat="false" ht="15" hidden="false" customHeight="true" outlineLevel="0" collapsed="false">
      <c r="A270" s="1" t="s">
        <v>903</v>
      </c>
      <c r="B270" s="1" t="s">
        <v>904</v>
      </c>
      <c r="C270" s="1" t="s">
        <v>176</v>
      </c>
    </row>
    <row r="271" customFormat="false" ht="15" hidden="false" customHeight="true" outlineLevel="0" collapsed="false">
      <c r="A271" s="1" t="s">
        <v>905</v>
      </c>
      <c r="B271" s="1" t="s">
        <v>906</v>
      </c>
      <c r="C271" s="1" t="s">
        <v>176</v>
      </c>
    </row>
    <row r="272" customFormat="false" ht="15" hidden="false" customHeight="true" outlineLevel="0" collapsed="false">
      <c r="A272" s="1" t="s">
        <v>907</v>
      </c>
      <c r="B272" s="1" t="s">
        <v>908</v>
      </c>
      <c r="C272" s="1" t="s">
        <v>128</v>
      </c>
    </row>
    <row r="273" customFormat="false" ht="15" hidden="false" customHeight="true" outlineLevel="0" collapsed="false">
      <c r="A273" s="1" t="s">
        <v>909</v>
      </c>
      <c r="B273" s="1" t="s">
        <v>910</v>
      </c>
      <c r="C273" s="1" t="s">
        <v>128</v>
      </c>
    </row>
    <row r="274" customFormat="false" ht="15" hidden="false" customHeight="true" outlineLevel="0" collapsed="false">
      <c r="A274" s="1" t="s">
        <v>911</v>
      </c>
      <c r="B274" s="1" t="s">
        <v>912</v>
      </c>
      <c r="C274" s="1" t="s">
        <v>128</v>
      </c>
    </row>
    <row r="275" customFormat="false" ht="15" hidden="false" customHeight="true" outlineLevel="0" collapsed="false">
      <c r="A275" s="1" t="s">
        <v>913</v>
      </c>
      <c r="B275" s="1" t="s">
        <v>914</v>
      </c>
      <c r="C275" s="1" t="s">
        <v>137</v>
      </c>
    </row>
    <row r="276" customFormat="false" ht="15" hidden="false" customHeight="true" outlineLevel="0" collapsed="false">
      <c r="A276" s="1" t="s">
        <v>915</v>
      </c>
      <c r="B276" s="1" t="s">
        <v>916</v>
      </c>
      <c r="C276" s="1" t="s">
        <v>128</v>
      </c>
    </row>
    <row r="277" customFormat="false" ht="15" hidden="false" customHeight="true" outlineLevel="0" collapsed="false">
      <c r="A277" s="1" t="s">
        <v>917</v>
      </c>
      <c r="B277" s="1" t="s">
        <v>918</v>
      </c>
      <c r="C277" s="1" t="s">
        <v>128</v>
      </c>
    </row>
    <row r="278" customFormat="false" ht="15" hidden="false" customHeight="true" outlineLevel="0" collapsed="false">
      <c r="A278" s="1" t="s">
        <v>919</v>
      </c>
      <c r="B278" s="1" t="s">
        <v>920</v>
      </c>
      <c r="C278" s="1" t="s">
        <v>128</v>
      </c>
    </row>
    <row r="279" customFormat="false" ht="15" hidden="false" customHeight="true" outlineLevel="0" collapsed="false">
      <c r="A279" s="1" t="s">
        <v>921</v>
      </c>
      <c r="B279" s="1" t="s">
        <v>922</v>
      </c>
      <c r="C279" s="1" t="s">
        <v>128</v>
      </c>
    </row>
    <row r="280" customFormat="false" ht="15" hidden="false" customHeight="true" outlineLevel="0" collapsed="false">
      <c r="A280" s="1" t="s">
        <v>923</v>
      </c>
      <c r="B280" s="1" t="s">
        <v>924</v>
      </c>
      <c r="C280" s="1" t="s">
        <v>128</v>
      </c>
    </row>
    <row r="281" customFormat="false" ht="15" hidden="false" customHeight="true" outlineLevel="0" collapsed="false">
      <c r="A281" s="1" t="s">
        <v>925</v>
      </c>
      <c r="B281" s="1" t="s">
        <v>926</v>
      </c>
      <c r="C281" s="1" t="s">
        <v>128</v>
      </c>
    </row>
    <row r="282" customFormat="false" ht="15" hidden="false" customHeight="true" outlineLevel="0" collapsed="false">
      <c r="A282" s="1" t="s">
        <v>927</v>
      </c>
      <c r="B282" s="1" t="s">
        <v>928</v>
      </c>
      <c r="C282" s="1" t="s">
        <v>128</v>
      </c>
    </row>
    <row r="283" customFormat="false" ht="15" hidden="false" customHeight="true" outlineLevel="0" collapsed="false">
      <c r="A283" s="1" t="s">
        <v>929</v>
      </c>
      <c r="B283" s="1" t="s">
        <v>930</v>
      </c>
      <c r="C283" s="1" t="s">
        <v>128</v>
      </c>
    </row>
    <row r="284" customFormat="false" ht="15" hidden="false" customHeight="true" outlineLevel="0" collapsed="false">
      <c r="A284" s="1" t="s">
        <v>931</v>
      </c>
      <c r="B284" s="1" t="s">
        <v>932</v>
      </c>
      <c r="C284" s="1" t="s">
        <v>128</v>
      </c>
    </row>
    <row r="285" customFormat="false" ht="15" hidden="false" customHeight="true" outlineLevel="0" collapsed="false">
      <c r="A285" s="1" t="s">
        <v>933</v>
      </c>
      <c r="B285" s="1" t="s">
        <v>934</v>
      </c>
      <c r="C285" s="1" t="s">
        <v>128</v>
      </c>
    </row>
    <row r="286" customFormat="false" ht="15" hidden="false" customHeight="true" outlineLevel="0" collapsed="false">
      <c r="A286" s="1" t="s">
        <v>935</v>
      </c>
      <c r="B286" s="1" t="s">
        <v>936</v>
      </c>
      <c r="C286" s="1" t="s">
        <v>128</v>
      </c>
    </row>
    <row r="287" customFormat="false" ht="15" hidden="false" customHeight="true" outlineLevel="0" collapsed="false">
      <c r="A287" s="1" t="s">
        <v>937</v>
      </c>
      <c r="B287" s="1" t="s">
        <v>938</v>
      </c>
      <c r="C287" s="1" t="s">
        <v>128</v>
      </c>
    </row>
    <row r="288" customFormat="false" ht="15" hidden="false" customHeight="true" outlineLevel="0" collapsed="false">
      <c r="A288" s="1" t="s">
        <v>939</v>
      </c>
      <c r="B288" s="1" t="s">
        <v>940</v>
      </c>
      <c r="C288" s="1" t="s">
        <v>128</v>
      </c>
    </row>
    <row r="289" customFormat="false" ht="15" hidden="false" customHeight="true" outlineLevel="0" collapsed="false">
      <c r="A289" s="1" t="s">
        <v>941</v>
      </c>
      <c r="B289" s="1" t="s">
        <v>942</v>
      </c>
      <c r="C289" s="1" t="s">
        <v>128</v>
      </c>
    </row>
    <row r="290" customFormat="false" ht="15" hidden="false" customHeight="true" outlineLevel="0" collapsed="false">
      <c r="A290" s="1" t="s">
        <v>943</v>
      </c>
      <c r="B290" s="1" t="s">
        <v>944</v>
      </c>
      <c r="C290" s="1" t="s">
        <v>128</v>
      </c>
    </row>
    <row r="291" customFormat="false" ht="15" hidden="false" customHeight="true" outlineLevel="0" collapsed="false">
      <c r="A291" s="1" t="s">
        <v>945</v>
      </c>
      <c r="B291" s="1" t="s">
        <v>946</v>
      </c>
      <c r="C291" s="1" t="s">
        <v>355</v>
      </c>
    </row>
    <row r="292" customFormat="false" ht="15" hidden="false" customHeight="true" outlineLevel="0" collapsed="false">
      <c r="A292" s="1" t="s">
        <v>947</v>
      </c>
      <c r="B292" s="1" t="s">
        <v>948</v>
      </c>
      <c r="C292" s="1" t="s">
        <v>355</v>
      </c>
    </row>
    <row r="293" customFormat="false" ht="15" hidden="false" customHeight="true" outlineLevel="0" collapsed="false">
      <c r="A293" s="1" t="s">
        <v>949</v>
      </c>
      <c r="B293" s="1" t="s">
        <v>950</v>
      </c>
      <c r="C293" s="1" t="s">
        <v>355</v>
      </c>
    </row>
    <row r="294" customFormat="false" ht="15" hidden="false" customHeight="true" outlineLevel="0" collapsed="false">
      <c r="A294" s="1" t="s">
        <v>951</v>
      </c>
      <c r="B294" s="1" t="s">
        <v>952</v>
      </c>
      <c r="C294" s="1" t="s">
        <v>355</v>
      </c>
    </row>
    <row r="295" customFormat="false" ht="15" hidden="false" customHeight="true" outlineLevel="0" collapsed="false">
      <c r="A295" s="1" t="s">
        <v>953</v>
      </c>
      <c r="B295" s="1" t="s">
        <v>954</v>
      </c>
      <c r="C295" s="1" t="s">
        <v>128</v>
      </c>
    </row>
    <row r="296" customFormat="false" ht="15" hidden="false" customHeight="true" outlineLevel="0" collapsed="false">
      <c r="A296" s="1" t="s">
        <v>955</v>
      </c>
      <c r="B296" s="1" t="s">
        <v>956</v>
      </c>
      <c r="C296" s="1" t="s">
        <v>128</v>
      </c>
    </row>
    <row r="297" customFormat="false" ht="15" hidden="false" customHeight="true" outlineLevel="0" collapsed="false">
      <c r="A297" s="1" t="s">
        <v>957</v>
      </c>
      <c r="B297" s="1" t="s">
        <v>958</v>
      </c>
      <c r="C297" s="1" t="s">
        <v>128</v>
      </c>
    </row>
    <row r="298" customFormat="false" ht="15" hidden="false" customHeight="true" outlineLevel="0" collapsed="false">
      <c r="A298" s="1" t="s">
        <v>959</v>
      </c>
      <c r="B298" s="1" t="s">
        <v>960</v>
      </c>
      <c r="C298" s="1" t="s">
        <v>128</v>
      </c>
    </row>
    <row r="299" customFormat="false" ht="15" hidden="false" customHeight="true" outlineLevel="0" collapsed="false">
      <c r="A299" s="1" t="s">
        <v>961</v>
      </c>
      <c r="B299" s="1" t="s">
        <v>962</v>
      </c>
      <c r="C299" s="1" t="s">
        <v>128</v>
      </c>
    </row>
    <row r="300" customFormat="false" ht="15" hidden="false" customHeight="true" outlineLevel="0" collapsed="false">
      <c r="A300" s="1" t="s">
        <v>963</v>
      </c>
      <c r="B300" s="1" t="s">
        <v>964</v>
      </c>
      <c r="C300" s="1" t="s">
        <v>128</v>
      </c>
    </row>
    <row r="301" customFormat="false" ht="15" hidden="false" customHeight="true" outlineLevel="0" collapsed="false">
      <c r="A301" s="1" t="s">
        <v>965</v>
      </c>
      <c r="B301" s="1" t="s">
        <v>966</v>
      </c>
      <c r="C301" s="1" t="s">
        <v>128</v>
      </c>
    </row>
    <row r="302" customFormat="false" ht="15" hidden="false" customHeight="true" outlineLevel="0" collapsed="false">
      <c r="A302" s="1" t="s">
        <v>967</v>
      </c>
      <c r="B302" s="1" t="s">
        <v>968</v>
      </c>
      <c r="C302" s="1" t="s">
        <v>128</v>
      </c>
    </row>
    <row r="303" customFormat="false" ht="15" hidden="false" customHeight="true" outlineLevel="0" collapsed="false">
      <c r="A303" s="1" t="s">
        <v>969</v>
      </c>
      <c r="B303" s="1" t="s">
        <v>970</v>
      </c>
      <c r="C303" s="1" t="s">
        <v>137</v>
      </c>
    </row>
    <row r="304" customFormat="false" ht="15" hidden="false" customHeight="true" outlineLevel="0" collapsed="false">
      <c r="A304" s="1" t="s">
        <v>971</v>
      </c>
      <c r="B304" s="1" t="s">
        <v>972</v>
      </c>
      <c r="C304" s="1" t="s">
        <v>550</v>
      </c>
    </row>
    <row r="305" customFormat="false" ht="15" hidden="false" customHeight="true" outlineLevel="0" collapsed="false">
      <c r="A305" s="1" t="s">
        <v>973</v>
      </c>
      <c r="B305" s="1" t="s">
        <v>974</v>
      </c>
      <c r="C305" s="1" t="s">
        <v>550</v>
      </c>
    </row>
    <row r="306" customFormat="false" ht="15" hidden="false" customHeight="true" outlineLevel="0" collapsed="false">
      <c r="A306" s="1" t="s">
        <v>975</v>
      </c>
      <c r="B306" s="1" t="s">
        <v>976</v>
      </c>
      <c r="C306" s="1" t="s">
        <v>550</v>
      </c>
    </row>
    <row r="307" customFormat="false" ht="15" hidden="false" customHeight="true" outlineLevel="0" collapsed="false">
      <c r="A307" s="1" t="s">
        <v>977</v>
      </c>
      <c r="B307" s="1" t="s">
        <v>978</v>
      </c>
      <c r="C307" s="1" t="s">
        <v>979</v>
      </c>
    </row>
    <row r="308" customFormat="false" ht="15" hidden="false" customHeight="true" outlineLevel="0" collapsed="false">
      <c r="A308" s="1" t="s">
        <v>980</v>
      </c>
      <c r="B308" s="1" t="s">
        <v>981</v>
      </c>
      <c r="C308" s="1" t="s">
        <v>979</v>
      </c>
    </row>
    <row r="309" customFormat="false" ht="15" hidden="false" customHeight="true" outlineLevel="0" collapsed="false">
      <c r="A309" s="1" t="s">
        <v>982</v>
      </c>
      <c r="B309" s="1" t="s">
        <v>983</v>
      </c>
      <c r="C309" s="1" t="s">
        <v>979</v>
      </c>
    </row>
    <row r="310" customFormat="false" ht="15" hidden="false" customHeight="true" outlineLevel="0" collapsed="false">
      <c r="A310" s="1" t="s">
        <v>984</v>
      </c>
      <c r="B310" s="1" t="s">
        <v>985</v>
      </c>
      <c r="C310" s="1" t="s">
        <v>979</v>
      </c>
    </row>
    <row r="311" customFormat="false" ht="15" hidden="false" customHeight="true" outlineLevel="0" collapsed="false">
      <c r="A311" s="1" t="s">
        <v>986</v>
      </c>
      <c r="B311" s="1" t="s">
        <v>987</v>
      </c>
      <c r="C311" s="1" t="s">
        <v>979</v>
      </c>
    </row>
    <row r="312" customFormat="false" ht="15" hidden="false" customHeight="true" outlineLevel="0" collapsed="false">
      <c r="A312" s="1" t="s">
        <v>988</v>
      </c>
      <c r="B312" s="1" t="s">
        <v>191</v>
      </c>
      <c r="C312" s="1" t="s">
        <v>979</v>
      </c>
    </row>
    <row r="313" customFormat="false" ht="15" hidden="false" customHeight="true" outlineLevel="0" collapsed="false">
      <c r="A313" s="1" t="s">
        <v>989</v>
      </c>
      <c r="B313" s="1" t="s">
        <v>990</v>
      </c>
      <c r="C313" s="1" t="s">
        <v>979</v>
      </c>
    </row>
    <row r="314" customFormat="false" ht="15" hidden="false" customHeight="true" outlineLevel="0" collapsed="false">
      <c r="A314" s="1" t="s">
        <v>991</v>
      </c>
      <c r="B314" s="1" t="s">
        <v>992</v>
      </c>
      <c r="C314" s="1" t="s">
        <v>979</v>
      </c>
    </row>
    <row r="315" customFormat="false" ht="15" hidden="false" customHeight="true" outlineLevel="0" collapsed="false">
      <c r="A315" s="1" t="s">
        <v>993</v>
      </c>
      <c r="B315" s="1" t="s">
        <v>994</v>
      </c>
      <c r="C315" s="1" t="s">
        <v>979</v>
      </c>
    </row>
    <row r="316" customFormat="false" ht="15" hidden="false" customHeight="true" outlineLevel="0" collapsed="false">
      <c r="A316" s="1" t="s">
        <v>995</v>
      </c>
      <c r="B316" s="1" t="s">
        <v>996</v>
      </c>
      <c r="C316" s="1" t="s">
        <v>979</v>
      </c>
    </row>
    <row r="317" customFormat="false" ht="15" hidden="false" customHeight="true" outlineLevel="0" collapsed="false">
      <c r="A317" s="1" t="s">
        <v>997</v>
      </c>
      <c r="B317" s="1" t="s">
        <v>998</v>
      </c>
      <c r="C317" s="1" t="s">
        <v>979</v>
      </c>
    </row>
    <row r="318" customFormat="false" ht="15" hidden="false" customHeight="true" outlineLevel="0" collapsed="false">
      <c r="A318" s="1" t="s">
        <v>999</v>
      </c>
      <c r="B318" s="1" t="s">
        <v>1000</v>
      </c>
      <c r="C318" s="1" t="s">
        <v>979</v>
      </c>
    </row>
    <row r="319" customFormat="false" ht="15" hidden="false" customHeight="true" outlineLevel="0" collapsed="false">
      <c r="A319" s="1" t="s">
        <v>1001</v>
      </c>
      <c r="B319" s="1" t="s">
        <v>1002</v>
      </c>
      <c r="C319" s="1" t="s">
        <v>979</v>
      </c>
    </row>
    <row r="320" customFormat="false" ht="15" hidden="false" customHeight="true" outlineLevel="0" collapsed="false">
      <c r="A320" s="1" t="s">
        <v>1003</v>
      </c>
      <c r="B320" s="1" t="s">
        <v>1004</v>
      </c>
      <c r="C320" s="1" t="s">
        <v>979</v>
      </c>
    </row>
    <row r="321" customFormat="false" ht="15" hidden="false" customHeight="true" outlineLevel="0" collapsed="false">
      <c r="A321" s="1" t="s">
        <v>1005</v>
      </c>
      <c r="B321" s="1" t="s">
        <v>1006</v>
      </c>
      <c r="C321" s="1" t="s">
        <v>1007</v>
      </c>
    </row>
    <row r="322" customFormat="false" ht="15" hidden="false" customHeight="true" outlineLevel="0" collapsed="false">
      <c r="A322" s="1" t="s">
        <v>1008</v>
      </c>
      <c r="B322" s="1" t="s">
        <v>1009</v>
      </c>
      <c r="C322" s="1" t="s">
        <v>1007</v>
      </c>
    </row>
    <row r="323" customFormat="false" ht="15" hidden="false" customHeight="true" outlineLevel="0" collapsed="false">
      <c r="A323" s="1" t="s">
        <v>1010</v>
      </c>
      <c r="B323" s="1" t="s">
        <v>1011</v>
      </c>
      <c r="C323" s="1" t="s">
        <v>1007</v>
      </c>
    </row>
    <row r="324" customFormat="false" ht="15" hidden="false" customHeight="true" outlineLevel="0" collapsed="false">
      <c r="A324" s="1" t="s">
        <v>1012</v>
      </c>
      <c r="B324" s="1" t="s">
        <v>1013</v>
      </c>
      <c r="C324" s="1" t="s">
        <v>1007</v>
      </c>
    </row>
    <row r="325" customFormat="false" ht="15" hidden="false" customHeight="true" outlineLevel="0" collapsed="false">
      <c r="A325" s="1" t="s">
        <v>1014</v>
      </c>
      <c r="B325" s="1" t="s">
        <v>1015</v>
      </c>
      <c r="C325" s="1" t="s">
        <v>979</v>
      </c>
    </row>
    <row r="326" customFormat="false" ht="15" hidden="false" customHeight="true" outlineLevel="0" collapsed="false">
      <c r="A326" s="1" t="s">
        <v>1016</v>
      </c>
      <c r="B326" s="1" t="s">
        <v>1017</v>
      </c>
      <c r="C326" s="1" t="s">
        <v>979</v>
      </c>
    </row>
    <row r="327" customFormat="false" ht="15" hidden="false" customHeight="true" outlineLevel="0" collapsed="false">
      <c r="A327" s="1" t="s">
        <v>1018</v>
      </c>
      <c r="B327" s="1" t="s">
        <v>1019</v>
      </c>
      <c r="C327" s="1" t="s">
        <v>979</v>
      </c>
    </row>
    <row r="328" customFormat="false" ht="15" hidden="false" customHeight="true" outlineLevel="0" collapsed="false">
      <c r="A328" s="1" t="s">
        <v>1020</v>
      </c>
      <c r="B328" s="1" t="s">
        <v>1021</v>
      </c>
      <c r="C328" s="1" t="s">
        <v>979</v>
      </c>
    </row>
    <row r="329" customFormat="false" ht="15" hidden="false" customHeight="true" outlineLevel="0" collapsed="false">
      <c r="A329" s="1" t="s">
        <v>1022</v>
      </c>
      <c r="B329" s="1" t="s">
        <v>1023</v>
      </c>
      <c r="C329" s="1" t="s">
        <v>979</v>
      </c>
    </row>
    <row r="330" customFormat="false" ht="15" hidden="false" customHeight="true" outlineLevel="0" collapsed="false">
      <c r="A330" s="1" t="s">
        <v>1024</v>
      </c>
      <c r="B330" s="1" t="s">
        <v>1025</v>
      </c>
      <c r="C330" s="1" t="s">
        <v>979</v>
      </c>
    </row>
    <row r="331" customFormat="false" ht="15" hidden="false" customHeight="true" outlineLevel="0" collapsed="false">
      <c r="A331" s="1" t="s">
        <v>1026</v>
      </c>
      <c r="B331" s="1" t="s">
        <v>1027</v>
      </c>
      <c r="C331" s="1" t="s">
        <v>979</v>
      </c>
    </row>
    <row r="332" customFormat="false" ht="15" hidden="false" customHeight="true" outlineLevel="0" collapsed="false">
      <c r="A332" s="1" t="s">
        <v>1028</v>
      </c>
      <c r="B332" s="1" t="s">
        <v>1029</v>
      </c>
      <c r="C332" s="1" t="s">
        <v>979</v>
      </c>
    </row>
    <row r="333" customFormat="false" ht="15" hidden="false" customHeight="true" outlineLevel="0" collapsed="false">
      <c r="A333" s="1" t="s">
        <v>1030</v>
      </c>
      <c r="B333" s="1" t="s">
        <v>1031</v>
      </c>
      <c r="C333" s="1" t="s">
        <v>126</v>
      </c>
    </row>
    <row r="334" customFormat="false" ht="15" hidden="false" customHeight="true" outlineLevel="0" collapsed="false">
      <c r="A334" s="1" t="s">
        <v>1032</v>
      </c>
      <c r="B334" s="1" t="s">
        <v>1033</v>
      </c>
      <c r="C334" s="1" t="s">
        <v>126</v>
      </c>
    </row>
    <row r="335" customFormat="false" ht="15" hidden="false" customHeight="true" outlineLevel="0" collapsed="false">
      <c r="A335" s="1" t="s">
        <v>1034</v>
      </c>
      <c r="B335" s="1" t="s">
        <v>1035</v>
      </c>
      <c r="C335" s="1" t="s">
        <v>126</v>
      </c>
    </row>
    <row r="336" customFormat="false" ht="15" hidden="false" customHeight="true" outlineLevel="0" collapsed="false">
      <c r="A336" s="1" t="s">
        <v>1036</v>
      </c>
      <c r="B336" s="1" t="s">
        <v>1037</v>
      </c>
      <c r="C336" s="1" t="s">
        <v>126</v>
      </c>
    </row>
    <row r="337" customFormat="false" ht="15" hidden="false" customHeight="true" outlineLevel="0" collapsed="false">
      <c r="A337" s="1" t="s">
        <v>1038</v>
      </c>
      <c r="B337" s="1" t="s">
        <v>1039</v>
      </c>
      <c r="C337" s="1" t="s">
        <v>126</v>
      </c>
    </row>
    <row r="338" customFormat="false" ht="15" hidden="false" customHeight="true" outlineLevel="0" collapsed="false">
      <c r="A338" s="1" t="s">
        <v>1040</v>
      </c>
      <c r="B338" s="1" t="s">
        <v>1041</v>
      </c>
      <c r="C338" s="1" t="s">
        <v>126</v>
      </c>
    </row>
    <row r="339" customFormat="false" ht="15" hidden="false" customHeight="true" outlineLevel="0" collapsed="false">
      <c r="A339" s="1" t="s">
        <v>1042</v>
      </c>
      <c r="B339" s="1" t="s">
        <v>1043</v>
      </c>
      <c r="C339" s="1" t="s">
        <v>126</v>
      </c>
    </row>
    <row r="340" customFormat="false" ht="15" hidden="false" customHeight="true" outlineLevel="0" collapsed="false">
      <c r="A340" s="1" t="s">
        <v>1044</v>
      </c>
      <c r="B340" s="1" t="s">
        <v>1045</v>
      </c>
      <c r="C340" s="1" t="s">
        <v>137</v>
      </c>
    </row>
    <row r="341" customFormat="false" ht="15" hidden="false" customHeight="true" outlineLevel="0" collapsed="false">
      <c r="A341" s="1" t="s">
        <v>1046</v>
      </c>
      <c r="B341" s="1" t="s">
        <v>1047</v>
      </c>
      <c r="C341" s="1" t="s">
        <v>137</v>
      </c>
    </row>
    <row r="342" customFormat="false" ht="15" hidden="false" customHeight="true" outlineLevel="0" collapsed="false">
      <c r="A342" s="1" t="s">
        <v>1048</v>
      </c>
      <c r="B342" s="1" t="s">
        <v>1049</v>
      </c>
      <c r="C342" s="1" t="s">
        <v>126</v>
      </c>
    </row>
    <row r="343" customFormat="false" ht="15" hidden="false" customHeight="true" outlineLevel="0" collapsed="false">
      <c r="A343" s="1" t="s">
        <v>1050</v>
      </c>
      <c r="B343" s="1" t="s">
        <v>1051</v>
      </c>
      <c r="C343" s="1" t="s">
        <v>137</v>
      </c>
    </row>
    <row r="344" customFormat="false" ht="15" hidden="false" customHeight="true" outlineLevel="0" collapsed="false">
      <c r="A344" s="1" t="s">
        <v>1052</v>
      </c>
      <c r="B344" s="1" t="s">
        <v>1053</v>
      </c>
      <c r="C344" s="1" t="s">
        <v>146</v>
      </c>
    </row>
    <row r="345" customFormat="false" ht="15" hidden="false" customHeight="true" outlineLevel="0" collapsed="false">
      <c r="A345" s="1" t="s">
        <v>1054</v>
      </c>
      <c r="B345" s="1" t="s">
        <v>1055</v>
      </c>
      <c r="C345" s="1" t="s">
        <v>979</v>
      </c>
    </row>
    <row r="346" customFormat="false" ht="15" hidden="false" customHeight="true" outlineLevel="0" collapsed="false">
      <c r="A346" s="1" t="s">
        <v>1056</v>
      </c>
      <c r="B346" s="1" t="s">
        <v>1057</v>
      </c>
      <c r="C346" s="1" t="s">
        <v>176</v>
      </c>
    </row>
    <row r="347" customFormat="false" ht="15" hidden="false" customHeight="true" outlineLevel="0" collapsed="false">
      <c r="A347" s="1" t="s">
        <v>1058</v>
      </c>
      <c r="B347" s="1" t="s">
        <v>1059</v>
      </c>
      <c r="C347" s="1" t="s">
        <v>979</v>
      </c>
    </row>
    <row r="348" customFormat="false" ht="15" hidden="false" customHeight="true" outlineLevel="0" collapsed="false">
      <c r="A348" s="1" t="s">
        <v>1060</v>
      </c>
      <c r="B348" s="1" t="s">
        <v>1061</v>
      </c>
      <c r="C348" s="1" t="s">
        <v>149</v>
      </c>
    </row>
    <row r="349" customFormat="false" ht="15" hidden="false" customHeight="true" outlineLevel="0" collapsed="false">
      <c r="A349" s="1" t="s">
        <v>1062</v>
      </c>
      <c r="B349" s="1" t="s">
        <v>1063</v>
      </c>
      <c r="C349" s="1" t="s">
        <v>128</v>
      </c>
    </row>
    <row r="350" customFormat="false" ht="15" hidden="false" customHeight="true" outlineLevel="0" collapsed="false">
      <c r="A350" s="1" t="s">
        <v>1064</v>
      </c>
      <c r="B350" s="1" t="s">
        <v>1065</v>
      </c>
      <c r="C350" s="1" t="s">
        <v>392</v>
      </c>
    </row>
    <row r="351" customFormat="false" ht="15" hidden="false" customHeight="true" outlineLevel="0" collapsed="false">
      <c r="A351" s="1" t="s">
        <v>1066</v>
      </c>
      <c r="B351" s="1" t="s">
        <v>1067</v>
      </c>
      <c r="C351" s="1" t="s">
        <v>137</v>
      </c>
    </row>
    <row r="352" customFormat="false" ht="15" hidden="false" customHeight="true" outlineLevel="0" collapsed="false">
      <c r="A352" s="1" t="s">
        <v>1068</v>
      </c>
      <c r="B352" s="1" t="s">
        <v>1069</v>
      </c>
      <c r="C352" s="1" t="s">
        <v>146</v>
      </c>
    </row>
    <row r="353" customFormat="false" ht="15" hidden="false" customHeight="true" outlineLevel="0" collapsed="false">
      <c r="A353" s="1" t="s">
        <v>1070</v>
      </c>
      <c r="B353" s="1" t="s">
        <v>1071</v>
      </c>
      <c r="C353" s="1" t="s">
        <v>755</v>
      </c>
    </row>
    <row r="354" customFormat="false" ht="15" hidden="false" customHeight="true" outlineLevel="0" collapsed="false">
      <c r="A354" s="1" t="s">
        <v>1072</v>
      </c>
      <c r="B354" s="1" t="s">
        <v>1073</v>
      </c>
      <c r="C354" s="1" t="s">
        <v>755</v>
      </c>
    </row>
    <row r="355" customFormat="false" ht="15" hidden="false" customHeight="true" outlineLevel="0" collapsed="false">
      <c r="A355" s="1" t="s">
        <v>1074</v>
      </c>
      <c r="B355" s="1" t="s">
        <v>1075</v>
      </c>
      <c r="C355" s="1" t="s">
        <v>755</v>
      </c>
    </row>
    <row r="356" customFormat="false" ht="15" hidden="false" customHeight="true" outlineLevel="0" collapsed="false">
      <c r="A356" s="1" t="s">
        <v>1076</v>
      </c>
      <c r="B356" s="1" t="s">
        <v>1077</v>
      </c>
      <c r="C356" s="1" t="s">
        <v>755</v>
      </c>
    </row>
    <row r="357" customFormat="false" ht="15" hidden="false" customHeight="true" outlineLevel="0" collapsed="false">
      <c r="A357" s="1" t="s">
        <v>1078</v>
      </c>
      <c r="B357" s="1" t="s">
        <v>1079</v>
      </c>
      <c r="C357" s="1" t="s">
        <v>755</v>
      </c>
    </row>
    <row r="358" customFormat="false" ht="15" hidden="false" customHeight="true" outlineLevel="0" collapsed="false">
      <c r="A358" s="1" t="s">
        <v>1080</v>
      </c>
      <c r="B358" s="1" t="s">
        <v>1081</v>
      </c>
      <c r="C358" s="1" t="s">
        <v>755</v>
      </c>
    </row>
    <row r="359" customFormat="false" ht="15" hidden="false" customHeight="true" outlineLevel="0" collapsed="false">
      <c r="A359" s="1" t="s">
        <v>1082</v>
      </c>
      <c r="B359" s="1" t="s">
        <v>1083</v>
      </c>
      <c r="C359" s="1" t="s">
        <v>499</v>
      </c>
    </row>
    <row r="360" customFormat="false" ht="15" hidden="false" customHeight="true" outlineLevel="0" collapsed="false">
      <c r="A360" s="1" t="s">
        <v>1084</v>
      </c>
      <c r="B360" s="1" t="s">
        <v>1085</v>
      </c>
      <c r="C360" s="1" t="s">
        <v>499</v>
      </c>
    </row>
    <row r="361" customFormat="false" ht="15" hidden="false" customHeight="true" outlineLevel="0" collapsed="false">
      <c r="A361" s="1" t="s">
        <v>1086</v>
      </c>
      <c r="B361" s="1" t="s">
        <v>1087</v>
      </c>
      <c r="C361" s="1" t="s">
        <v>499</v>
      </c>
    </row>
    <row r="362" customFormat="false" ht="15" hidden="false" customHeight="true" outlineLevel="0" collapsed="false">
      <c r="A362" s="1" t="s">
        <v>1088</v>
      </c>
      <c r="B362" s="1" t="s">
        <v>1089</v>
      </c>
      <c r="C362" s="1" t="s">
        <v>499</v>
      </c>
    </row>
    <row r="363" customFormat="false" ht="15" hidden="false" customHeight="true" outlineLevel="0" collapsed="false">
      <c r="A363" s="1" t="s">
        <v>1090</v>
      </c>
      <c r="B363" s="1" t="s">
        <v>1091</v>
      </c>
      <c r="C363" s="1" t="s">
        <v>499</v>
      </c>
    </row>
    <row r="364" customFormat="false" ht="15" hidden="false" customHeight="true" outlineLevel="0" collapsed="false">
      <c r="A364" s="1" t="s">
        <v>1092</v>
      </c>
      <c r="B364" s="1" t="s">
        <v>1093</v>
      </c>
      <c r="C364" s="1" t="s">
        <v>499</v>
      </c>
    </row>
    <row r="365" customFormat="false" ht="15" hidden="false" customHeight="true" outlineLevel="0" collapsed="false">
      <c r="A365" s="1" t="s">
        <v>1094</v>
      </c>
      <c r="B365" s="1" t="s">
        <v>1095</v>
      </c>
      <c r="C365" s="1" t="s">
        <v>499</v>
      </c>
    </row>
    <row r="366" customFormat="false" ht="15" hidden="false" customHeight="true" outlineLevel="0" collapsed="false">
      <c r="A366" s="1" t="s">
        <v>1096</v>
      </c>
      <c r="B366" s="1" t="s">
        <v>1097</v>
      </c>
      <c r="C366" s="1" t="s">
        <v>499</v>
      </c>
    </row>
    <row r="367" customFormat="false" ht="15" hidden="false" customHeight="true" outlineLevel="0" collapsed="false">
      <c r="A367" s="1" t="s">
        <v>1098</v>
      </c>
      <c r="B367" s="1" t="s">
        <v>1099</v>
      </c>
      <c r="C367" s="1" t="s">
        <v>499</v>
      </c>
    </row>
    <row r="368" customFormat="false" ht="15" hidden="false" customHeight="true" outlineLevel="0" collapsed="false">
      <c r="A368" s="1" t="s">
        <v>1100</v>
      </c>
      <c r="B368" s="1" t="s">
        <v>1101</v>
      </c>
      <c r="C368" s="1" t="s">
        <v>499</v>
      </c>
    </row>
    <row r="369" customFormat="false" ht="15" hidden="false" customHeight="true" outlineLevel="0" collapsed="false">
      <c r="A369" s="1" t="s">
        <v>1102</v>
      </c>
      <c r="B369" s="1" t="s">
        <v>1103</v>
      </c>
      <c r="C369" s="1" t="s">
        <v>499</v>
      </c>
    </row>
    <row r="370" customFormat="false" ht="15" hidden="false" customHeight="true" outlineLevel="0" collapsed="false">
      <c r="A370" s="1" t="s">
        <v>1104</v>
      </c>
      <c r="B370" s="1" t="s">
        <v>1105</v>
      </c>
      <c r="C370" s="1" t="s">
        <v>499</v>
      </c>
    </row>
    <row r="371" customFormat="false" ht="15" hidden="false" customHeight="true" outlineLevel="0" collapsed="false">
      <c r="A371" s="1" t="s">
        <v>1106</v>
      </c>
      <c r="B371" s="1" t="s">
        <v>1107</v>
      </c>
      <c r="C371" s="1" t="s">
        <v>499</v>
      </c>
    </row>
    <row r="372" customFormat="false" ht="15" hidden="false" customHeight="true" outlineLevel="0" collapsed="false">
      <c r="A372" s="1" t="s">
        <v>1108</v>
      </c>
      <c r="B372" s="1" t="s">
        <v>1109</v>
      </c>
      <c r="C372" s="1" t="s">
        <v>499</v>
      </c>
    </row>
    <row r="373" customFormat="false" ht="15" hidden="false" customHeight="true" outlineLevel="0" collapsed="false">
      <c r="A373" s="1" t="s">
        <v>1110</v>
      </c>
      <c r="B373" s="1" t="s">
        <v>1111</v>
      </c>
      <c r="C373" s="1" t="s">
        <v>499</v>
      </c>
    </row>
    <row r="374" customFormat="false" ht="15" hidden="false" customHeight="true" outlineLevel="0" collapsed="false">
      <c r="A374" s="1" t="s">
        <v>1112</v>
      </c>
      <c r="B374" s="1" t="s">
        <v>1113</v>
      </c>
      <c r="C374" s="1" t="s">
        <v>499</v>
      </c>
    </row>
    <row r="375" customFormat="false" ht="15" hidden="false" customHeight="true" outlineLevel="0" collapsed="false">
      <c r="A375" s="1" t="s">
        <v>1114</v>
      </c>
      <c r="B375" s="1" t="s">
        <v>1115</v>
      </c>
      <c r="C375" s="1" t="s">
        <v>499</v>
      </c>
    </row>
    <row r="376" customFormat="false" ht="15" hidden="false" customHeight="true" outlineLevel="0" collapsed="false">
      <c r="A376" s="1" t="s">
        <v>1116</v>
      </c>
      <c r="B376" s="1" t="s">
        <v>1117</v>
      </c>
      <c r="C376" s="1" t="s">
        <v>499</v>
      </c>
    </row>
    <row r="377" customFormat="false" ht="15" hidden="false" customHeight="true" outlineLevel="0" collapsed="false">
      <c r="A377" s="1" t="s">
        <v>1118</v>
      </c>
      <c r="B377" s="1" t="s">
        <v>1119</v>
      </c>
      <c r="C377" s="1" t="s">
        <v>499</v>
      </c>
    </row>
    <row r="378" customFormat="false" ht="15" hidden="false" customHeight="true" outlineLevel="0" collapsed="false">
      <c r="A378" s="1" t="s">
        <v>1120</v>
      </c>
      <c r="B378" s="1" t="s">
        <v>1121</v>
      </c>
      <c r="C378" s="1" t="s">
        <v>499</v>
      </c>
    </row>
    <row r="379" customFormat="false" ht="15" hidden="false" customHeight="true" outlineLevel="0" collapsed="false">
      <c r="A379" s="1" t="s">
        <v>1122</v>
      </c>
      <c r="B379" s="1" t="s">
        <v>1123</v>
      </c>
      <c r="C379" s="1" t="s">
        <v>499</v>
      </c>
    </row>
    <row r="380" customFormat="false" ht="15" hidden="false" customHeight="true" outlineLevel="0" collapsed="false">
      <c r="A380" s="1" t="s">
        <v>1124</v>
      </c>
      <c r="B380" s="1" t="s">
        <v>1125</v>
      </c>
      <c r="C380" s="1" t="s">
        <v>499</v>
      </c>
    </row>
    <row r="381" customFormat="false" ht="15" hidden="false" customHeight="true" outlineLevel="0" collapsed="false">
      <c r="A381" s="1" t="s">
        <v>1126</v>
      </c>
      <c r="B381" s="1" t="s">
        <v>1127</v>
      </c>
      <c r="C381" s="1" t="s">
        <v>499</v>
      </c>
    </row>
    <row r="382" customFormat="false" ht="15" hidden="false" customHeight="true" outlineLevel="0" collapsed="false">
      <c r="A382" s="1" t="s">
        <v>1128</v>
      </c>
      <c r="B382" s="1" t="s">
        <v>1129</v>
      </c>
      <c r="C382" s="1" t="s">
        <v>499</v>
      </c>
    </row>
    <row r="383" customFormat="false" ht="15" hidden="false" customHeight="true" outlineLevel="0" collapsed="false">
      <c r="A383" s="1" t="s">
        <v>1130</v>
      </c>
      <c r="B383" s="1" t="s">
        <v>1131</v>
      </c>
      <c r="C383" s="1" t="s">
        <v>499</v>
      </c>
    </row>
    <row r="384" customFormat="false" ht="15" hidden="false" customHeight="true" outlineLevel="0" collapsed="false">
      <c r="A384" s="1" t="s">
        <v>1132</v>
      </c>
      <c r="B384" s="1" t="s">
        <v>1133</v>
      </c>
      <c r="C384" s="1" t="s">
        <v>499</v>
      </c>
    </row>
    <row r="385" customFormat="false" ht="15" hidden="false" customHeight="true" outlineLevel="0" collapsed="false">
      <c r="A385" s="1" t="s">
        <v>1134</v>
      </c>
      <c r="B385" s="1" t="s">
        <v>1135</v>
      </c>
      <c r="C385" s="1" t="s">
        <v>499</v>
      </c>
    </row>
    <row r="386" customFormat="false" ht="15" hidden="false" customHeight="true" outlineLevel="0" collapsed="false">
      <c r="A386" s="1" t="s">
        <v>1136</v>
      </c>
      <c r="B386" s="1" t="s">
        <v>1137</v>
      </c>
      <c r="C386" s="1" t="s">
        <v>499</v>
      </c>
    </row>
    <row r="387" customFormat="false" ht="15" hidden="false" customHeight="true" outlineLevel="0" collapsed="false">
      <c r="A387" s="1" t="s">
        <v>1138</v>
      </c>
      <c r="B387" s="1" t="s">
        <v>1139</v>
      </c>
      <c r="C387" s="1" t="s">
        <v>499</v>
      </c>
    </row>
    <row r="388" customFormat="false" ht="15" hidden="false" customHeight="true" outlineLevel="0" collapsed="false">
      <c r="A388" s="1" t="s">
        <v>1140</v>
      </c>
      <c r="B388" s="1" t="s">
        <v>1141</v>
      </c>
      <c r="C388" s="1" t="s">
        <v>499</v>
      </c>
    </row>
    <row r="389" customFormat="false" ht="15" hidden="false" customHeight="true" outlineLevel="0" collapsed="false">
      <c r="A389" s="1" t="s">
        <v>1142</v>
      </c>
      <c r="B389" s="1" t="s">
        <v>1143</v>
      </c>
      <c r="C389" s="1" t="s">
        <v>499</v>
      </c>
    </row>
    <row r="390" customFormat="false" ht="15" hidden="false" customHeight="true" outlineLevel="0" collapsed="false">
      <c r="A390" s="1" t="s">
        <v>1144</v>
      </c>
      <c r="B390" s="1" t="s">
        <v>1145</v>
      </c>
      <c r="C390" s="1" t="s">
        <v>499</v>
      </c>
    </row>
    <row r="391" customFormat="false" ht="15" hidden="false" customHeight="true" outlineLevel="0" collapsed="false">
      <c r="A391" s="1" t="s">
        <v>1146</v>
      </c>
      <c r="B391" s="1" t="s">
        <v>1147</v>
      </c>
      <c r="C391" s="1" t="s">
        <v>499</v>
      </c>
    </row>
    <row r="392" customFormat="false" ht="15" hidden="false" customHeight="true" outlineLevel="0" collapsed="false">
      <c r="A392" s="1" t="s">
        <v>1148</v>
      </c>
      <c r="B392" s="1" t="s">
        <v>1149</v>
      </c>
      <c r="C392" s="1" t="s">
        <v>499</v>
      </c>
    </row>
    <row r="393" customFormat="false" ht="15" hidden="false" customHeight="true" outlineLevel="0" collapsed="false">
      <c r="A393" s="1" t="s">
        <v>1150</v>
      </c>
      <c r="B393" s="1" t="s">
        <v>1151</v>
      </c>
      <c r="C393" s="1" t="s">
        <v>499</v>
      </c>
    </row>
    <row r="394" customFormat="false" ht="15" hidden="false" customHeight="true" outlineLevel="0" collapsed="false">
      <c r="A394" s="1" t="s">
        <v>1152</v>
      </c>
      <c r="B394" s="1" t="s">
        <v>1153</v>
      </c>
      <c r="C394" s="1" t="s">
        <v>499</v>
      </c>
    </row>
    <row r="395" customFormat="false" ht="15" hidden="false" customHeight="true" outlineLevel="0" collapsed="false">
      <c r="A395" s="1" t="s">
        <v>1154</v>
      </c>
      <c r="B395" s="1" t="s">
        <v>1155</v>
      </c>
      <c r="C395" s="1" t="s">
        <v>499</v>
      </c>
    </row>
    <row r="396" customFormat="false" ht="15" hidden="false" customHeight="true" outlineLevel="0" collapsed="false">
      <c r="A396" s="1" t="s">
        <v>1156</v>
      </c>
      <c r="B396" s="1" t="s">
        <v>1157</v>
      </c>
      <c r="C396" s="1" t="s">
        <v>499</v>
      </c>
    </row>
    <row r="397" customFormat="false" ht="15" hidden="false" customHeight="true" outlineLevel="0" collapsed="false">
      <c r="A397" s="1" t="s">
        <v>1158</v>
      </c>
      <c r="B397" s="1" t="s">
        <v>1159</v>
      </c>
      <c r="C397" s="1" t="s">
        <v>499</v>
      </c>
    </row>
    <row r="398" customFormat="false" ht="15" hidden="false" customHeight="true" outlineLevel="0" collapsed="false">
      <c r="A398" s="1" t="s">
        <v>1160</v>
      </c>
      <c r="B398" s="1" t="s">
        <v>1161</v>
      </c>
      <c r="C398" s="1" t="s">
        <v>550</v>
      </c>
    </row>
    <row r="399" customFormat="false" ht="15" hidden="false" customHeight="true" outlineLevel="0" collapsed="false">
      <c r="A399" s="1" t="s">
        <v>1162</v>
      </c>
      <c r="B399" s="1" t="s">
        <v>1163</v>
      </c>
      <c r="C399" s="1" t="s">
        <v>550</v>
      </c>
    </row>
    <row r="400" customFormat="false" ht="15" hidden="false" customHeight="true" outlineLevel="0" collapsed="false">
      <c r="A400" s="1" t="s">
        <v>1164</v>
      </c>
      <c r="B400" s="1" t="s">
        <v>1165</v>
      </c>
      <c r="C400" s="1" t="s">
        <v>550</v>
      </c>
    </row>
    <row r="401" customFormat="false" ht="15" hidden="false" customHeight="true" outlineLevel="0" collapsed="false">
      <c r="A401" s="1" t="s">
        <v>1166</v>
      </c>
      <c r="B401" s="1" t="s">
        <v>1167</v>
      </c>
      <c r="C401" s="1" t="s">
        <v>550</v>
      </c>
    </row>
    <row r="402" customFormat="false" ht="15" hidden="false" customHeight="true" outlineLevel="0" collapsed="false">
      <c r="A402" s="1" t="s">
        <v>1168</v>
      </c>
      <c r="B402" s="1" t="s">
        <v>1169</v>
      </c>
      <c r="C402" s="1" t="s">
        <v>550</v>
      </c>
    </row>
    <row r="403" customFormat="false" ht="15" hidden="false" customHeight="true" outlineLevel="0" collapsed="false">
      <c r="A403" s="1" t="s">
        <v>1170</v>
      </c>
      <c r="B403" s="1" t="s">
        <v>1171</v>
      </c>
      <c r="C403" s="1" t="s">
        <v>550</v>
      </c>
    </row>
    <row r="404" customFormat="false" ht="15" hidden="false" customHeight="true" outlineLevel="0" collapsed="false">
      <c r="A404" s="1" t="s">
        <v>1172</v>
      </c>
      <c r="B404" s="1" t="s">
        <v>1173</v>
      </c>
      <c r="C404" s="1" t="s">
        <v>550</v>
      </c>
    </row>
    <row r="405" customFormat="false" ht="15" hidden="false" customHeight="true" outlineLevel="0" collapsed="false">
      <c r="A405" s="1" t="s">
        <v>1174</v>
      </c>
      <c r="B405" s="1" t="s">
        <v>1175</v>
      </c>
      <c r="C405" s="1" t="s">
        <v>1176</v>
      </c>
    </row>
    <row r="406" customFormat="false" ht="15" hidden="false" customHeight="true" outlineLevel="0" collapsed="false">
      <c r="A406" s="1" t="s">
        <v>1177</v>
      </c>
      <c r="B406" s="1" t="s">
        <v>1178</v>
      </c>
      <c r="C406" s="1" t="s">
        <v>1176</v>
      </c>
    </row>
    <row r="407" customFormat="false" ht="15" hidden="false" customHeight="true" outlineLevel="0" collapsed="false">
      <c r="A407" s="1" t="s">
        <v>1179</v>
      </c>
      <c r="B407" s="1" t="s">
        <v>1180</v>
      </c>
      <c r="C407" s="1" t="s">
        <v>1176</v>
      </c>
    </row>
    <row r="408" customFormat="false" ht="15" hidden="false" customHeight="true" outlineLevel="0" collapsed="false">
      <c r="A408" s="1" t="s">
        <v>1181</v>
      </c>
      <c r="B408" s="1" t="s">
        <v>1182</v>
      </c>
      <c r="C408" s="1" t="s">
        <v>1176</v>
      </c>
    </row>
    <row r="409" customFormat="false" ht="15" hidden="false" customHeight="true" outlineLevel="0" collapsed="false">
      <c r="A409" s="1" t="s">
        <v>1183</v>
      </c>
      <c r="B409" s="1" t="s">
        <v>1184</v>
      </c>
      <c r="C409" s="1" t="s">
        <v>1176</v>
      </c>
    </row>
    <row r="410" customFormat="false" ht="15" hidden="false" customHeight="true" outlineLevel="0" collapsed="false">
      <c r="A410" s="1" t="s">
        <v>1185</v>
      </c>
      <c r="B410" s="1" t="s">
        <v>1186</v>
      </c>
      <c r="C410" s="1" t="s">
        <v>146</v>
      </c>
    </row>
    <row r="411" customFormat="false" ht="15" hidden="false" customHeight="true" outlineLevel="0" collapsed="false">
      <c r="A411" s="1" t="s">
        <v>1187</v>
      </c>
      <c r="B411" s="1" t="s">
        <v>1188</v>
      </c>
      <c r="C411" s="1" t="s">
        <v>146</v>
      </c>
    </row>
    <row r="412" customFormat="false" ht="15" hidden="false" customHeight="true" outlineLevel="0" collapsed="false">
      <c r="A412" s="1" t="s">
        <v>1189</v>
      </c>
      <c r="B412" s="1" t="s">
        <v>1190</v>
      </c>
      <c r="C412" s="1" t="s">
        <v>146</v>
      </c>
    </row>
    <row r="413" customFormat="false" ht="15" hidden="false" customHeight="true" outlineLevel="0" collapsed="false">
      <c r="A413" s="1" t="s">
        <v>1191</v>
      </c>
      <c r="B413" s="1" t="s">
        <v>1192</v>
      </c>
      <c r="C413" s="1" t="s">
        <v>146</v>
      </c>
    </row>
    <row r="414" customFormat="false" ht="15" hidden="false" customHeight="true" outlineLevel="0" collapsed="false">
      <c r="A414" s="1" t="s">
        <v>1193</v>
      </c>
      <c r="B414" s="1" t="s">
        <v>1194</v>
      </c>
      <c r="C414" s="1" t="s">
        <v>146</v>
      </c>
    </row>
    <row r="415" customFormat="false" ht="15" hidden="false" customHeight="true" outlineLevel="0" collapsed="false">
      <c r="A415" s="1" t="s">
        <v>1195</v>
      </c>
      <c r="B415" s="1" t="s">
        <v>1196</v>
      </c>
      <c r="C415" s="1" t="s">
        <v>146</v>
      </c>
    </row>
    <row r="416" customFormat="false" ht="15" hidden="false" customHeight="true" outlineLevel="0" collapsed="false">
      <c r="A416" s="1" t="s">
        <v>1197</v>
      </c>
      <c r="B416" s="1" t="s">
        <v>1198</v>
      </c>
      <c r="C416" s="1" t="s">
        <v>146</v>
      </c>
    </row>
    <row r="417" customFormat="false" ht="15" hidden="false" customHeight="true" outlineLevel="0" collapsed="false">
      <c r="A417" s="1" t="s">
        <v>1199</v>
      </c>
      <c r="B417" s="1" t="s">
        <v>1200</v>
      </c>
      <c r="C417" s="1" t="s">
        <v>146</v>
      </c>
    </row>
    <row r="418" customFormat="false" ht="15" hidden="false" customHeight="true" outlineLevel="0" collapsed="false">
      <c r="A418" s="1" t="s">
        <v>1201</v>
      </c>
      <c r="B418" s="1" t="s">
        <v>1202</v>
      </c>
      <c r="C418" s="1" t="s">
        <v>146</v>
      </c>
    </row>
    <row r="419" customFormat="false" ht="15" hidden="false" customHeight="true" outlineLevel="0" collapsed="false">
      <c r="A419" s="1" t="s">
        <v>1203</v>
      </c>
      <c r="B419" s="1" t="s">
        <v>1204</v>
      </c>
      <c r="C419" s="1" t="s">
        <v>128</v>
      </c>
    </row>
    <row r="420" customFormat="false" ht="15" hidden="false" customHeight="true" outlineLevel="0" collapsed="false">
      <c r="A420" s="1" t="s">
        <v>1205</v>
      </c>
      <c r="B420" s="1" t="s">
        <v>1206</v>
      </c>
      <c r="C420" s="1" t="s">
        <v>128</v>
      </c>
    </row>
    <row r="421" customFormat="false" ht="15" hidden="false" customHeight="true" outlineLevel="0" collapsed="false">
      <c r="A421" s="1" t="s">
        <v>1207</v>
      </c>
      <c r="B421" s="1" t="s">
        <v>1208</v>
      </c>
      <c r="C421" s="1" t="s">
        <v>128</v>
      </c>
    </row>
    <row r="422" customFormat="false" ht="15" hidden="false" customHeight="true" outlineLevel="0" collapsed="false">
      <c r="A422" s="1" t="s">
        <v>1209</v>
      </c>
      <c r="B422" s="1" t="s">
        <v>1210</v>
      </c>
      <c r="C422" s="1" t="s">
        <v>128</v>
      </c>
    </row>
    <row r="423" customFormat="false" ht="15" hidden="false" customHeight="true" outlineLevel="0" collapsed="false">
      <c r="A423" s="1" t="s">
        <v>1211</v>
      </c>
      <c r="B423" s="1" t="s">
        <v>1212</v>
      </c>
      <c r="C423" s="1" t="s">
        <v>128</v>
      </c>
    </row>
    <row r="424" customFormat="false" ht="15" hidden="false" customHeight="true" outlineLevel="0" collapsed="false">
      <c r="A424" s="1" t="s">
        <v>1213</v>
      </c>
      <c r="B424" s="1" t="s">
        <v>1214</v>
      </c>
      <c r="C424" s="1" t="s">
        <v>128</v>
      </c>
    </row>
    <row r="425" customFormat="false" ht="15" hidden="false" customHeight="true" outlineLevel="0" collapsed="false">
      <c r="A425" s="1" t="s">
        <v>1215</v>
      </c>
      <c r="B425" s="1" t="s">
        <v>1216</v>
      </c>
      <c r="C425" s="1" t="s">
        <v>128</v>
      </c>
    </row>
    <row r="426" customFormat="false" ht="15" hidden="false" customHeight="true" outlineLevel="0" collapsed="false">
      <c r="A426" s="1" t="s">
        <v>1217</v>
      </c>
      <c r="B426" s="1" t="s">
        <v>1218</v>
      </c>
      <c r="C426" s="1" t="s">
        <v>126</v>
      </c>
    </row>
    <row r="427" customFormat="false" ht="15" hidden="false" customHeight="true" outlineLevel="0" collapsed="false">
      <c r="A427" s="1" t="s">
        <v>1219</v>
      </c>
      <c r="B427" s="1" t="s">
        <v>1220</v>
      </c>
      <c r="C427" s="1" t="s">
        <v>146</v>
      </c>
    </row>
    <row r="428" customFormat="false" ht="15" hidden="false" customHeight="true" outlineLevel="0" collapsed="false">
      <c r="A428" s="1" t="s">
        <v>1221</v>
      </c>
      <c r="B428" s="1" t="s">
        <v>1222</v>
      </c>
      <c r="C428" s="1" t="s">
        <v>146</v>
      </c>
    </row>
    <row r="429" customFormat="false" ht="15" hidden="false" customHeight="true" outlineLevel="0" collapsed="false">
      <c r="A429" s="1" t="s">
        <v>1223</v>
      </c>
      <c r="B429" s="1" t="s">
        <v>1224</v>
      </c>
      <c r="C429" s="1" t="s">
        <v>146</v>
      </c>
    </row>
    <row r="430" customFormat="false" ht="15" hidden="false" customHeight="true" outlineLevel="0" collapsed="false">
      <c r="A430" s="1" t="s">
        <v>1225</v>
      </c>
      <c r="B430" s="1" t="s">
        <v>1226</v>
      </c>
      <c r="C430" s="1" t="s">
        <v>146</v>
      </c>
    </row>
    <row r="431" customFormat="false" ht="15" hidden="false" customHeight="true" outlineLevel="0" collapsed="false">
      <c r="A431" s="1" t="s">
        <v>1227</v>
      </c>
      <c r="B431" s="1" t="s">
        <v>1228</v>
      </c>
      <c r="C431" s="1" t="s">
        <v>146</v>
      </c>
    </row>
    <row r="432" customFormat="false" ht="15" hidden="false" customHeight="true" outlineLevel="0" collapsed="false">
      <c r="A432" s="1" t="s">
        <v>1229</v>
      </c>
      <c r="B432" s="1" t="s">
        <v>1230</v>
      </c>
      <c r="C432" s="1" t="s">
        <v>146</v>
      </c>
    </row>
    <row r="433" customFormat="false" ht="15" hidden="false" customHeight="true" outlineLevel="0" collapsed="false">
      <c r="A433" s="1" t="s">
        <v>1231</v>
      </c>
      <c r="B433" s="1" t="s">
        <v>1232</v>
      </c>
      <c r="C433" s="1" t="s">
        <v>146</v>
      </c>
    </row>
    <row r="434" customFormat="false" ht="15" hidden="false" customHeight="true" outlineLevel="0" collapsed="false">
      <c r="A434" s="1" t="s">
        <v>1233</v>
      </c>
      <c r="B434" s="1" t="s">
        <v>1234</v>
      </c>
      <c r="C434" s="1" t="s">
        <v>1235</v>
      </c>
    </row>
    <row r="435" customFormat="false" ht="15" hidden="false" customHeight="true" outlineLevel="0" collapsed="false">
      <c r="A435" s="1" t="s">
        <v>1236</v>
      </c>
      <c r="B435" s="1" t="s">
        <v>1237</v>
      </c>
      <c r="C435" s="1" t="s">
        <v>1235</v>
      </c>
    </row>
    <row r="436" customFormat="false" ht="15" hidden="false" customHeight="true" outlineLevel="0" collapsed="false">
      <c r="A436" s="1" t="s">
        <v>1238</v>
      </c>
      <c r="B436" s="1" t="s">
        <v>1239</v>
      </c>
      <c r="C436" s="1" t="s">
        <v>1235</v>
      </c>
    </row>
    <row r="437" customFormat="false" ht="15" hidden="false" customHeight="true" outlineLevel="0" collapsed="false">
      <c r="A437" s="1" t="s">
        <v>1240</v>
      </c>
      <c r="B437" s="1" t="s">
        <v>1241</v>
      </c>
      <c r="C437" s="1" t="s">
        <v>1235</v>
      </c>
    </row>
    <row r="438" customFormat="false" ht="15" hidden="false" customHeight="true" outlineLevel="0" collapsed="false">
      <c r="A438" s="1" t="s">
        <v>1242</v>
      </c>
      <c r="B438" s="1" t="s">
        <v>1243</v>
      </c>
      <c r="C438" s="1" t="s">
        <v>1235</v>
      </c>
    </row>
    <row r="439" customFormat="false" ht="15" hidden="false" customHeight="true" outlineLevel="0" collapsed="false">
      <c r="A439" s="1" t="s">
        <v>1244</v>
      </c>
      <c r="B439" s="1" t="s">
        <v>1245</v>
      </c>
      <c r="C439" s="1" t="s">
        <v>1235</v>
      </c>
    </row>
    <row r="440" customFormat="false" ht="15" hidden="false" customHeight="true" outlineLevel="0" collapsed="false">
      <c r="A440" s="1" t="s">
        <v>1246</v>
      </c>
      <c r="B440" s="1" t="s">
        <v>1247</v>
      </c>
      <c r="C440" s="1" t="s">
        <v>1235</v>
      </c>
    </row>
    <row r="441" customFormat="false" ht="15" hidden="false" customHeight="true" outlineLevel="0" collapsed="false">
      <c r="A441" s="1" t="s">
        <v>1248</v>
      </c>
      <c r="B441" s="1" t="s">
        <v>1249</v>
      </c>
      <c r="C441" s="1" t="s">
        <v>1235</v>
      </c>
    </row>
    <row r="442" customFormat="false" ht="15" hidden="false" customHeight="true" outlineLevel="0" collapsed="false">
      <c r="A442" s="1" t="s">
        <v>1250</v>
      </c>
      <c r="B442" s="1" t="s">
        <v>1251</v>
      </c>
      <c r="C442" s="1" t="s">
        <v>1235</v>
      </c>
    </row>
    <row r="443" customFormat="false" ht="15" hidden="false" customHeight="true" outlineLevel="0" collapsed="false">
      <c r="A443" s="1" t="s">
        <v>1252</v>
      </c>
      <c r="B443" s="1" t="s">
        <v>1253</v>
      </c>
      <c r="C443" s="1" t="s">
        <v>1235</v>
      </c>
    </row>
    <row r="444" customFormat="false" ht="15" hidden="false" customHeight="true" outlineLevel="0" collapsed="false">
      <c r="A444" s="1" t="s">
        <v>1254</v>
      </c>
      <c r="B444" s="1" t="s">
        <v>1255</v>
      </c>
      <c r="C444" s="1" t="s">
        <v>577</v>
      </c>
    </row>
    <row r="445" customFormat="false" ht="15" hidden="false" customHeight="true" outlineLevel="0" collapsed="false">
      <c r="A445" s="1" t="s">
        <v>1256</v>
      </c>
      <c r="B445" s="1" t="s">
        <v>1257</v>
      </c>
      <c r="C445" s="1" t="s">
        <v>577</v>
      </c>
    </row>
    <row r="446" customFormat="false" ht="15" hidden="false" customHeight="true" outlineLevel="0" collapsed="false">
      <c r="A446" s="1" t="s">
        <v>1258</v>
      </c>
      <c r="B446" s="1" t="s">
        <v>1259</v>
      </c>
      <c r="C446" s="1" t="s">
        <v>577</v>
      </c>
    </row>
    <row r="447" customFormat="false" ht="15" hidden="false" customHeight="true" outlineLevel="0" collapsed="false">
      <c r="A447" s="1" t="s">
        <v>1260</v>
      </c>
      <c r="B447" s="1" t="s">
        <v>1261</v>
      </c>
      <c r="C447" s="1" t="s">
        <v>577</v>
      </c>
    </row>
    <row r="448" customFormat="false" ht="15" hidden="false" customHeight="true" outlineLevel="0" collapsed="false">
      <c r="A448" s="1" t="s">
        <v>1262</v>
      </c>
      <c r="B448" s="1" t="s">
        <v>1263</v>
      </c>
      <c r="C448" s="1" t="s">
        <v>577</v>
      </c>
    </row>
    <row r="449" customFormat="false" ht="15" hidden="false" customHeight="true" outlineLevel="0" collapsed="false">
      <c r="A449" s="1" t="s">
        <v>1264</v>
      </c>
      <c r="B449" s="1" t="s">
        <v>1265</v>
      </c>
      <c r="C449" s="1" t="s">
        <v>146</v>
      </c>
    </row>
    <row r="450" customFormat="false" ht="15" hidden="false" customHeight="true" outlineLevel="0" collapsed="false">
      <c r="A450" s="1" t="s">
        <v>1266</v>
      </c>
      <c r="B450" s="1" t="s">
        <v>1267</v>
      </c>
      <c r="C450" s="1" t="s">
        <v>146</v>
      </c>
    </row>
    <row r="451" customFormat="false" ht="15" hidden="false" customHeight="true" outlineLevel="0" collapsed="false">
      <c r="A451" s="1" t="s">
        <v>1268</v>
      </c>
      <c r="B451" s="1" t="s">
        <v>1269</v>
      </c>
      <c r="C451" s="1" t="s">
        <v>146</v>
      </c>
    </row>
    <row r="452" customFormat="false" ht="15" hidden="false" customHeight="true" outlineLevel="0" collapsed="false">
      <c r="A452" s="1" t="s">
        <v>1270</v>
      </c>
      <c r="B452" s="1" t="s">
        <v>1271</v>
      </c>
      <c r="C452" s="1" t="s">
        <v>146</v>
      </c>
    </row>
    <row r="453" customFormat="false" ht="15" hidden="false" customHeight="true" outlineLevel="0" collapsed="false">
      <c r="A453" s="1" t="s">
        <v>1272</v>
      </c>
      <c r="B453" s="1" t="s">
        <v>1273</v>
      </c>
      <c r="C453" s="1" t="s">
        <v>146</v>
      </c>
    </row>
    <row r="454" customFormat="false" ht="15" hidden="false" customHeight="true" outlineLevel="0" collapsed="false">
      <c r="A454" s="1" t="s">
        <v>1274</v>
      </c>
      <c r="B454" s="1" t="s">
        <v>1275</v>
      </c>
      <c r="C454" s="1" t="s">
        <v>146</v>
      </c>
    </row>
    <row r="455" customFormat="false" ht="15" hidden="false" customHeight="true" outlineLevel="0" collapsed="false">
      <c r="A455" s="1" t="s">
        <v>1276</v>
      </c>
      <c r="B455" s="1" t="s">
        <v>1277</v>
      </c>
      <c r="C455" s="1" t="s">
        <v>143</v>
      </c>
    </row>
    <row r="456" customFormat="false" ht="15" hidden="false" customHeight="true" outlineLevel="0" collapsed="false">
      <c r="A456" s="1" t="s">
        <v>1278</v>
      </c>
      <c r="B456" s="1" t="s">
        <v>1279</v>
      </c>
      <c r="C456" s="1" t="s">
        <v>143</v>
      </c>
    </row>
    <row r="457" customFormat="false" ht="15" hidden="false" customHeight="true" outlineLevel="0" collapsed="false">
      <c r="A457" s="1" t="s">
        <v>1280</v>
      </c>
      <c r="B457" s="1" t="s">
        <v>1281</v>
      </c>
      <c r="C457" s="1" t="s">
        <v>143</v>
      </c>
    </row>
    <row r="458" customFormat="false" ht="15" hidden="false" customHeight="true" outlineLevel="0" collapsed="false">
      <c r="A458" s="1" t="s">
        <v>1282</v>
      </c>
      <c r="B458" s="1" t="s">
        <v>1283</v>
      </c>
      <c r="C458" s="1" t="s">
        <v>143</v>
      </c>
    </row>
    <row r="459" customFormat="false" ht="15" hidden="false" customHeight="true" outlineLevel="0" collapsed="false">
      <c r="A459" s="1" t="s">
        <v>1284</v>
      </c>
      <c r="B459" s="1" t="s">
        <v>1285</v>
      </c>
      <c r="C459" s="1" t="s">
        <v>176</v>
      </c>
    </row>
    <row r="460" customFormat="false" ht="15" hidden="false" customHeight="true" outlineLevel="0" collapsed="false">
      <c r="A460" s="1" t="s">
        <v>1286</v>
      </c>
      <c r="B460" s="1" t="s">
        <v>1287</v>
      </c>
      <c r="C460" s="1" t="s">
        <v>176</v>
      </c>
    </row>
    <row r="461" customFormat="false" ht="15" hidden="false" customHeight="true" outlineLevel="0" collapsed="false">
      <c r="A461" s="1" t="s">
        <v>1288</v>
      </c>
      <c r="B461" s="1" t="s">
        <v>1289</v>
      </c>
      <c r="C461" s="1" t="s">
        <v>176</v>
      </c>
    </row>
    <row r="462" customFormat="false" ht="15" hidden="false" customHeight="true" outlineLevel="0" collapsed="false">
      <c r="A462" s="1" t="s">
        <v>1290</v>
      </c>
      <c r="B462" s="1" t="s">
        <v>1291</v>
      </c>
      <c r="C462" s="1" t="s">
        <v>176</v>
      </c>
    </row>
    <row r="463" customFormat="false" ht="15" hidden="false" customHeight="true" outlineLevel="0" collapsed="false">
      <c r="A463" s="1" t="s">
        <v>1292</v>
      </c>
      <c r="B463" s="1" t="s">
        <v>1293</v>
      </c>
      <c r="C463" s="1" t="s">
        <v>979</v>
      </c>
    </row>
    <row r="464" customFormat="false" ht="15" hidden="false" customHeight="true" outlineLevel="0" collapsed="false">
      <c r="A464" s="1" t="s">
        <v>1294</v>
      </c>
      <c r="B464" s="1" t="s">
        <v>1295</v>
      </c>
      <c r="C464" s="1" t="s">
        <v>979</v>
      </c>
    </row>
    <row r="465" customFormat="false" ht="15" hidden="false" customHeight="true" outlineLevel="0" collapsed="false">
      <c r="A465" s="1" t="s">
        <v>1296</v>
      </c>
      <c r="B465" s="1" t="s">
        <v>1297</v>
      </c>
      <c r="C465" s="1" t="s">
        <v>979</v>
      </c>
    </row>
    <row r="466" customFormat="false" ht="15" hidden="false" customHeight="true" outlineLevel="0" collapsed="false">
      <c r="A466" s="1" t="s">
        <v>1298</v>
      </c>
      <c r="B466" s="1" t="s">
        <v>1299</v>
      </c>
      <c r="C466" s="1" t="s">
        <v>128</v>
      </c>
    </row>
    <row r="467" customFormat="false" ht="15" hidden="false" customHeight="true" outlineLevel="0" collapsed="false">
      <c r="A467" s="1" t="s">
        <v>1300</v>
      </c>
      <c r="B467" s="1" t="s">
        <v>1301</v>
      </c>
      <c r="C467" s="1" t="s">
        <v>128</v>
      </c>
    </row>
    <row r="468" customFormat="false" ht="15" hidden="false" customHeight="true" outlineLevel="0" collapsed="false">
      <c r="A468" s="1" t="s">
        <v>1302</v>
      </c>
      <c r="B468" s="1" t="s">
        <v>1303</v>
      </c>
      <c r="C468" s="1" t="s">
        <v>128</v>
      </c>
    </row>
    <row r="469" customFormat="false" ht="15" hidden="false" customHeight="true" outlineLevel="0" collapsed="false">
      <c r="A469" s="1" t="s">
        <v>1304</v>
      </c>
      <c r="B469" s="1" t="s">
        <v>1305</v>
      </c>
      <c r="C469" s="1" t="s">
        <v>128</v>
      </c>
    </row>
    <row r="470" customFormat="false" ht="15" hidden="false" customHeight="true" outlineLevel="0" collapsed="false">
      <c r="A470" s="1" t="s">
        <v>1306</v>
      </c>
      <c r="B470" s="1" t="s">
        <v>1307</v>
      </c>
      <c r="C470" s="1" t="s">
        <v>128</v>
      </c>
    </row>
    <row r="471" customFormat="false" ht="15" hidden="false" customHeight="true" outlineLevel="0" collapsed="false">
      <c r="A471" s="1" t="s">
        <v>1308</v>
      </c>
      <c r="B471" s="1" t="s">
        <v>1309</v>
      </c>
      <c r="C471" s="1" t="s">
        <v>128</v>
      </c>
    </row>
    <row r="472" customFormat="false" ht="15" hidden="false" customHeight="true" outlineLevel="0" collapsed="false">
      <c r="A472" s="1" t="s">
        <v>1310</v>
      </c>
      <c r="B472" s="1" t="s">
        <v>1311</v>
      </c>
      <c r="C472" s="1" t="s">
        <v>128</v>
      </c>
    </row>
    <row r="473" customFormat="false" ht="15" hidden="false" customHeight="true" outlineLevel="0" collapsed="false">
      <c r="A473" s="1" t="s">
        <v>1312</v>
      </c>
      <c r="B473" s="1" t="s">
        <v>1313</v>
      </c>
      <c r="C473" s="1" t="s">
        <v>128</v>
      </c>
    </row>
    <row r="474" customFormat="false" ht="15" hidden="false" customHeight="true" outlineLevel="0" collapsed="false">
      <c r="A474" s="1" t="s">
        <v>1314</v>
      </c>
      <c r="B474" s="1" t="s">
        <v>1315</v>
      </c>
      <c r="C474" s="1" t="s">
        <v>128</v>
      </c>
    </row>
    <row r="475" customFormat="false" ht="15" hidden="false" customHeight="true" outlineLevel="0" collapsed="false">
      <c r="A475" s="1" t="s">
        <v>1316</v>
      </c>
      <c r="B475" s="1" t="s">
        <v>1317</v>
      </c>
      <c r="C475" s="1" t="s">
        <v>128</v>
      </c>
    </row>
    <row r="476" customFormat="false" ht="15" hidden="false" customHeight="true" outlineLevel="0" collapsed="false">
      <c r="A476" s="1" t="s">
        <v>1318</v>
      </c>
      <c r="B476" s="1" t="s">
        <v>1319</v>
      </c>
      <c r="C476" s="1" t="s">
        <v>128</v>
      </c>
    </row>
    <row r="477" customFormat="false" ht="15" hidden="false" customHeight="true" outlineLevel="0" collapsed="false">
      <c r="A477" s="1" t="s">
        <v>1320</v>
      </c>
      <c r="B477" s="1" t="s">
        <v>1321</v>
      </c>
      <c r="C477" s="1" t="s">
        <v>128</v>
      </c>
    </row>
    <row r="478" customFormat="false" ht="15" hidden="false" customHeight="true" outlineLevel="0" collapsed="false">
      <c r="A478" s="1" t="s">
        <v>1322</v>
      </c>
      <c r="B478" s="1" t="s">
        <v>1323</v>
      </c>
      <c r="C478" s="1" t="s">
        <v>149</v>
      </c>
    </row>
    <row r="479" customFormat="false" ht="15" hidden="false" customHeight="true" outlineLevel="0" collapsed="false">
      <c r="A479" s="1" t="s">
        <v>1324</v>
      </c>
      <c r="B479" s="1" t="s">
        <v>1325</v>
      </c>
      <c r="C479" s="1" t="s">
        <v>149</v>
      </c>
    </row>
    <row r="480" customFormat="false" ht="15" hidden="false" customHeight="true" outlineLevel="0" collapsed="false">
      <c r="A480" s="1" t="s">
        <v>1326</v>
      </c>
      <c r="B480" s="1" t="s">
        <v>1327</v>
      </c>
      <c r="C480" s="1" t="s">
        <v>149</v>
      </c>
    </row>
    <row r="481" customFormat="false" ht="15" hidden="false" customHeight="true" outlineLevel="0" collapsed="false">
      <c r="A481" s="1" t="s">
        <v>1328</v>
      </c>
      <c r="B481" s="1" t="s">
        <v>1329</v>
      </c>
      <c r="C481" s="1" t="s">
        <v>128</v>
      </c>
    </row>
    <row r="482" customFormat="false" ht="15" hidden="false" customHeight="true" outlineLevel="0" collapsed="false">
      <c r="A482" s="1" t="s">
        <v>1330</v>
      </c>
      <c r="B482" s="1" t="s">
        <v>1331</v>
      </c>
      <c r="C482" s="1" t="s">
        <v>128</v>
      </c>
    </row>
    <row r="483" customFormat="false" ht="15" hidden="false" customHeight="true" outlineLevel="0" collapsed="false">
      <c r="A483" s="1" t="s">
        <v>1332</v>
      </c>
      <c r="B483" s="1" t="s">
        <v>1333</v>
      </c>
      <c r="C483" s="1" t="s">
        <v>128</v>
      </c>
    </row>
    <row r="484" customFormat="false" ht="15" hidden="false" customHeight="true" outlineLevel="0" collapsed="false">
      <c r="A484" s="1" t="s">
        <v>1334</v>
      </c>
      <c r="B484" s="1" t="s">
        <v>1335</v>
      </c>
      <c r="C484" s="1" t="s">
        <v>128</v>
      </c>
    </row>
    <row r="485" customFormat="false" ht="15" hidden="false" customHeight="true" outlineLevel="0" collapsed="false">
      <c r="A485" s="1" t="s">
        <v>1336</v>
      </c>
      <c r="B485" s="1" t="s">
        <v>1337</v>
      </c>
      <c r="C485" s="1" t="s">
        <v>128</v>
      </c>
    </row>
    <row r="486" customFormat="false" ht="15" hidden="false" customHeight="true" outlineLevel="0" collapsed="false">
      <c r="A486" s="1" t="s">
        <v>1338</v>
      </c>
      <c r="B486" s="1" t="s">
        <v>1339</v>
      </c>
      <c r="C486" s="1" t="s">
        <v>128</v>
      </c>
    </row>
    <row r="487" customFormat="false" ht="15" hidden="false" customHeight="true" outlineLevel="0" collapsed="false">
      <c r="A487" s="1" t="s">
        <v>1340</v>
      </c>
      <c r="B487" s="1" t="s">
        <v>1341</v>
      </c>
      <c r="C487" s="1" t="s">
        <v>128</v>
      </c>
    </row>
    <row r="488" customFormat="false" ht="15" hidden="false" customHeight="true" outlineLevel="0" collapsed="false">
      <c r="A488" s="1" t="s">
        <v>1342</v>
      </c>
      <c r="B488" s="1" t="s">
        <v>1343</v>
      </c>
      <c r="C488" s="1" t="s">
        <v>128</v>
      </c>
    </row>
    <row r="489" customFormat="false" ht="15" hidden="false" customHeight="true" outlineLevel="0" collapsed="false">
      <c r="A489" s="1" t="s">
        <v>1344</v>
      </c>
      <c r="B489" s="1" t="s">
        <v>1345</v>
      </c>
      <c r="C489" s="1" t="s">
        <v>128</v>
      </c>
    </row>
    <row r="490" customFormat="false" ht="15" hidden="false" customHeight="true" outlineLevel="0" collapsed="false">
      <c r="A490" s="1" t="s">
        <v>1346</v>
      </c>
      <c r="B490" s="1" t="s">
        <v>1347</v>
      </c>
      <c r="C490" s="1" t="s">
        <v>128</v>
      </c>
    </row>
    <row r="491" customFormat="false" ht="15" hidden="false" customHeight="true" outlineLevel="0" collapsed="false">
      <c r="A491" s="1" t="s">
        <v>1348</v>
      </c>
      <c r="B491" s="1" t="s">
        <v>1349</v>
      </c>
      <c r="C491" s="1" t="s">
        <v>128</v>
      </c>
    </row>
    <row r="492" customFormat="false" ht="15" hidden="false" customHeight="true" outlineLevel="0" collapsed="false">
      <c r="A492" s="1" t="s">
        <v>1350</v>
      </c>
      <c r="B492" s="1" t="s">
        <v>1351</v>
      </c>
      <c r="C492" s="1" t="s">
        <v>128</v>
      </c>
    </row>
    <row r="493" customFormat="false" ht="15" hidden="false" customHeight="true" outlineLevel="0" collapsed="false">
      <c r="A493" s="1" t="s">
        <v>1352</v>
      </c>
      <c r="B493" s="1" t="s">
        <v>1353</v>
      </c>
      <c r="C493" s="1" t="s">
        <v>128</v>
      </c>
    </row>
    <row r="494" customFormat="false" ht="15" hidden="false" customHeight="true" outlineLevel="0" collapsed="false">
      <c r="A494" s="1" t="s">
        <v>1354</v>
      </c>
      <c r="B494" s="1" t="s">
        <v>1355</v>
      </c>
      <c r="C494" s="1" t="s">
        <v>128</v>
      </c>
    </row>
    <row r="495" customFormat="false" ht="15" hidden="false" customHeight="true" outlineLevel="0" collapsed="false">
      <c r="A495" s="1" t="s">
        <v>1356</v>
      </c>
      <c r="B495" s="1" t="s">
        <v>1357</v>
      </c>
      <c r="C495" s="1" t="s">
        <v>128</v>
      </c>
    </row>
    <row r="496" customFormat="false" ht="15" hidden="false" customHeight="true" outlineLevel="0" collapsed="false">
      <c r="A496" s="1" t="s">
        <v>1358</v>
      </c>
      <c r="B496" s="1" t="s">
        <v>1359</v>
      </c>
      <c r="C496" s="1" t="s">
        <v>979</v>
      </c>
    </row>
    <row r="497" customFormat="false" ht="15" hidden="false" customHeight="true" outlineLevel="0" collapsed="false">
      <c r="A497" s="1" t="s">
        <v>1360</v>
      </c>
      <c r="B497" s="1" t="s">
        <v>1361</v>
      </c>
      <c r="C497" s="1" t="s">
        <v>979</v>
      </c>
    </row>
    <row r="498" customFormat="false" ht="15" hidden="false" customHeight="true" outlineLevel="0" collapsed="false">
      <c r="A498" s="1" t="s">
        <v>1362</v>
      </c>
      <c r="B498" s="1" t="s">
        <v>1363</v>
      </c>
      <c r="C498" s="1" t="s">
        <v>979</v>
      </c>
    </row>
    <row r="499" customFormat="false" ht="15" hidden="false" customHeight="true" outlineLevel="0" collapsed="false">
      <c r="A499" s="1" t="s">
        <v>1364</v>
      </c>
      <c r="B499" s="1" t="s">
        <v>1365</v>
      </c>
      <c r="C499" s="1" t="s">
        <v>979</v>
      </c>
    </row>
    <row r="500" customFormat="false" ht="15" hidden="false" customHeight="true" outlineLevel="0" collapsed="false">
      <c r="A500" s="1" t="s">
        <v>1366</v>
      </c>
      <c r="B500" s="1" t="s">
        <v>1367</v>
      </c>
      <c r="C500" s="1" t="s">
        <v>847</v>
      </c>
    </row>
    <row r="501" customFormat="false" ht="15" hidden="false" customHeight="true" outlineLevel="0" collapsed="false">
      <c r="A501" s="1" t="s">
        <v>1368</v>
      </c>
      <c r="B501" s="1" t="s">
        <v>1369</v>
      </c>
      <c r="C501" s="1" t="s">
        <v>847</v>
      </c>
    </row>
    <row r="502" customFormat="false" ht="15" hidden="false" customHeight="true" outlineLevel="0" collapsed="false">
      <c r="A502" s="1" t="s">
        <v>1370</v>
      </c>
      <c r="B502" s="1" t="s">
        <v>1371</v>
      </c>
      <c r="C502" s="1" t="s">
        <v>847</v>
      </c>
    </row>
    <row r="503" customFormat="false" ht="15" hidden="false" customHeight="true" outlineLevel="0" collapsed="false">
      <c r="A503" s="1" t="s">
        <v>1372</v>
      </c>
      <c r="B503" s="1" t="s">
        <v>1373</v>
      </c>
      <c r="C503" s="1" t="s">
        <v>847</v>
      </c>
    </row>
    <row r="504" customFormat="false" ht="15" hidden="false" customHeight="true" outlineLevel="0" collapsed="false">
      <c r="A504" s="1" t="s">
        <v>1374</v>
      </c>
      <c r="B504" s="1" t="s">
        <v>1375</v>
      </c>
      <c r="C504" s="1" t="s">
        <v>847</v>
      </c>
    </row>
    <row r="505" customFormat="false" ht="15" hidden="false" customHeight="true" outlineLevel="0" collapsed="false">
      <c r="A505" s="1" t="s">
        <v>1376</v>
      </c>
      <c r="B505" s="1" t="s">
        <v>1377</v>
      </c>
      <c r="C505" s="1" t="s">
        <v>392</v>
      </c>
    </row>
    <row r="506" customFormat="false" ht="15" hidden="false" customHeight="true" outlineLevel="0" collapsed="false">
      <c r="A506" s="1" t="s">
        <v>1378</v>
      </c>
      <c r="B506" s="1" t="s">
        <v>1379</v>
      </c>
      <c r="C506" s="1" t="s">
        <v>392</v>
      </c>
    </row>
    <row r="507" customFormat="false" ht="15" hidden="false" customHeight="true" outlineLevel="0" collapsed="false">
      <c r="A507" s="1" t="s">
        <v>1380</v>
      </c>
      <c r="B507" s="1" t="s">
        <v>1381</v>
      </c>
      <c r="C507" s="1" t="s">
        <v>392</v>
      </c>
    </row>
    <row r="508" customFormat="false" ht="15" hidden="false" customHeight="true" outlineLevel="0" collapsed="false">
      <c r="A508" s="1" t="s">
        <v>1382</v>
      </c>
      <c r="B508" s="1" t="s">
        <v>1383</v>
      </c>
      <c r="C508" s="1" t="s">
        <v>392</v>
      </c>
    </row>
    <row r="509" customFormat="false" ht="15" hidden="false" customHeight="true" outlineLevel="0" collapsed="false">
      <c r="A509" s="1" t="s">
        <v>1384</v>
      </c>
      <c r="B509" s="1" t="s">
        <v>1385</v>
      </c>
      <c r="C509" s="1" t="s">
        <v>392</v>
      </c>
    </row>
    <row r="510" customFormat="false" ht="15" hidden="false" customHeight="true" outlineLevel="0" collapsed="false">
      <c r="A510" s="1" t="s">
        <v>1386</v>
      </c>
      <c r="B510" s="1" t="s">
        <v>1387</v>
      </c>
      <c r="C510" s="1" t="s">
        <v>355</v>
      </c>
    </row>
    <row r="511" customFormat="false" ht="15" hidden="false" customHeight="true" outlineLevel="0" collapsed="false">
      <c r="A511" s="1" t="s">
        <v>1388</v>
      </c>
      <c r="B511" s="1" t="s">
        <v>1389</v>
      </c>
      <c r="C511" s="1" t="s">
        <v>355</v>
      </c>
    </row>
    <row r="512" customFormat="false" ht="15" hidden="false" customHeight="true" outlineLevel="0" collapsed="false">
      <c r="A512" s="1" t="s">
        <v>1390</v>
      </c>
      <c r="B512" s="1" t="s">
        <v>1391</v>
      </c>
      <c r="C512" s="1" t="s">
        <v>355</v>
      </c>
    </row>
    <row r="513" customFormat="false" ht="15" hidden="false" customHeight="true" outlineLevel="0" collapsed="false">
      <c r="A513" s="1" t="s">
        <v>1392</v>
      </c>
      <c r="B513" s="1" t="s">
        <v>1393</v>
      </c>
      <c r="C513" s="1" t="s">
        <v>355</v>
      </c>
    </row>
    <row r="514" customFormat="false" ht="15" hidden="false" customHeight="true" outlineLevel="0" collapsed="false">
      <c r="A514" s="1" t="s">
        <v>1394</v>
      </c>
      <c r="B514" s="1" t="s">
        <v>1395</v>
      </c>
      <c r="C514" s="1" t="s">
        <v>143</v>
      </c>
    </row>
    <row r="515" customFormat="false" ht="15" hidden="false" customHeight="true" outlineLevel="0" collapsed="false">
      <c r="A515" s="1" t="s">
        <v>1396</v>
      </c>
      <c r="B515" s="1" t="s">
        <v>1397</v>
      </c>
      <c r="C515" s="1" t="s">
        <v>143</v>
      </c>
    </row>
    <row r="516" customFormat="false" ht="15" hidden="false" customHeight="true" outlineLevel="0" collapsed="false">
      <c r="A516" s="1" t="s">
        <v>1398</v>
      </c>
      <c r="B516" s="1" t="s">
        <v>1399</v>
      </c>
      <c r="C516" s="1" t="s">
        <v>143</v>
      </c>
    </row>
    <row r="517" customFormat="false" ht="15" hidden="false" customHeight="true" outlineLevel="0" collapsed="false">
      <c r="A517" s="1" t="s">
        <v>1400</v>
      </c>
      <c r="B517" s="1" t="s">
        <v>1401</v>
      </c>
      <c r="C517" s="1" t="s">
        <v>143</v>
      </c>
    </row>
    <row r="518" customFormat="false" ht="15" hidden="false" customHeight="true" outlineLevel="0" collapsed="false">
      <c r="A518" s="1" t="s">
        <v>1402</v>
      </c>
      <c r="B518" s="1" t="s">
        <v>1403</v>
      </c>
      <c r="C518" s="1" t="s">
        <v>149</v>
      </c>
    </row>
    <row r="519" customFormat="false" ht="15" hidden="false" customHeight="true" outlineLevel="0" collapsed="false">
      <c r="A519" s="1" t="s">
        <v>1404</v>
      </c>
      <c r="B519" s="1" t="s">
        <v>1405</v>
      </c>
      <c r="C519" s="1" t="s">
        <v>355</v>
      </c>
    </row>
    <row r="520" customFormat="false" ht="15" hidden="false" customHeight="true" outlineLevel="0" collapsed="false">
      <c r="A520" s="1" t="s">
        <v>1406</v>
      </c>
      <c r="B520" s="1" t="s">
        <v>1407</v>
      </c>
      <c r="C520" s="1" t="s">
        <v>355</v>
      </c>
    </row>
    <row r="521" customFormat="false" ht="15" hidden="false" customHeight="true" outlineLevel="0" collapsed="false">
      <c r="A521" s="1" t="s">
        <v>1408</v>
      </c>
      <c r="B521" s="1" t="s">
        <v>1409</v>
      </c>
      <c r="C521" s="1" t="s">
        <v>355</v>
      </c>
    </row>
    <row r="522" customFormat="false" ht="15" hidden="false" customHeight="true" outlineLevel="0" collapsed="false">
      <c r="A522" s="1" t="s">
        <v>1410</v>
      </c>
      <c r="B522" s="1" t="s">
        <v>1411</v>
      </c>
      <c r="C522" s="1" t="s">
        <v>355</v>
      </c>
    </row>
    <row r="523" customFormat="false" ht="15" hidden="false" customHeight="true" outlineLevel="0" collapsed="false">
      <c r="A523" s="1" t="s">
        <v>1412</v>
      </c>
      <c r="B523" s="1" t="s">
        <v>1413</v>
      </c>
      <c r="C523" s="1" t="s">
        <v>355</v>
      </c>
    </row>
    <row r="524" customFormat="false" ht="15" hidden="false" customHeight="true" outlineLevel="0" collapsed="false">
      <c r="A524" s="1" t="s">
        <v>1414</v>
      </c>
      <c r="B524" s="1" t="s">
        <v>1415</v>
      </c>
      <c r="C524" s="1" t="s">
        <v>1416</v>
      </c>
    </row>
    <row r="525" customFormat="false" ht="15" hidden="false" customHeight="true" outlineLevel="0" collapsed="false">
      <c r="A525" s="1" t="s">
        <v>1417</v>
      </c>
      <c r="B525" s="1" t="s">
        <v>1418</v>
      </c>
      <c r="C525" s="1" t="s">
        <v>1416</v>
      </c>
    </row>
    <row r="526" customFormat="false" ht="15" hidden="false" customHeight="true" outlineLevel="0" collapsed="false">
      <c r="A526" s="1" t="s">
        <v>1419</v>
      </c>
      <c r="B526" s="1" t="s">
        <v>1420</v>
      </c>
      <c r="C526" s="1" t="s">
        <v>1416</v>
      </c>
    </row>
    <row r="527" customFormat="false" ht="15" hidden="false" customHeight="true" outlineLevel="0" collapsed="false">
      <c r="A527" s="1" t="s">
        <v>1421</v>
      </c>
      <c r="B527" s="1" t="s">
        <v>1422</v>
      </c>
      <c r="C527" s="1" t="s">
        <v>1416</v>
      </c>
    </row>
    <row r="528" customFormat="false" ht="15" hidden="false" customHeight="true" outlineLevel="0" collapsed="false">
      <c r="A528" s="1" t="s">
        <v>1423</v>
      </c>
      <c r="B528" s="1" t="s">
        <v>1424</v>
      </c>
      <c r="C528" s="1" t="s">
        <v>1416</v>
      </c>
    </row>
    <row r="529" customFormat="false" ht="15" hidden="false" customHeight="true" outlineLevel="0" collapsed="false">
      <c r="A529" s="1" t="s">
        <v>1425</v>
      </c>
      <c r="B529" s="1" t="s">
        <v>1426</v>
      </c>
      <c r="C529" s="1" t="s">
        <v>1416</v>
      </c>
    </row>
    <row r="530" customFormat="false" ht="15" hidden="false" customHeight="true" outlineLevel="0" collapsed="false">
      <c r="A530" s="1" t="s">
        <v>1427</v>
      </c>
      <c r="B530" s="1" t="s">
        <v>1428</v>
      </c>
      <c r="C530" s="1" t="s">
        <v>1416</v>
      </c>
    </row>
    <row r="531" customFormat="false" ht="15" hidden="false" customHeight="true" outlineLevel="0" collapsed="false">
      <c r="A531" s="1" t="s">
        <v>1429</v>
      </c>
      <c r="B531" s="1" t="s">
        <v>1430</v>
      </c>
      <c r="C531" s="1" t="s">
        <v>1416</v>
      </c>
    </row>
    <row r="532" customFormat="false" ht="15" hidden="false" customHeight="true" outlineLevel="0" collapsed="false">
      <c r="A532" s="1" t="s">
        <v>1431</v>
      </c>
      <c r="B532" s="1" t="s">
        <v>1432</v>
      </c>
      <c r="C532" s="1" t="s">
        <v>1416</v>
      </c>
    </row>
    <row r="533" customFormat="false" ht="15" hidden="false" customHeight="true" outlineLevel="0" collapsed="false">
      <c r="A533" s="1" t="s">
        <v>1433</v>
      </c>
      <c r="B533" s="1" t="s">
        <v>1434</v>
      </c>
      <c r="C533" s="1" t="s">
        <v>1416</v>
      </c>
    </row>
    <row r="534" customFormat="false" ht="15" hidden="false" customHeight="true" outlineLevel="0" collapsed="false">
      <c r="A534" s="1" t="s">
        <v>1435</v>
      </c>
      <c r="B534" s="1" t="s">
        <v>1436</v>
      </c>
      <c r="C534" s="1" t="s">
        <v>1416</v>
      </c>
    </row>
    <row r="535" customFormat="false" ht="15" hidden="false" customHeight="true" outlineLevel="0" collapsed="false">
      <c r="A535" s="1" t="s">
        <v>1437</v>
      </c>
      <c r="B535" s="1" t="s">
        <v>1438</v>
      </c>
      <c r="C535" s="1" t="s">
        <v>1416</v>
      </c>
    </row>
    <row r="536" customFormat="false" ht="15" hidden="false" customHeight="true" outlineLevel="0" collapsed="false">
      <c r="A536" s="1" t="s">
        <v>1439</v>
      </c>
      <c r="B536" s="1" t="s">
        <v>1440</v>
      </c>
      <c r="C536" s="1" t="s">
        <v>1416</v>
      </c>
    </row>
    <row r="537" customFormat="false" ht="15" hidden="false" customHeight="true" outlineLevel="0" collapsed="false">
      <c r="A537" s="1" t="s">
        <v>1441</v>
      </c>
      <c r="B537" s="1" t="s">
        <v>1442</v>
      </c>
      <c r="C537" s="1" t="s">
        <v>128</v>
      </c>
    </row>
    <row r="538" customFormat="false" ht="15" hidden="false" customHeight="true" outlineLevel="0" collapsed="false">
      <c r="A538" s="1" t="s">
        <v>1443</v>
      </c>
      <c r="B538" s="1" t="s">
        <v>1444</v>
      </c>
      <c r="C538" s="1" t="s">
        <v>128</v>
      </c>
    </row>
    <row r="539" customFormat="false" ht="15" hidden="false" customHeight="true" outlineLevel="0" collapsed="false">
      <c r="A539" s="1" t="s">
        <v>1445</v>
      </c>
      <c r="B539" s="1" t="s">
        <v>1446</v>
      </c>
      <c r="C539" s="1" t="s">
        <v>128</v>
      </c>
    </row>
    <row r="540" customFormat="false" ht="15" hidden="false" customHeight="true" outlineLevel="0" collapsed="false">
      <c r="A540" s="1" t="s">
        <v>1447</v>
      </c>
      <c r="B540" s="1" t="s">
        <v>1448</v>
      </c>
      <c r="C540" s="1" t="s">
        <v>128</v>
      </c>
    </row>
    <row r="541" customFormat="false" ht="15" hidden="false" customHeight="true" outlineLevel="0" collapsed="false">
      <c r="A541" s="1" t="s">
        <v>1449</v>
      </c>
      <c r="B541" s="1" t="s">
        <v>1450</v>
      </c>
      <c r="C541" s="1" t="s">
        <v>128</v>
      </c>
    </row>
    <row r="542" customFormat="false" ht="15" hidden="false" customHeight="true" outlineLevel="0" collapsed="false">
      <c r="A542" s="1" t="s">
        <v>1451</v>
      </c>
      <c r="B542" s="1" t="s">
        <v>1452</v>
      </c>
      <c r="C542" s="1" t="s">
        <v>128</v>
      </c>
    </row>
    <row r="543" customFormat="false" ht="15" hidden="false" customHeight="true" outlineLevel="0" collapsed="false">
      <c r="A543" s="1" t="s">
        <v>1453</v>
      </c>
      <c r="B543" s="1" t="s">
        <v>1454</v>
      </c>
      <c r="C543" s="1" t="s">
        <v>137</v>
      </c>
    </row>
    <row r="544" customFormat="false" ht="15" hidden="false" customHeight="true" outlineLevel="0" collapsed="false">
      <c r="A544" s="1" t="s">
        <v>1455</v>
      </c>
      <c r="B544" s="1" t="s">
        <v>1456</v>
      </c>
      <c r="C544" s="1" t="s">
        <v>1457</v>
      </c>
    </row>
    <row r="545" customFormat="false" ht="15" hidden="false" customHeight="true" outlineLevel="0" collapsed="false">
      <c r="A545" s="1" t="s">
        <v>1458</v>
      </c>
      <c r="B545" s="1" t="s">
        <v>1459</v>
      </c>
      <c r="C545" s="1" t="s">
        <v>1457</v>
      </c>
    </row>
    <row r="546" customFormat="false" ht="15" hidden="false" customHeight="true" outlineLevel="0" collapsed="false">
      <c r="A546" s="1" t="s">
        <v>1460</v>
      </c>
      <c r="B546" s="1" t="s">
        <v>1461</v>
      </c>
      <c r="C546" s="1" t="s">
        <v>1457</v>
      </c>
    </row>
    <row r="547" customFormat="false" ht="15" hidden="false" customHeight="true" outlineLevel="0" collapsed="false">
      <c r="A547" s="1" t="s">
        <v>1462</v>
      </c>
      <c r="B547" s="1" t="s">
        <v>1463</v>
      </c>
      <c r="C547" s="1" t="s">
        <v>1457</v>
      </c>
    </row>
    <row r="548" customFormat="false" ht="15" hidden="false" customHeight="true" outlineLevel="0" collapsed="false">
      <c r="A548" s="1" t="s">
        <v>1464</v>
      </c>
      <c r="B548" s="1" t="s">
        <v>1465</v>
      </c>
      <c r="C548" s="1" t="s">
        <v>1457</v>
      </c>
    </row>
    <row r="549" customFormat="false" ht="15" hidden="false" customHeight="true" outlineLevel="0" collapsed="false">
      <c r="A549" s="1" t="s">
        <v>1466</v>
      </c>
      <c r="B549" s="1" t="s">
        <v>1467</v>
      </c>
      <c r="C549" s="1" t="s">
        <v>1457</v>
      </c>
    </row>
    <row r="550" customFormat="false" ht="15" hidden="false" customHeight="true" outlineLevel="0" collapsed="false">
      <c r="A550" s="1" t="s">
        <v>1468</v>
      </c>
      <c r="B550" s="1" t="s">
        <v>1469</v>
      </c>
      <c r="C550" s="1" t="s">
        <v>1457</v>
      </c>
    </row>
    <row r="551" customFormat="false" ht="15" hidden="false" customHeight="true" outlineLevel="0" collapsed="false">
      <c r="A551" s="1" t="s">
        <v>1470</v>
      </c>
      <c r="B551" s="1" t="s">
        <v>1471</v>
      </c>
      <c r="C551" s="1" t="s">
        <v>1457</v>
      </c>
    </row>
    <row r="552" customFormat="false" ht="15" hidden="false" customHeight="true" outlineLevel="0" collapsed="false">
      <c r="A552" s="1" t="s">
        <v>1472</v>
      </c>
      <c r="B552" s="1" t="s">
        <v>1473</v>
      </c>
      <c r="C552" s="1" t="s">
        <v>1457</v>
      </c>
    </row>
    <row r="553" customFormat="false" ht="15" hidden="false" customHeight="true" outlineLevel="0" collapsed="false">
      <c r="A553" s="1" t="s">
        <v>1474</v>
      </c>
      <c r="B553" s="1" t="s">
        <v>1475</v>
      </c>
      <c r="C553" s="1" t="s">
        <v>1457</v>
      </c>
    </row>
    <row r="554" customFormat="false" ht="15" hidden="false" customHeight="true" outlineLevel="0" collapsed="false">
      <c r="A554" s="1" t="s">
        <v>1476</v>
      </c>
      <c r="B554" s="1" t="s">
        <v>1477</v>
      </c>
      <c r="C554" s="1" t="s">
        <v>1457</v>
      </c>
    </row>
    <row r="555" customFormat="false" ht="15" hidden="false" customHeight="true" outlineLevel="0" collapsed="false">
      <c r="A555" s="1" t="s">
        <v>1478</v>
      </c>
      <c r="B555" s="1" t="s">
        <v>1479</v>
      </c>
      <c r="C555" s="1" t="s">
        <v>1457</v>
      </c>
    </row>
    <row r="556" customFormat="false" ht="15" hidden="false" customHeight="true" outlineLevel="0" collapsed="false">
      <c r="A556" s="1" t="s">
        <v>1480</v>
      </c>
      <c r="B556" s="1" t="s">
        <v>1481</v>
      </c>
      <c r="C556" s="1" t="s">
        <v>1457</v>
      </c>
    </row>
    <row r="557" customFormat="false" ht="15" hidden="false" customHeight="true" outlineLevel="0" collapsed="false">
      <c r="A557" s="1" t="s">
        <v>1482</v>
      </c>
      <c r="B557" s="1" t="s">
        <v>1483</v>
      </c>
      <c r="C557" s="1" t="s">
        <v>1457</v>
      </c>
    </row>
    <row r="558" customFormat="false" ht="15" hidden="false" customHeight="true" outlineLevel="0" collapsed="false">
      <c r="A558" s="1" t="s">
        <v>1484</v>
      </c>
      <c r="B558" s="1" t="s">
        <v>1485</v>
      </c>
      <c r="C558" s="1" t="s">
        <v>1457</v>
      </c>
    </row>
    <row r="559" customFormat="false" ht="15" hidden="false" customHeight="true" outlineLevel="0" collapsed="false">
      <c r="A559" s="1" t="s">
        <v>1486</v>
      </c>
      <c r="B559" s="1" t="s">
        <v>1487</v>
      </c>
      <c r="C559" s="1" t="s">
        <v>1457</v>
      </c>
    </row>
    <row r="560" customFormat="false" ht="15" hidden="false" customHeight="true" outlineLevel="0" collapsed="false">
      <c r="A560" s="1" t="s">
        <v>1488</v>
      </c>
      <c r="B560" s="1" t="s">
        <v>1489</v>
      </c>
      <c r="C560" s="1" t="s">
        <v>1457</v>
      </c>
    </row>
    <row r="561" customFormat="false" ht="15" hidden="false" customHeight="true" outlineLevel="0" collapsed="false">
      <c r="A561" s="1" t="s">
        <v>1490</v>
      </c>
      <c r="B561" s="1" t="s">
        <v>1491</v>
      </c>
      <c r="C561" s="1" t="s">
        <v>1457</v>
      </c>
    </row>
    <row r="562" customFormat="false" ht="15" hidden="false" customHeight="true" outlineLevel="0" collapsed="false">
      <c r="A562" s="1" t="s">
        <v>1492</v>
      </c>
      <c r="B562" s="1" t="s">
        <v>1493</v>
      </c>
      <c r="C562" s="1" t="s">
        <v>1457</v>
      </c>
    </row>
    <row r="563" customFormat="false" ht="15" hidden="false" customHeight="true" outlineLevel="0" collapsed="false">
      <c r="A563" s="1" t="s">
        <v>1494</v>
      </c>
      <c r="B563" s="1" t="s">
        <v>1495</v>
      </c>
      <c r="C563" s="1" t="s">
        <v>1457</v>
      </c>
    </row>
    <row r="564" customFormat="false" ht="15" hidden="false" customHeight="true" outlineLevel="0" collapsed="false">
      <c r="A564" s="1" t="s">
        <v>1496</v>
      </c>
      <c r="B564" s="1" t="s">
        <v>1497</v>
      </c>
      <c r="C564" s="1" t="s">
        <v>1457</v>
      </c>
    </row>
    <row r="565" customFormat="false" ht="15" hidden="false" customHeight="true" outlineLevel="0" collapsed="false">
      <c r="A565" s="1" t="s">
        <v>1498</v>
      </c>
      <c r="B565" s="1" t="s">
        <v>1499</v>
      </c>
      <c r="C565" s="1" t="s">
        <v>1457</v>
      </c>
    </row>
    <row r="566" customFormat="false" ht="15" hidden="false" customHeight="true" outlineLevel="0" collapsed="false">
      <c r="A566" s="1" t="s">
        <v>1500</v>
      </c>
      <c r="B566" s="1" t="s">
        <v>1501</v>
      </c>
      <c r="C566" s="1" t="s">
        <v>1457</v>
      </c>
    </row>
    <row r="567" customFormat="false" ht="15" hidden="false" customHeight="true" outlineLevel="0" collapsed="false">
      <c r="A567" s="1" t="s">
        <v>1502</v>
      </c>
      <c r="B567" s="1" t="s">
        <v>1503</v>
      </c>
      <c r="C567" s="1" t="s">
        <v>1457</v>
      </c>
    </row>
    <row r="568" customFormat="false" ht="15" hidden="false" customHeight="true" outlineLevel="0" collapsed="false">
      <c r="A568" s="1" t="s">
        <v>1504</v>
      </c>
      <c r="B568" s="1" t="s">
        <v>1505</v>
      </c>
      <c r="C568" s="1" t="s">
        <v>1457</v>
      </c>
    </row>
    <row r="569" customFormat="false" ht="15" hidden="false" customHeight="true" outlineLevel="0" collapsed="false">
      <c r="A569" s="1" t="s">
        <v>1506</v>
      </c>
      <c r="B569" s="1" t="s">
        <v>1507</v>
      </c>
      <c r="C569" s="1" t="s">
        <v>1457</v>
      </c>
    </row>
    <row r="570" customFormat="false" ht="15" hidden="false" customHeight="true" outlineLevel="0" collapsed="false">
      <c r="A570" s="1" t="s">
        <v>1508</v>
      </c>
      <c r="B570" s="1" t="s">
        <v>1509</v>
      </c>
      <c r="C570" s="1" t="s">
        <v>1457</v>
      </c>
    </row>
    <row r="571" customFormat="false" ht="15" hidden="false" customHeight="true" outlineLevel="0" collapsed="false">
      <c r="A571" s="1" t="s">
        <v>1510</v>
      </c>
      <c r="B571" s="1" t="s">
        <v>1511</v>
      </c>
      <c r="C571" s="1" t="s">
        <v>1457</v>
      </c>
    </row>
    <row r="572" customFormat="false" ht="15" hidden="false" customHeight="true" outlineLevel="0" collapsed="false">
      <c r="A572" s="1" t="s">
        <v>1512</v>
      </c>
      <c r="B572" s="1" t="s">
        <v>1513</v>
      </c>
      <c r="C572" s="1" t="s">
        <v>1457</v>
      </c>
    </row>
    <row r="573" customFormat="false" ht="15" hidden="false" customHeight="true" outlineLevel="0" collapsed="false">
      <c r="A573" s="1" t="s">
        <v>1514</v>
      </c>
      <c r="B573" s="1" t="s">
        <v>1515</v>
      </c>
      <c r="C573" s="1" t="s">
        <v>1457</v>
      </c>
    </row>
    <row r="574" customFormat="false" ht="15" hidden="false" customHeight="true" outlineLevel="0" collapsed="false">
      <c r="A574" s="1" t="s">
        <v>1516</v>
      </c>
      <c r="B574" s="1" t="s">
        <v>1517</v>
      </c>
      <c r="C574" s="1" t="s">
        <v>1457</v>
      </c>
    </row>
    <row r="575" customFormat="false" ht="15" hidden="false" customHeight="true" outlineLevel="0" collapsed="false">
      <c r="A575" s="1" t="s">
        <v>1518</v>
      </c>
      <c r="B575" s="1" t="s">
        <v>1519</v>
      </c>
      <c r="C575" s="1" t="s">
        <v>1457</v>
      </c>
    </row>
    <row r="576" customFormat="false" ht="15" hidden="false" customHeight="true" outlineLevel="0" collapsed="false">
      <c r="A576" s="1" t="s">
        <v>1520</v>
      </c>
      <c r="B576" s="1" t="s">
        <v>1521</v>
      </c>
      <c r="C576" s="1" t="s">
        <v>1457</v>
      </c>
    </row>
    <row r="577" customFormat="false" ht="15" hidden="false" customHeight="true" outlineLevel="0" collapsed="false">
      <c r="A577" s="1" t="s">
        <v>1522</v>
      </c>
      <c r="B577" s="1" t="s">
        <v>1523</v>
      </c>
      <c r="C577" s="1" t="s">
        <v>1457</v>
      </c>
    </row>
    <row r="578" customFormat="false" ht="15" hidden="false" customHeight="true" outlineLevel="0" collapsed="false">
      <c r="A578" s="1" t="s">
        <v>1524</v>
      </c>
      <c r="B578" s="1" t="s">
        <v>1525</v>
      </c>
      <c r="C578" s="1" t="s">
        <v>1457</v>
      </c>
    </row>
    <row r="579" customFormat="false" ht="15" hidden="false" customHeight="true" outlineLevel="0" collapsed="false">
      <c r="A579" s="1" t="s">
        <v>1526</v>
      </c>
      <c r="B579" s="1" t="s">
        <v>1527</v>
      </c>
      <c r="C579" s="1" t="s">
        <v>1457</v>
      </c>
    </row>
    <row r="580" customFormat="false" ht="15" hidden="false" customHeight="true" outlineLevel="0" collapsed="false">
      <c r="A580" s="1" t="s">
        <v>1528</v>
      </c>
      <c r="B580" s="1" t="s">
        <v>1529</v>
      </c>
      <c r="C580" s="1" t="s">
        <v>1457</v>
      </c>
    </row>
    <row r="581" customFormat="false" ht="15" hidden="false" customHeight="true" outlineLevel="0" collapsed="false">
      <c r="A581" s="1" t="s">
        <v>1530</v>
      </c>
      <c r="B581" s="1" t="s">
        <v>1531</v>
      </c>
      <c r="C581" s="1" t="s">
        <v>1457</v>
      </c>
    </row>
    <row r="582" customFormat="false" ht="15" hidden="false" customHeight="true" outlineLevel="0" collapsed="false">
      <c r="A582" s="1" t="s">
        <v>1532</v>
      </c>
      <c r="B582" s="1" t="s">
        <v>1533</v>
      </c>
      <c r="C582" s="1" t="s">
        <v>1457</v>
      </c>
    </row>
    <row r="583" customFormat="false" ht="15" hidden="false" customHeight="true" outlineLevel="0" collapsed="false">
      <c r="A583" s="1" t="s">
        <v>1534</v>
      </c>
      <c r="B583" s="1" t="s">
        <v>1535</v>
      </c>
      <c r="C583" s="1" t="s">
        <v>116</v>
      </c>
    </row>
    <row r="584" customFormat="false" ht="15" hidden="false" customHeight="true" outlineLevel="0" collapsed="false">
      <c r="A584" s="1" t="s">
        <v>1536</v>
      </c>
      <c r="B584" s="1" t="s">
        <v>1537</v>
      </c>
      <c r="C584" s="1" t="s">
        <v>116</v>
      </c>
    </row>
    <row r="585" customFormat="false" ht="15" hidden="false" customHeight="true" outlineLevel="0" collapsed="false">
      <c r="A585" s="1" t="s">
        <v>1538</v>
      </c>
      <c r="B585" s="1" t="s">
        <v>1539</v>
      </c>
      <c r="C585" s="1" t="s">
        <v>116</v>
      </c>
    </row>
    <row r="586" customFormat="false" ht="15" hidden="false" customHeight="true" outlineLevel="0" collapsed="false">
      <c r="A586" s="1" t="s">
        <v>1540</v>
      </c>
      <c r="B586" s="1" t="s">
        <v>1541</v>
      </c>
      <c r="C586" s="1" t="s">
        <v>116</v>
      </c>
    </row>
    <row r="587" customFormat="false" ht="15" hidden="false" customHeight="true" outlineLevel="0" collapsed="false">
      <c r="A587" s="1" t="s">
        <v>1542</v>
      </c>
      <c r="B587" s="1" t="s">
        <v>1543</v>
      </c>
      <c r="C587" s="1" t="s">
        <v>116</v>
      </c>
    </row>
    <row r="588" customFormat="false" ht="15" hidden="false" customHeight="true" outlineLevel="0" collapsed="false">
      <c r="A588" s="1" t="s">
        <v>1544</v>
      </c>
      <c r="B588" s="1" t="s">
        <v>1545</v>
      </c>
      <c r="C588" s="1" t="s">
        <v>116</v>
      </c>
    </row>
    <row r="589" customFormat="false" ht="15" hidden="false" customHeight="true" outlineLevel="0" collapsed="false">
      <c r="A589" s="1" t="s">
        <v>1546</v>
      </c>
      <c r="B589" s="1" t="s">
        <v>1547</v>
      </c>
      <c r="C589" s="1" t="s">
        <v>116</v>
      </c>
    </row>
    <row r="590" customFormat="false" ht="15" hidden="false" customHeight="true" outlineLevel="0" collapsed="false">
      <c r="A590" s="1" t="s">
        <v>1548</v>
      </c>
      <c r="B590" s="1" t="s">
        <v>1549</v>
      </c>
      <c r="C590" s="1" t="s">
        <v>116</v>
      </c>
    </row>
    <row r="591" customFormat="false" ht="15" hidden="false" customHeight="true" outlineLevel="0" collapsed="false">
      <c r="A591" s="1" t="s">
        <v>1550</v>
      </c>
      <c r="B591" s="1" t="s">
        <v>1551</v>
      </c>
      <c r="C591" s="1" t="s">
        <v>116</v>
      </c>
    </row>
    <row r="592" customFormat="false" ht="15" hidden="false" customHeight="true" outlineLevel="0" collapsed="false">
      <c r="A592" s="1" t="s">
        <v>1552</v>
      </c>
      <c r="B592" s="1" t="s">
        <v>1553</v>
      </c>
      <c r="C592" s="1" t="s">
        <v>116</v>
      </c>
    </row>
    <row r="593" customFormat="false" ht="15" hidden="false" customHeight="true" outlineLevel="0" collapsed="false">
      <c r="A593" s="1" t="s">
        <v>1554</v>
      </c>
      <c r="B593" s="1" t="s">
        <v>1555</v>
      </c>
      <c r="C593" s="1" t="s">
        <v>116</v>
      </c>
    </row>
    <row r="594" customFormat="false" ht="15" hidden="false" customHeight="true" outlineLevel="0" collapsed="false">
      <c r="A594" s="1" t="s">
        <v>1556</v>
      </c>
      <c r="B594" s="1" t="s">
        <v>1557</v>
      </c>
      <c r="C594" s="1" t="s">
        <v>116</v>
      </c>
    </row>
    <row r="595" customFormat="false" ht="15" hidden="false" customHeight="true" outlineLevel="0" collapsed="false">
      <c r="A595" s="1" t="s">
        <v>1558</v>
      </c>
      <c r="B595" s="1" t="s">
        <v>1559</v>
      </c>
      <c r="C595" s="1" t="s">
        <v>116</v>
      </c>
    </row>
    <row r="596" customFormat="false" ht="15" hidden="false" customHeight="true" outlineLevel="0" collapsed="false">
      <c r="A596" s="1" t="s">
        <v>1560</v>
      </c>
      <c r="B596" s="1" t="s">
        <v>1561</v>
      </c>
      <c r="C596" s="1" t="s">
        <v>116</v>
      </c>
    </row>
    <row r="597" customFormat="false" ht="15" hidden="false" customHeight="true" outlineLevel="0" collapsed="false">
      <c r="A597" s="1" t="s">
        <v>1562</v>
      </c>
      <c r="B597" s="1" t="s">
        <v>1563</v>
      </c>
      <c r="C597" s="1" t="s">
        <v>116</v>
      </c>
    </row>
    <row r="598" customFormat="false" ht="15" hidden="false" customHeight="true" outlineLevel="0" collapsed="false">
      <c r="A598" s="1" t="s">
        <v>1564</v>
      </c>
      <c r="B598" s="1" t="s">
        <v>1565</v>
      </c>
      <c r="C598" s="1" t="s">
        <v>116</v>
      </c>
    </row>
    <row r="599" customFormat="false" ht="15" hidden="false" customHeight="true" outlineLevel="0" collapsed="false">
      <c r="A599" s="1" t="s">
        <v>1566</v>
      </c>
      <c r="B599" s="1" t="s">
        <v>1567</v>
      </c>
      <c r="C599" s="1" t="s">
        <v>116</v>
      </c>
    </row>
    <row r="600" customFormat="false" ht="15" hidden="false" customHeight="true" outlineLevel="0" collapsed="false">
      <c r="A600" s="1" t="s">
        <v>1568</v>
      </c>
      <c r="B600" s="1" t="s">
        <v>1569</v>
      </c>
      <c r="C600" s="1" t="s">
        <v>116</v>
      </c>
    </row>
    <row r="601" customFormat="false" ht="15" hidden="false" customHeight="true" outlineLevel="0" collapsed="false">
      <c r="A601" s="1" t="s">
        <v>1570</v>
      </c>
      <c r="B601" s="1" t="s">
        <v>1571</v>
      </c>
      <c r="C601" s="1" t="s">
        <v>116</v>
      </c>
    </row>
    <row r="602" customFormat="false" ht="15" hidden="false" customHeight="true" outlineLevel="0" collapsed="false">
      <c r="A602" s="1" t="s">
        <v>1572</v>
      </c>
      <c r="B602" s="1" t="s">
        <v>1573</v>
      </c>
      <c r="C602" s="1" t="s">
        <v>116</v>
      </c>
    </row>
    <row r="603" customFormat="false" ht="15" hidden="false" customHeight="true" outlineLevel="0" collapsed="false">
      <c r="A603" s="1" t="s">
        <v>1574</v>
      </c>
      <c r="B603" s="1" t="s">
        <v>1575</v>
      </c>
      <c r="C603" s="1" t="s">
        <v>116</v>
      </c>
    </row>
    <row r="604" customFormat="false" ht="15" hidden="false" customHeight="true" outlineLevel="0" collapsed="false">
      <c r="A604" s="1" t="s">
        <v>1576</v>
      </c>
      <c r="B604" s="1" t="s">
        <v>1577</v>
      </c>
      <c r="C604" s="1" t="s">
        <v>116</v>
      </c>
    </row>
    <row r="605" customFormat="false" ht="15" hidden="false" customHeight="true" outlineLevel="0" collapsed="false">
      <c r="A605" s="1" t="s">
        <v>1578</v>
      </c>
      <c r="B605" s="1" t="s">
        <v>1579</v>
      </c>
      <c r="C605" s="1" t="s">
        <v>116</v>
      </c>
    </row>
    <row r="606" customFormat="false" ht="15" hidden="false" customHeight="true" outlineLevel="0" collapsed="false">
      <c r="A606" s="1" t="s">
        <v>1580</v>
      </c>
      <c r="B606" s="1" t="s">
        <v>1581</v>
      </c>
      <c r="C606" s="1" t="s">
        <v>116</v>
      </c>
    </row>
    <row r="607" customFormat="false" ht="15" hidden="false" customHeight="true" outlineLevel="0" collapsed="false">
      <c r="A607" s="1" t="s">
        <v>1582</v>
      </c>
      <c r="B607" s="1" t="s">
        <v>1583</v>
      </c>
      <c r="C607" s="1" t="s">
        <v>116</v>
      </c>
    </row>
    <row r="608" customFormat="false" ht="15" hidden="false" customHeight="true" outlineLevel="0" collapsed="false">
      <c r="A608" s="1" t="s">
        <v>1584</v>
      </c>
      <c r="B608" s="1" t="s">
        <v>1585</v>
      </c>
      <c r="C608" s="1" t="s">
        <v>116</v>
      </c>
    </row>
    <row r="609" customFormat="false" ht="15" hidden="false" customHeight="true" outlineLevel="0" collapsed="false">
      <c r="A609" s="1" t="s">
        <v>1586</v>
      </c>
      <c r="B609" s="1" t="s">
        <v>1587</v>
      </c>
      <c r="C609" s="1" t="s">
        <v>116</v>
      </c>
    </row>
    <row r="610" customFormat="false" ht="15" hidden="false" customHeight="true" outlineLevel="0" collapsed="false">
      <c r="A610" s="1" t="s">
        <v>1588</v>
      </c>
      <c r="B610" s="1" t="s">
        <v>1589</v>
      </c>
      <c r="C610" s="1" t="s">
        <v>116</v>
      </c>
    </row>
    <row r="611" customFormat="false" ht="15" hidden="false" customHeight="true" outlineLevel="0" collapsed="false">
      <c r="A611" s="1" t="s">
        <v>1590</v>
      </c>
      <c r="B611" s="1" t="s">
        <v>1591</v>
      </c>
      <c r="C611" s="1" t="s">
        <v>116</v>
      </c>
    </row>
    <row r="612" customFormat="false" ht="15" hidden="false" customHeight="true" outlineLevel="0" collapsed="false">
      <c r="A612" s="1" t="s">
        <v>1592</v>
      </c>
      <c r="B612" s="1" t="s">
        <v>1593</v>
      </c>
      <c r="C612" s="1" t="s">
        <v>116</v>
      </c>
    </row>
    <row r="613" customFormat="false" ht="15" hidden="false" customHeight="true" outlineLevel="0" collapsed="false">
      <c r="A613" s="1" t="s">
        <v>1594</v>
      </c>
      <c r="B613" s="1" t="s">
        <v>1595</v>
      </c>
      <c r="C613" s="1" t="s">
        <v>116</v>
      </c>
    </row>
    <row r="614" customFormat="false" ht="15" hidden="false" customHeight="true" outlineLevel="0" collapsed="false">
      <c r="A614" s="1" t="s">
        <v>1596</v>
      </c>
      <c r="B614" s="1" t="s">
        <v>1597</v>
      </c>
      <c r="C614" s="1" t="s">
        <v>116</v>
      </c>
    </row>
    <row r="615" customFormat="false" ht="15" hidden="false" customHeight="true" outlineLevel="0" collapsed="false">
      <c r="A615" s="1" t="s">
        <v>1598</v>
      </c>
      <c r="B615" s="1" t="s">
        <v>1599</v>
      </c>
      <c r="C615" s="1" t="s">
        <v>116</v>
      </c>
    </row>
    <row r="616" customFormat="false" ht="15" hidden="false" customHeight="true" outlineLevel="0" collapsed="false">
      <c r="A616" s="1" t="s">
        <v>1600</v>
      </c>
      <c r="B616" s="1" t="s">
        <v>1601</v>
      </c>
      <c r="C616" s="1" t="s">
        <v>116</v>
      </c>
    </row>
    <row r="617" customFormat="false" ht="15" hidden="false" customHeight="true" outlineLevel="0" collapsed="false">
      <c r="A617" s="1" t="s">
        <v>1602</v>
      </c>
      <c r="B617" s="1" t="s">
        <v>1603</v>
      </c>
      <c r="C617" s="1" t="s">
        <v>116</v>
      </c>
    </row>
    <row r="618" customFormat="false" ht="15" hidden="false" customHeight="true" outlineLevel="0" collapsed="false">
      <c r="A618" s="1" t="s">
        <v>1604</v>
      </c>
      <c r="B618" s="1" t="s">
        <v>1605</v>
      </c>
      <c r="C618" s="1" t="s">
        <v>116</v>
      </c>
    </row>
    <row r="619" customFormat="false" ht="15" hidden="false" customHeight="true" outlineLevel="0" collapsed="false">
      <c r="A619" s="1" t="s">
        <v>1606</v>
      </c>
      <c r="B619" s="1" t="s">
        <v>1607</v>
      </c>
      <c r="C619" s="1" t="s">
        <v>116</v>
      </c>
    </row>
    <row r="620" customFormat="false" ht="15" hidden="false" customHeight="true" outlineLevel="0" collapsed="false">
      <c r="A620" s="1" t="s">
        <v>1608</v>
      </c>
      <c r="B620" s="1" t="s">
        <v>1609</v>
      </c>
      <c r="C620" s="1" t="s">
        <v>116</v>
      </c>
    </row>
    <row r="621" customFormat="false" ht="15" hidden="false" customHeight="true" outlineLevel="0" collapsed="false">
      <c r="A621" s="1" t="s">
        <v>1610</v>
      </c>
      <c r="B621" s="1" t="s">
        <v>1611</v>
      </c>
      <c r="C621" s="1" t="s">
        <v>116</v>
      </c>
    </row>
    <row r="622" customFormat="false" ht="15" hidden="false" customHeight="true" outlineLevel="0" collapsed="false">
      <c r="A622" s="1" t="s">
        <v>1612</v>
      </c>
      <c r="B622" s="1" t="s">
        <v>1613</v>
      </c>
      <c r="C622" s="1" t="s">
        <v>116</v>
      </c>
    </row>
    <row r="623" customFormat="false" ht="15" hidden="false" customHeight="true" outlineLevel="0" collapsed="false">
      <c r="A623" s="1" t="s">
        <v>1614</v>
      </c>
      <c r="B623" s="1" t="s">
        <v>1615</v>
      </c>
      <c r="C623" s="1" t="s">
        <v>116</v>
      </c>
    </row>
    <row r="624" customFormat="false" ht="15" hidden="false" customHeight="true" outlineLevel="0" collapsed="false">
      <c r="A624" s="1" t="s">
        <v>1616</v>
      </c>
      <c r="B624" s="1" t="s">
        <v>1617</v>
      </c>
      <c r="C624" s="1" t="s">
        <v>116</v>
      </c>
    </row>
    <row r="625" customFormat="false" ht="15" hidden="false" customHeight="true" outlineLevel="0" collapsed="false">
      <c r="A625" s="1" t="s">
        <v>1618</v>
      </c>
      <c r="B625" s="1" t="s">
        <v>1619</v>
      </c>
      <c r="C625" s="1" t="s">
        <v>116</v>
      </c>
    </row>
    <row r="626" customFormat="false" ht="15" hidden="false" customHeight="true" outlineLevel="0" collapsed="false">
      <c r="A626" s="1" t="s">
        <v>1620</v>
      </c>
      <c r="B626" s="1" t="s">
        <v>1621</v>
      </c>
      <c r="C626" s="1" t="s">
        <v>116</v>
      </c>
    </row>
    <row r="627" customFormat="false" ht="15" hidden="false" customHeight="true" outlineLevel="0" collapsed="false">
      <c r="A627" s="1" t="s">
        <v>1622</v>
      </c>
      <c r="B627" s="1" t="s">
        <v>1623</v>
      </c>
      <c r="C627" s="1" t="s">
        <v>128</v>
      </c>
    </row>
    <row r="628" customFormat="false" ht="15" hidden="false" customHeight="true" outlineLevel="0" collapsed="false">
      <c r="A628" s="1" t="s">
        <v>1624</v>
      </c>
      <c r="B628" s="1" t="s">
        <v>1625</v>
      </c>
      <c r="C628" s="1" t="s">
        <v>128</v>
      </c>
    </row>
    <row r="629" customFormat="false" ht="15" hidden="false" customHeight="true" outlineLevel="0" collapsed="false">
      <c r="A629" s="1" t="s">
        <v>1626</v>
      </c>
      <c r="B629" s="1" t="s">
        <v>1627</v>
      </c>
      <c r="C629" s="1" t="s">
        <v>128</v>
      </c>
    </row>
    <row r="630" customFormat="false" ht="15" hidden="false" customHeight="true" outlineLevel="0" collapsed="false">
      <c r="A630" s="1" t="s">
        <v>1628</v>
      </c>
      <c r="B630" s="1" t="s">
        <v>1629</v>
      </c>
      <c r="C630" s="1" t="s">
        <v>128</v>
      </c>
    </row>
    <row r="631" customFormat="false" ht="15" hidden="false" customHeight="true" outlineLevel="0" collapsed="false">
      <c r="A631" s="1" t="s">
        <v>1630</v>
      </c>
      <c r="B631" s="1" t="s">
        <v>1631</v>
      </c>
      <c r="C631" s="1" t="s">
        <v>128</v>
      </c>
    </row>
    <row r="632" customFormat="false" ht="15" hidden="false" customHeight="true" outlineLevel="0" collapsed="false">
      <c r="A632" s="1" t="s">
        <v>1632</v>
      </c>
      <c r="B632" s="1" t="s">
        <v>1633</v>
      </c>
      <c r="C632" s="1" t="s">
        <v>128</v>
      </c>
    </row>
    <row r="633" customFormat="false" ht="15" hidden="false" customHeight="true" outlineLevel="0" collapsed="false">
      <c r="A633" s="1" t="s">
        <v>1634</v>
      </c>
      <c r="B633" s="1" t="s">
        <v>1635</v>
      </c>
      <c r="C633" s="1" t="s">
        <v>128</v>
      </c>
    </row>
    <row r="634" customFormat="false" ht="15" hidden="false" customHeight="true" outlineLevel="0" collapsed="false">
      <c r="A634" s="1" t="s">
        <v>1636</v>
      </c>
      <c r="B634" s="1" t="s">
        <v>1637</v>
      </c>
      <c r="C634" s="1" t="s">
        <v>128</v>
      </c>
    </row>
    <row r="635" customFormat="false" ht="15" hidden="false" customHeight="true" outlineLevel="0" collapsed="false">
      <c r="A635" s="1" t="s">
        <v>1638</v>
      </c>
      <c r="B635" s="1" t="s">
        <v>1639</v>
      </c>
      <c r="C635" s="1" t="s">
        <v>176</v>
      </c>
    </row>
    <row r="636" customFormat="false" ht="15" hidden="false" customHeight="true" outlineLevel="0" collapsed="false">
      <c r="A636" s="1" t="s">
        <v>1640</v>
      </c>
      <c r="B636" s="1" t="s">
        <v>1641</v>
      </c>
      <c r="C636" s="1" t="s">
        <v>176</v>
      </c>
    </row>
    <row r="637" customFormat="false" ht="15" hidden="false" customHeight="true" outlineLevel="0" collapsed="false">
      <c r="A637" s="1" t="s">
        <v>1642</v>
      </c>
      <c r="B637" s="1" t="s">
        <v>1643</v>
      </c>
      <c r="C637" s="1" t="s">
        <v>176</v>
      </c>
    </row>
    <row r="638" customFormat="false" ht="15" hidden="false" customHeight="true" outlineLevel="0" collapsed="false">
      <c r="A638" s="1" t="s">
        <v>1644</v>
      </c>
      <c r="B638" s="1" t="s">
        <v>1645</v>
      </c>
      <c r="C638" s="1" t="s">
        <v>146</v>
      </c>
    </row>
    <row r="639" customFormat="false" ht="15" hidden="false" customHeight="true" outlineLevel="0" collapsed="false">
      <c r="A639" s="1" t="s">
        <v>1646</v>
      </c>
      <c r="B639" s="1" t="s">
        <v>1647</v>
      </c>
      <c r="C639" s="1" t="s">
        <v>146</v>
      </c>
    </row>
    <row r="640" customFormat="false" ht="15" hidden="false" customHeight="true" outlineLevel="0" collapsed="false">
      <c r="A640" s="1" t="s">
        <v>1648</v>
      </c>
      <c r="B640" s="1" t="s">
        <v>1649</v>
      </c>
      <c r="C640" s="1" t="s">
        <v>146</v>
      </c>
    </row>
    <row r="641" customFormat="false" ht="15" hidden="false" customHeight="true" outlineLevel="0" collapsed="false">
      <c r="A641" s="1" t="s">
        <v>1650</v>
      </c>
      <c r="B641" s="1" t="s">
        <v>1651</v>
      </c>
      <c r="C641" s="1" t="s">
        <v>1457</v>
      </c>
    </row>
    <row r="642" customFormat="false" ht="15" hidden="false" customHeight="true" outlineLevel="0" collapsed="false">
      <c r="A642" s="1" t="s">
        <v>1652</v>
      </c>
      <c r="B642" s="1" t="s">
        <v>1653</v>
      </c>
      <c r="C642" s="1" t="s">
        <v>1457</v>
      </c>
    </row>
    <row r="643" customFormat="false" ht="15" hidden="false" customHeight="true" outlineLevel="0" collapsed="false">
      <c r="A643" s="1" t="s">
        <v>1654</v>
      </c>
      <c r="B643" s="1" t="s">
        <v>1655</v>
      </c>
      <c r="C643" s="1" t="s">
        <v>1457</v>
      </c>
    </row>
    <row r="644" customFormat="false" ht="15" hidden="false" customHeight="true" outlineLevel="0" collapsed="false">
      <c r="A644" s="1" t="s">
        <v>1656</v>
      </c>
      <c r="B644" s="1" t="s">
        <v>1657</v>
      </c>
      <c r="C644" s="1" t="s">
        <v>1457</v>
      </c>
    </row>
    <row r="645" customFormat="false" ht="15" hidden="false" customHeight="true" outlineLevel="0" collapsed="false">
      <c r="A645" s="1" t="s">
        <v>1658</v>
      </c>
      <c r="B645" s="1" t="s">
        <v>1659</v>
      </c>
      <c r="C645" s="1" t="s">
        <v>1457</v>
      </c>
    </row>
    <row r="646" customFormat="false" ht="15" hidden="false" customHeight="true" outlineLevel="0" collapsed="false">
      <c r="A646" s="1" t="s">
        <v>1660</v>
      </c>
      <c r="B646" s="1" t="s">
        <v>1661</v>
      </c>
      <c r="C646" s="1" t="s">
        <v>1457</v>
      </c>
    </row>
    <row r="647" customFormat="false" ht="15" hidden="false" customHeight="true" outlineLevel="0" collapsed="false">
      <c r="A647" s="1" t="s">
        <v>1662</v>
      </c>
      <c r="B647" s="1" t="s">
        <v>1663</v>
      </c>
      <c r="C647" s="1" t="s">
        <v>1457</v>
      </c>
    </row>
    <row r="648" customFormat="false" ht="15" hidden="false" customHeight="true" outlineLevel="0" collapsed="false">
      <c r="A648" s="1" t="s">
        <v>1664</v>
      </c>
      <c r="B648" s="1" t="s">
        <v>1665</v>
      </c>
      <c r="C648" s="1" t="s">
        <v>143</v>
      </c>
    </row>
    <row r="649" customFormat="false" ht="15" hidden="false" customHeight="true" outlineLevel="0" collapsed="false">
      <c r="A649" s="1" t="s">
        <v>1666</v>
      </c>
      <c r="B649" s="1" t="s">
        <v>1667</v>
      </c>
      <c r="C649" s="1" t="s">
        <v>1668</v>
      </c>
    </row>
    <row r="650" customFormat="false" ht="15" hidden="false" customHeight="true" outlineLevel="0" collapsed="false">
      <c r="A650" s="1" t="s">
        <v>1669</v>
      </c>
      <c r="B650" s="1" t="s">
        <v>1670</v>
      </c>
      <c r="C650" s="1" t="s">
        <v>140</v>
      </c>
    </row>
    <row r="651" customFormat="false" ht="15" hidden="false" customHeight="true" outlineLevel="0" collapsed="false">
      <c r="A651" s="1" t="s">
        <v>1671</v>
      </c>
      <c r="B651" s="1" t="s">
        <v>1672</v>
      </c>
      <c r="C651" s="1" t="s">
        <v>128</v>
      </c>
    </row>
    <row r="652" customFormat="false" ht="15" hidden="false" customHeight="true" outlineLevel="0" collapsed="false">
      <c r="A652" s="1" t="s">
        <v>1673</v>
      </c>
      <c r="B652" s="1" t="s">
        <v>1674</v>
      </c>
      <c r="C652" s="1" t="s">
        <v>137</v>
      </c>
    </row>
    <row r="653" customFormat="false" ht="15" hidden="false" customHeight="true" outlineLevel="0" collapsed="false">
      <c r="A653" s="1" t="s">
        <v>1675</v>
      </c>
      <c r="B653" s="1" t="s">
        <v>1676</v>
      </c>
      <c r="C653" s="1" t="s">
        <v>137</v>
      </c>
    </row>
    <row r="654" customFormat="false" ht="15" hidden="false" customHeight="true" outlineLevel="0" collapsed="false">
      <c r="A654" s="1" t="s">
        <v>1677</v>
      </c>
      <c r="B654" s="1" t="s">
        <v>1678</v>
      </c>
      <c r="C654" s="1" t="s">
        <v>137</v>
      </c>
    </row>
    <row r="655" customFormat="false" ht="15" hidden="false" customHeight="true" outlineLevel="0" collapsed="false">
      <c r="A655" s="1" t="s">
        <v>1679</v>
      </c>
      <c r="B655" s="1" t="s">
        <v>1680</v>
      </c>
      <c r="C655" s="1" t="s">
        <v>137</v>
      </c>
    </row>
    <row r="656" customFormat="false" ht="15" hidden="false" customHeight="true" outlineLevel="0" collapsed="false">
      <c r="A656" s="1" t="s">
        <v>1681</v>
      </c>
      <c r="B656" s="1" t="s">
        <v>1682</v>
      </c>
      <c r="C656" s="1" t="s">
        <v>137</v>
      </c>
    </row>
    <row r="657" customFormat="false" ht="15" hidden="false" customHeight="true" outlineLevel="0" collapsed="false">
      <c r="A657" s="1" t="s">
        <v>1683</v>
      </c>
      <c r="B657" s="1" t="s">
        <v>1684</v>
      </c>
      <c r="C657" s="1" t="s">
        <v>128</v>
      </c>
    </row>
    <row r="658" customFormat="false" ht="15" hidden="false" customHeight="true" outlineLevel="0" collapsed="false">
      <c r="A658" s="1" t="s">
        <v>1685</v>
      </c>
      <c r="B658" s="1" t="s">
        <v>1686</v>
      </c>
      <c r="C658" s="1" t="s">
        <v>146</v>
      </c>
    </row>
    <row r="659" customFormat="false" ht="15" hidden="false" customHeight="true" outlineLevel="0" collapsed="false">
      <c r="A659" s="1" t="s">
        <v>1687</v>
      </c>
      <c r="B659" s="1" t="s">
        <v>1688</v>
      </c>
      <c r="C659" s="1" t="s">
        <v>1007</v>
      </c>
    </row>
    <row r="660" customFormat="false" ht="15" hidden="false" customHeight="true" outlineLevel="0" collapsed="false">
      <c r="A660" s="1" t="s">
        <v>1689</v>
      </c>
      <c r="B660" s="1" t="s">
        <v>1690</v>
      </c>
      <c r="C660" s="1" t="s">
        <v>128</v>
      </c>
    </row>
    <row r="661" customFormat="false" ht="15" hidden="false" customHeight="true" outlineLevel="0" collapsed="false">
      <c r="A661" s="1" t="s">
        <v>1691</v>
      </c>
      <c r="B661" s="1" t="s">
        <v>1692</v>
      </c>
      <c r="C661" s="1" t="s">
        <v>143</v>
      </c>
    </row>
    <row r="662" customFormat="false" ht="15" hidden="false" customHeight="true" outlineLevel="0" collapsed="false">
      <c r="A662" s="1" t="s">
        <v>1693</v>
      </c>
      <c r="B662" s="1" t="s">
        <v>1694</v>
      </c>
      <c r="C662" s="1" t="s">
        <v>146</v>
      </c>
    </row>
    <row r="663" customFormat="false" ht="15" hidden="false" customHeight="true" outlineLevel="0" collapsed="false">
      <c r="A663" s="1" t="s">
        <v>1695</v>
      </c>
      <c r="B663" s="1" t="s">
        <v>1696</v>
      </c>
      <c r="C663" s="1" t="s">
        <v>1457</v>
      </c>
    </row>
    <row r="664" customFormat="false" ht="15" hidden="false" customHeight="true" outlineLevel="0" collapsed="false">
      <c r="A664" s="1" t="s">
        <v>1697</v>
      </c>
      <c r="B664" s="1" t="s">
        <v>1698</v>
      </c>
      <c r="C664" s="1" t="s">
        <v>143</v>
      </c>
    </row>
    <row r="665" customFormat="false" ht="15" hidden="false" customHeight="true" outlineLevel="0" collapsed="false">
      <c r="A665" s="1" t="s">
        <v>1699</v>
      </c>
      <c r="B665" s="1" t="s">
        <v>1700</v>
      </c>
      <c r="C665" s="1" t="s">
        <v>137</v>
      </c>
    </row>
    <row r="666" customFormat="false" ht="15" hidden="false" customHeight="true" outlineLevel="0" collapsed="false">
      <c r="A666" s="1" t="s">
        <v>1701</v>
      </c>
      <c r="B666" s="1" t="s">
        <v>1702</v>
      </c>
      <c r="C666" s="1" t="s">
        <v>126</v>
      </c>
    </row>
    <row r="667" customFormat="false" ht="15" hidden="false" customHeight="true" outlineLevel="0" collapsed="false">
      <c r="A667" s="1" t="s">
        <v>1703</v>
      </c>
      <c r="B667" s="1" t="s">
        <v>1704</v>
      </c>
      <c r="C667" s="1" t="s">
        <v>137</v>
      </c>
    </row>
    <row r="668" customFormat="false" ht="15" hidden="false" customHeight="true" outlineLevel="0" collapsed="false">
      <c r="A668" s="1" t="s">
        <v>1705</v>
      </c>
      <c r="B668" s="1" t="s">
        <v>1706</v>
      </c>
      <c r="C668" s="1" t="s">
        <v>128</v>
      </c>
    </row>
    <row r="669" customFormat="false" ht="15" hidden="false" customHeight="true" outlineLevel="0" collapsed="false">
      <c r="A669" s="1" t="s">
        <v>1707</v>
      </c>
      <c r="B669" s="1" t="s">
        <v>1708</v>
      </c>
      <c r="C669" s="1" t="s">
        <v>979</v>
      </c>
    </row>
    <row r="670" customFormat="false" ht="15" hidden="false" customHeight="true" outlineLevel="0" collapsed="false">
      <c r="A670" s="1" t="s">
        <v>1709</v>
      </c>
      <c r="B670" s="1" t="s">
        <v>1710</v>
      </c>
      <c r="C670" s="1" t="s">
        <v>1711</v>
      </c>
    </row>
    <row r="671" customFormat="false" ht="15" hidden="false" customHeight="true" outlineLevel="0" collapsed="false">
      <c r="A671" s="1" t="s">
        <v>1712</v>
      </c>
      <c r="B671" s="1" t="s">
        <v>1713</v>
      </c>
      <c r="C671" s="1" t="s">
        <v>355</v>
      </c>
    </row>
    <row r="672" customFormat="false" ht="15" hidden="false" customHeight="true" outlineLevel="0" collapsed="false">
      <c r="A672" s="1" t="s">
        <v>1714</v>
      </c>
      <c r="B672" s="1" t="s">
        <v>1715</v>
      </c>
      <c r="C672" s="1" t="s">
        <v>128</v>
      </c>
    </row>
    <row r="673" customFormat="false" ht="15" hidden="false" customHeight="true" outlineLevel="0" collapsed="false">
      <c r="A673" s="1" t="s">
        <v>1716</v>
      </c>
      <c r="B673" s="1" t="s">
        <v>1717</v>
      </c>
      <c r="C673" s="1" t="s">
        <v>979</v>
      </c>
    </row>
    <row r="674" customFormat="false" ht="15" hidden="false" customHeight="true" outlineLevel="0" collapsed="false">
      <c r="A674" s="1" t="s">
        <v>1718</v>
      </c>
      <c r="B674" s="1" t="s">
        <v>1719</v>
      </c>
      <c r="C674" s="1" t="s">
        <v>126</v>
      </c>
    </row>
    <row r="675" customFormat="false" ht="15" hidden="false" customHeight="true" outlineLevel="0" collapsed="false">
      <c r="A675" s="1" t="s">
        <v>1720</v>
      </c>
      <c r="B675" s="1" t="s">
        <v>1721</v>
      </c>
      <c r="C675" s="1" t="s">
        <v>847</v>
      </c>
    </row>
    <row r="676" customFormat="false" ht="15" hidden="false" customHeight="true" outlineLevel="0" collapsed="false">
      <c r="A676" s="1" t="s">
        <v>1722</v>
      </c>
      <c r="B676" s="1" t="s">
        <v>1723</v>
      </c>
      <c r="C676" s="1" t="s">
        <v>126</v>
      </c>
    </row>
    <row r="677" customFormat="false" ht="15" hidden="false" customHeight="true" outlineLevel="0" collapsed="false">
      <c r="A677" s="1" t="s">
        <v>1724</v>
      </c>
      <c r="B677" s="1" t="s">
        <v>1725</v>
      </c>
      <c r="C677" s="1" t="s">
        <v>128</v>
      </c>
    </row>
    <row r="678" customFormat="false" ht="15" hidden="false" customHeight="true" outlineLevel="0" collapsed="false">
      <c r="A678" s="1" t="s">
        <v>1726</v>
      </c>
      <c r="B678" s="1" t="s">
        <v>1727</v>
      </c>
      <c r="C678" s="1" t="s">
        <v>137</v>
      </c>
    </row>
    <row r="679" customFormat="false" ht="15" hidden="false" customHeight="true" outlineLevel="0" collapsed="false">
      <c r="A679" s="1" t="s">
        <v>1728</v>
      </c>
      <c r="B679" s="1" t="s">
        <v>1729</v>
      </c>
      <c r="C679" s="1" t="s">
        <v>143</v>
      </c>
    </row>
    <row r="680" customFormat="false" ht="15" hidden="false" customHeight="true" outlineLevel="0" collapsed="false">
      <c r="A680" s="1" t="s">
        <v>1730</v>
      </c>
      <c r="B680" s="1" t="s">
        <v>1731</v>
      </c>
      <c r="C680" s="1"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0" sqref="A6"/>
    </sheetView>
  </sheetViews>
  <sheetFormatPr defaultColWidth="8.6796875" defaultRowHeight="14.25" customHeight="false" zeroHeight="false" outlineLevelRow="0" outlineLevelCol="0"/>
  <cols>
    <col collapsed="false" customWidth="true" hidden="false" outlineLevel="0" max="1" min="1" style="1" width="24.7"/>
    <col collapsed="false" customWidth="true" hidden="false" outlineLevel="0" max="2" min="2" style="1" width="21"/>
    <col collapsed="false" customWidth="true" hidden="false" outlineLevel="0" max="3" min="3" style="1" width="73.6"/>
    <col collapsed="false" customWidth="true" hidden="false" outlineLevel="0" max="4" min="4" style="1" width="24"/>
  </cols>
  <sheetData>
    <row r="1" customFormat="false" ht="14.25" hidden="false" customHeight="true" outlineLevel="0" collapsed="false">
      <c r="A1" s="126" t="s">
        <v>1732</v>
      </c>
      <c r="B1" s="126" t="s">
        <v>1733</v>
      </c>
      <c r="C1" s="126" t="s">
        <v>1734</v>
      </c>
      <c r="D1" s="126" t="s">
        <v>1735</v>
      </c>
      <c r="F1" s="1"/>
      <c r="G1" s="1"/>
    </row>
    <row r="2" customFormat="false" ht="14.25" hidden="false" customHeight="true" outlineLevel="0" collapsed="false">
      <c r="A2" s="1" t="s">
        <v>116</v>
      </c>
      <c r="B2" s="1" t="s">
        <v>116</v>
      </c>
      <c r="C2" s="1" t="s">
        <v>1736</v>
      </c>
      <c r="D2" s="1" t="s">
        <v>115</v>
      </c>
      <c r="F2" s="1"/>
      <c r="G2" s="1"/>
    </row>
    <row r="3" customFormat="false" ht="14.25" hidden="false" customHeight="true" outlineLevel="0" collapsed="false">
      <c r="A3" s="1" t="s">
        <v>1457</v>
      </c>
      <c r="B3" s="1" t="s">
        <v>1737</v>
      </c>
      <c r="C3" s="1" t="s">
        <v>1738</v>
      </c>
      <c r="D3" s="1" t="s">
        <v>117</v>
      </c>
      <c r="F3" s="1"/>
      <c r="G3" s="1"/>
    </row>
    <row r="4" customFormat="false" ht="14.25" hidden="false" customHeight="true" outlineLevel="0" collapsed="false">
      <c r="B4" s="1" t="s">
        <v>120</v>
      </c>
      <c r="C4" s="1" t="s">
        <v>1739</v>
      </c>
      <c r="D4" s="1" t="s">
        <v>119</v>
      </c>
      <c r="F4" s="1"/>
      <c r="G4" s="1"/>
    </row>
    <row r="5" customFormat="false" ht="14.25" hidden="false" customHeight="true" outlineLevel="0" collapsed="false">
      <c r="B5" s="1" t="s">
        <v>122</v>
      </c>
      <c r="C5" s="1" t="s">
        <v>1740</v>
      </c>
      <c r="D5" s="1" t="s">
        <v>121</v>
      </c>
      <c r="F5" s="1"/>
      <c r="G5" s="1"/>
    </row>
    <row r="6" customFormat="false" ht="14.25" hidden="false" customHeight="true" outlineLevel="0" collapsed="false">
      <c r="A6" s="1" t="s">
        <v>847</v>
      </c>
      <c r="B6" s="1" t="s">
        <v>124</v>
      </c>
      <c r="C6" s="1" t="s">
        <v>1741</v>
      </c>
      <c r="D6" s="1" t="s">
        <v>123</v>
      </c>
      <c r="F6" s="1"/>
      <c r="G6" s="1"/>
    </row>
    <row r="7" customFormat="false" ht="14.25" hidden="false" customHeight="true" outlineLevel="0" collapsed="false">
      <c r="A7" s="1" t="s">
        <v>126</v>
      </c>
      <c r="B7" s="1" t="s">
        <v>126</v>
      </c>
      <c r="C7" s="1" t="s">
        <v>1742</v>
      </c>
      <c r="D7" s="1" t="s">
        <v>125</v>
      </c>
      <c r="F7" s="1"/>
      <c r="G7" s="1"/>
    </row>
    <row r="8" customFormat="false" ht="14.25" hidden="false" customHeight="true" outlineLevel="0" collapsed="false">
      <c r="A8" s="1" t="s">
        <v>128</v>
      </c>
      <c r="B8" s="1" t="s">
        <v>128</v>
      </c>
      <c r="C8" s="1" t="s">
        <v>1743</v>
      </c>
      <c r="D8" s="1" t="s">
        <v>127</v>
      </c>
      <c r="F8" s="1"/>
      <c r="G8" s="1"/>
    </row>
    <row r="9" customFormat="false" ht="14.25" hidden="false" customHeight="true" outlineLevel="0" collapsed="false">
      <c r="A9" s="1" t="s">
        <v>355</v>
      </c>
      <c r="B9" s="1" t="s">
        <v>355</v>
      </c>
      <c r="C9" s="1" t="s">
        <v>1744</v>
      </c>
      <c r="D9" s="1" t="s">
        <v>129</v>
      </c>
      <c r="F9" s="1"/>
      <c r="G9" s="1"/>
    </row>
    <row r="10" customFormat="false" ht="14.25" hidden="false" customHeight="true" outlineLevel="0" collapsed="false">
      <c r="B10" s="1" t="s">
        <v>134</v>
      </c>
      <c r="C10" s="1" t="s">
        <v>1745</v>
      </c>
      <c r="D10" s="1" t="s">
        <v>133</v>
      </c>
      <c r="F10" s="1"/>
      <c r="G10" s="1"/>
    </row>
    <row r="11" customFormat="false" ht="14.25" hidden="false" customHeight="true" outlineLevel="0" collapsed="false">
      <c r="A11" s="1" t="s">
        <v>137</v>
      </c>
      <c r="B11" s="1" t="s">
        <v>137</v>
      </c>
      <c r="C11" s="1" t="s">
        <v>1746</v>
      </c>
      <c r="D11" s="1" t="s">
        <v>136</v>
      </c>
      <c r="F11" s="1"/>
      <c r="G11" s="1"/>
    </row>
    <row r="12" customFormat="false" ht="14.25" hidden="false" customHeight="true" outlineLevel="0" collapsed="false">
      <c r="A12" s="1" t="s">
        <v>140</v>
      </c>
      <c r="B12" s="1" t="s">
        <v>140</v>
      </c>
      <c r="C12" s="1" t="s">
        <v>1747</v>
      </c>
      <c r="D12" s="1" t="s">
        <v>139</v>
      </c>
      <c r="F12" s="1"/>
      <c r="G12" s="1"/>
    </row>
    <row r="13" customFormat="false" ht="14.25" hidden="false" customHeight="true" outlineLevel="0" collapsed="false">
      <c r="A13" s="1" t="s">
        <v>143</v>
      </c>
      <c r="B13" s="1" t="s">
        <v>143</v>
      </c>
      <c r="C13" s="1" t="s">
        <v>1748</v>
      </c>
      <c r="D13" s="1" t="s">
        <v>142</v>
      </c>
      <c r="F13" s="1"/>
      <c r="G13" s="1"/>
    </row>
    <row r="14" customFormat="false" ht="14.25" hidden="false" customHeight="true" outlineLevel="0" collapsed="false">
      <c r="A14" s="1" t="s">
        <v>146</v>
      </c>
      <c r="B14" s="1" t="s">
        <v>146</v>
      </c>
      <c r="C14" s="1" t="s">
        <v>1749</v>
      </c>
      <c r="D14" s="1" t="s">
        <v>145</v>
      </c>
      <c r="F14" s="1"/>
      <c r="G14" s="1"/>
    </row>
    <row r="15" customFormat="false" ht="14.25" hidden="false" customHeight="true" outlineLevel="0" collapsed="false">
      <c r="A15" s="1" t="s">
        <v>149</v>
      </c>
      <c r="B15" s="1" t="s">
        <v>149</v>
      </c>
      <c r="C15" s="1" t="s">
        <v>1750</v>
      </c>
      <c r="D15" s="1" t="s">
        <v>148</v>
      </c>
      <c r="F15" s="1"/>
      <c r="G15" s="1"/>
    </row>
    <row r="16" customFormat="false" ht="14.25" hidden="false" customHeight="true" outlineLevel="0" collapsed="false">
      <c r="A16" s="1" t="s">
        <v>176</v>
      </c>
      <c r="B16" s="1" t="s">
        <v>176</v>
      </c>
      <c r="C16" s="1" t="s">
        <v>1751</v>
      </c>
      <c r="D16" s="1" t="s">
        <v>175</v>
      </c>
      <c r="F16" s="1"/>
      <c r="G16" s="1"/>
    </row>
    <row r="17" customFormat="false" ht="14.25" hidden="false" customHeight="true" outlineLevel="0" collapsed="false">
      <c r="A17" s="1" t="s">
        <v>392</v>
      </c>
      <c r="B17" s="1" t="s">
        <v>392</v>
      </c>
      <c r="C17" s="1" t="s">
        <v>1752</v>
      </c>
      <c r="D17" s="1" t="s">
        <v>1753</v>
      </c>
      <c r="F17" s="1"/>
      <c r="G17" s="1"/>
    </row>
    <row r="18" customFormat="false" ht="14.25" hidden="false" customHeight="true" outlineLevel="0" collapsed="false">
      <c r="A18" s="1" t="s">
        <v>979</v>
      </c>
      <c r="B18" s="1" t="s">
        <v>979</v>
      </c>
      <c r="C18" s="1" t="s">
        <v>1754</v>
      </c>
      <c r="D18" s="1" t="s">
        <v>1753</v>
      </c>
      <c r="F18" s="1"/>
      <c r="G18" s="1"/>
    </row>
    <row r="19" customFormat="false" ht="14.25" hidden="false" customHeight="true" outlineLevel="0" collapsed="false">
      <c r="B19" s="1" t="s">
        <v>1755</v>
      </c>
      <c r="C19" s="1" t="s">
        <v>1756</v>
      </c>
      <c r="D19" s="1" t="s">
        <v>1753</v>
      </c>
      <c r="F19" s="1"/>
      <c r="G19" s="1"/>
    </row>
    <row r="20" customFormat="false" ht="14.25" hidden="false" customHeight="true" outlineLevel="0" collapsed="false">
      <c r="F20" s="1"/>
      <c r="G20" s="1"/>
    </row>
    <row r="21" customFormat="false" ht="14.25" hidden="false" customHeight="true" outlineLevel="0" collapsed="false">
      <c r="F21" s="1"/>
      <c r="G21" s="1"/>
    </row>
    <row r="22" customFormat="false" ht="14.25" hidden="false" customHeight="true" outlineLevel="0" collapsed="false">
      <c r="F22" s="1"/>
      <c r="G22" s="1"/>
    </row>
    <row r="23" customFormat="false" ht="14.25" hidden="false" customHeight="true" outlineLevel="0" collapsed="false">
      <c r="F23" s="1"/>
      <c r="G23" s="1"/>
    </row>
    <row r="24" customFormat="false" ht="14.25" hidden="false" customHeight="true" outlineLevel="0" collapsed="false">
      <c r="F24" s="1"/>
      <c r="G24" s="1"/>
    </row>
    <row r="25" customFormat="false" ht="14.25" hidden="false" customHeight="true" outlineLevel="0" collapsed="false">
      <c r="F25" s="1"/>
      <c r="G25" s="1"/>
    </row>
    <row r="26" customFormat="false" ht="14.25" hidden="false" customHeight="true" outlineLevel="0" collapsed="false">
      <c r="F26" s="1"/>
      <c r="G26" s="1"/>
    </row>
    <row r="27" customFormat="false" ht="14.25" hidden="false" customHeight="true" outlineLevel="0" collapsed="false">
      <c r="F27" s="1"/>
      <c r="G27" s="1"/>
    </row>
    <row r="28" customFormat="false" ht="14.25" hidden="false" customHeight="true" outlineLevel="0" collapsed="false">
      <c r="F28" s="1"/>
      <c r="G28" s="1"/>
    </row>
    <row r="29" customFormat="false" ht="14.25" hidden="false" customHeight="true" outlineLevel="0" collapsed="false">
      <c r="F29" s="1"/>
      <c r="G29" s="1"/>
    </row>
    <row r="30" customFormat="false" ht="14.25" hidden="false" customHeight="true" outlineLevel="0" collapsed="false">
      <c r="F30" s="1"/>
      <c r="G30" s="1"/>
    </row>
    <row r="31" customFormat="false" ht="14.25" hidden="false" customHeight="true" outlineLevel="0" collapsed="false">
      <c r="F31" s="1"/>
      <c r="G31" s="1"/>
    </row>
    <row r="32" customFormat="false" ht="27" hidden="false" customHeight="true" outlineLevel="0" collapsed="false">
      <c r="F32" s="1"/>
      <c r="G32" s="1"/>
    </row>
    <row r="33" customFormat="false" ht="14.25" hidden="false" customHeight="true" outlineLevel="0" collapsed="false">
      <c r="F33" s="1"/>
      <c r="G33" s="1"/>
    </row>
    <row r="34" customFormat="false" ht="14.25" hidden="false" customHeight="true" outlineLevel="0" collapsed="false">
      <c r="F34" s="1"/>
      <c r="G34" s="1"/>
    </row>
    <row r="35" customFormat="false" ht="14.25" hidden="false" customHeight="true" outlineLevel="0" collapsed="false">
      <c r="F35" s="1"/>
      <c r="G35" s="1"/>
    </row>
    <row r="36" customFormat="false" ht="27" hidden="false" customHeight="true" outlineLevel="0" collapsed="false">
      <c r="F36" s="1"/>
      <c r="G36" s="1"/>
    </row>
    <row r="37" customFormat="false" ht="14.25" hidden="false" customHeight="true" outlineLevel="0" collapsed="false">
      <c r="F37" s="1"/>
      <c r="G37" s="1"/>
    </row>
    <row r="38" customFormat="false" ht="27" hidden="false" customHeight="true" outlineLevel="0" collapsed="false">
      <c r="F38" s="1"/>
      <c r="G38" s="1"/>
    </row>
    <row r="39" customFormat="false" ht="27" hidden="false" customHeight="true" outlineLevel="0" collapsed="false">
      <c r="F39" s="1"/>
      <c r="G39" s="1"/>
    </row>
  </sheetData>
  <autoFilter ref="A1:D19"/>
  <conditionalFormatting sqref="A1:C1">
    <cfRule type="duplicateValues" priority="2" aboveAverage="0" equalAverage="0" bottom="0" percent="0" rank="0" text="" dxfId="12"/>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2015-10-06T14:57:59Z</dcterms:created>
  <dc:creator/>
  <dc:description/>
  <dc:language>en-US</dc:language>
  <cp:lastModifiedBy/>
  <dcterms:modified xsi:type="dcterms:W3CDTF">2026-10-08T20:33:11Z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