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2022\Gerencia de IT\1. Presupuesto\4. KPI\"/>
    </mc:Choice>
  </mc:AlternateContent>
  <bookViews>
    <workbookView xWindow="0" yWindow="0" windowWidth="19200" windowHeight="6760" activeTab="1"/>
  </bookViews>
  <sheets>
    <sheet name="Dev" sheetId="40" r:id="rId1"/>
    <sheet name="Seguridad" sheetId="38" r:id="rId2"/>
    <sheet name="Ptto&amp;Gov" sheetId="1" r:id="rId3"/>
    <sheet name="Arquitectura" sheetId="35" r:id="rId4"/>
    <sheet name="API" sheetId="33" r:id="rId5"/>
    <sheet name="Infra_Support_DevOps" sheetId="39" r:id="rId6"/>
    <sheet name="Datos" sheetId="41" r:id="rId7"/>
    <sheet name="Agile" sheetId="16" state="hidden" r:id="rId8"/>
  </sheets>
  <definedNames>
    <definedName name="_xlnm._FilterDatabase" localSheetId="5" hidden="1">Infra_Support_DevOps!$A$1:$P$3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1" l="1"/>
  <c r="E30" i="41"/>
  <c r="F29" i="41"/>
  <c r="E29" i="41"/>
  <c r="F28" i="41"/>
  <c r="E28" i="41"/>
  <c r="F27" i="41"/>
  <c r="E27" i="41"/>
  <c r="F26" i="41"/>
  <c r="E26" i="41"/>
  <c r="F25" i="41"/>
  <c r="E25" i="41"/>
  <c r="F24" i="41"/>
  <c r="E24" i="41"/>
  <c r="F23" i="41"/>
  <c r="E23" i="41"/>
  <c r="F22" i="41"/>
  <c r="E22" i="41"/>
  <c r="AC14" i="41"/>
  <c r="AB14" i="41"/>
  <c r="Y14" i="41"/>
  <c r="X14" i="41"/>
  <c r="U14" i="41"/>
  <c r="T14" i="41"/>
  <c r="Q14" i="41"/>
  <c r="P14" i="41"/>
  <c r="M14" i="41"/>
  <c r="L14" i="41"/>
  <c r="I14" i="41"/>
  <c r="H14" i="41"/>
  <c r="E14" i="41"/>
  <c r="AC13" i="41"/>
  <c r="AB13" i="41"/>
  <c r="Y13" i="41"/>
  <c r="X13" i="41"/>
  <c r="U13" i="41"/>
  <c r="T13" i="41"/>
  <c r="Q13" i="41"/>
  <c r="P13" i="41"/>
  <c r="M13" i="41"/>
  <c r="L13" i="41"/>
  <c r="I13" i="41"/>
  <c r="H13" i="41"/>
  <c r="E13" i="41"/>
  <c r="AC12" i="41"/>
  <c r="AB12" i="41"/>
  <c r="Y12" i="41"/>
  <c r="X12" i="41"/>
  <c r="U12" i="41"/>
  <c r="T12" i="41"/>
  <c r="Q12" i="41"/>
  <c r="P12" i="41"/>
  <c r="M12" i="41"/>
  <c r="L12" i="41"/>
  <c r="I12" i="41"/>
  <c r="H12" i="41"/>
  <c r="E12" i="41"/>
  <c r="AC11" i="41"/>
  <c r="AB11" i="41"/>
  <c r="Y11" i="41"/>
  <c r="X11" i="41"/>
  <c r="U11" i="41"/>
  <c r="T11" i="41"/>
  <c r="Q11" i="41"/>
  <c r="P11" i="41"/>
  <c r="M11" i="41"/>
  <c r="L11" i="41"/>
  <c r="I11" i="41"/>
  <c r="H11" i="41"/>
  <c r="E11" i="41"/>
  <c r="AC10" i="41"/>
  <c r="AB10" i="41"/>
  <c r="Y10" i="41"/>
  <c r="X10" i="41"/>
  <c r="U10" i="41"/>
  <c r="T10" i="41"/>
  <c r="Q10" i="41"/>
  <c r="P10" i="41"/>
  <c r="M10" i="41"/>
  <c r="L10" i="41"/>
  <c r="I10" i="41"/>
  <c r="H10" i="41"/>
  <c r="E10" i="41"/>
  <c r="AC9" i="41"/>
  <c r="AB9" i="41"/>
  <c r="Y9" i="41"/>
  <c r="X9" i="41"/>
  <c r="U9" i="41"/>
  <c r="T9" i="41"/>
  <c r="Q9" i="41"/>
  <c r="P9" i="41"/>
  <c r="M9" i="41"/>
  <c r="L9" i="41"/>
  <c r="I9" i="41"/>
  <c r="H9" i="41"/>
  <c r="E9" i="41"/>
  <c r="AC8" i="41"/>
  <c r="AB8" i="41"/>
  <c r="Y8" i="41"/>
  <c r="X8" i="41"/>
  <c r="U8" i="41"/>
  <c r="T8" i="41"/>
  <c r="Q8" i="41"/>
  <c r="P8" i="41"/>
  <c r="M8" i="41"/>
  <c r="L8" i="41"/>
  <c r="I8" i="41"/>
  <c r="H8" i="41"/>
  <c r="E8" i="41"/>
  <c r="AC7" i="41"/>
  <c r="AB7" i="41"/>
  <c r="Y7" i="41"/>
  <c r="X7" i="41"/>
  <c r="U7" i="41"/>
  <c r="T7" i="41"/>
  <c r="Q7" i="41"/>
  <c r="P7" i="41"/>
  <c r="M7" i="41"/>
  <c r="L7" i="41"/>
  <c r="I7" i="41"/>
  <c r="H7" i="41"/>
  <c r="E7" i="41"/>
  <c r="AC6" i="41"/>
  <c r="AB6" i="41"/>
  <c r="Y6" i="41"/>
  <c r="X6" i="41"/>
  <c r="U6" i="41"/>
  <c r="T6" i="41"/>
  <c r="Q6" i="41"/>
  <c r="P6" i="41"/>
  <c r="M6" i="41"/>
  <c r="L6" i="41"/>
  <c r="I6" i="41"/>
  <c r="H6" i="41"/>
  <c r="E6" i="41"/>
  <c r="AC5" i="41"/>
  <c r="AB5" i="41"/>
  <c r="Y5" i="41"/>
  <c r="X5" i="41"/>
  <c r="U5" i="41"/>
  <c r="T5" i="41"/>
  <c r="Q5" i="41"/>
  <c r="P5" i="41"/>
  <c r="M5" i="41"/>
  <c r="L5" i="41"/>
  <c r="I5" i="41"/>
  <c r="H5" i="41"/>
  <c r="E5" i="41"/>
  <c r="AC4" i="41"/>
  <c r="AB4" i="41"/>
  <c r="Y4" i="41"/>
  <c r="X4" i="41"/>
  <c r="U4" i="41"/>
  <c r="T4" i="41"/>
  <c r="Q4" i="41"/>
  <c r="P4" i="41"/>
  <c r="M4" i="41"/>
  <c r="L4" i="41"/>
  <c r="I4" i="41"/>
  <c r="H4" i="41"/>
  <c r="E4" i="41"/>
  <c r="AC3" i="41"/>
  <c r="AB3" i="41"/>
  <c r="Y3" i="41"/>
  <c r="X3" i="41"/>
  <c r="U3" i="41"/>
  <c r="T3" i="41"/>
  <c r="Q3" i="41"/>
  <c r="P3" i="41"/>
  <c r="M3" i="41"/>
  <c r="L3" i="41"/>
  <c r="I3" i="41"/>
  <c r="H3" i="41"/>
  <c r="E3" i="41"/>
  <c r="AC16" i="1" l="1"/>
  <c r="AB16" i="1"/>
  <c r="AN101" i="40"/>
  <c r="AM101" i="40"/>
  <c r="AL101" i="40"/>
  <c r="AK101" i="40"/>
  <c r="AJ101" i="40"/>
  <c r="AI101" i="40"/>
  <c r="AH101" i="40"/>
  <c r="AG101" i="40"/>
  <c r="AF101" i="40"/>
  <c r="AE101" i="40"/>
  <c r="AD101" i="40"/>
  <c r="AC101" i="40"/>
  <c r="AO100" i="40"/>
  <c r="AN100" i="40"/>
  <c r="AM100" i="40"/>
  <c r="AL100" i="40"/>
  <c r="AK100" i="40"/>
  <c r="AJ100" i="40"/>
  <c r="AI100" i="40"/>
  <c r="AH100" i="40"/>
  <c r="AG100" i="40"/>
  <c r="AF100" i="40"/>
  <c r="AE100" i="40"/>
  <c r="AD100" i="40"/>
  <c r="AC100" i="40"/>
  <c r="AO99" i="40"/>
  <c r="AK99" i="40"/>
  <c r="AJ99" i="40"/>
  <c r="AI99" i="40"/>
  <c r="AH99" i="40"/>
  <c r="AG99" i="40"/>
  <c r="AF99" i="40"/>
  <c r="AE99" i="40"/>
  <c r="AD99" i="40"/>
  <c r="AC99" i="40"/>
  <c r="AO98" i="40"/>
  <c r="AK98" i="40"/>
  <c r="AJ98" i="40"/>
  <c r="AI98" i="40"/>
  <c r="AH98" i="40"/>
  <c r="AG98" i="40"/>
  <c r="AF98" i="40"/>
  <c r="AE98" i="40"/>
  <c r="AD98" i="40"/>
  <c r="AC98" i="40"/>
  <c r="AO97" i="40"/>
  <c r="AN97" i="40"/>
  <c r="AM97" i="40"/>
  <c r="AL97" i="40"/>
  <c r="AK97" i="40"/>
  <c r="AJ97" i="40"/>
  <c r="AI97" i="40"/>
  <c r="AH97" i="40"/>
  <c r="AG97" i="40"/>
  <c r="AF97" i="40"/>
  <c r="AE97" i="40"/>
  <c r="AD97" i="40"/>
  <c r="AC97" i="40"/>
  <c r="AO96" i="40"/>
  <c r="AN96" i="40"/>
  <c r="AM96" i="40"/>
  <c r="AL96" i="40"/>
  <c r="AK96" i="40"/>
  <c r="AJ96" i="40"/>
  <c r="AI96" i="40"/>
  <c r="AH96" i="40"/>
  <c r="AG96" i="40"/>
  <c r="AF96" i="40"/>
  <c r="AE96" i="40"/>
  <c r="AD96" i="40"/>
  <c r="AC96" i="40"/>
  <c r="AK95" i="40"/>
  <c r="AJ95" i="40"/>
  <c r="AI95" i="40"/>
  <c r="AH95" i="40"/>
  <c r="AG95" i="40"/>
  <c r="AF95" i="40"/>
  <c r="AE95" i="40"/>
  <c r="AD95" i="40"/>
  <c r="AC95" i="40"/>
  <c r="AO94" i="40"/>
  <c r="AN94" i="40"/>
  <c r="AM94" i="40"/>
  <c r="AL94" i="40"/>
  <c r="AK94" i="40"/>
  <c r="AJ94" i="40"/>
  <c r="AI94" i="40"/>
  <c r="AH94" i="40"/>
  <c r="AG94" i="40"/>
  <c r="AF94" i="40"/>
  <c r="AE94" i="40"/>
  <c r="AD94" i="40"/>
  <c r="AC94" i="40"/>
  <c r="AO93" i="40"/>
  <c r="AN93" i="40"/>
  <c r="AM93" i="40"/>
  <c r="AL93" i="40"/>
  <c r="AK93" i="40"/>
  <c r="AJ93" i="40"/>
  <c r="AI93" i="40"/>
  <c r="AH93" i="40"/>
  <c r="AG93" i="40"/>
  <c r="AF93" i="40"/>
  <c r="AE93" i="40"/>
  <c r="AD93" i="40"/>
  <c r="R93" i="40"/>
  <c r="Q93" i="40"/>
  <c r="P93" i="40"/>
  <c r="E93" i="40"/>
  <c r="D93" i="40"/>
  <c r="C93" i="40"/>
  <c r="AC93" i="40" s="1"/>
  <c r="AO92" i="40"/>
  <c r="AN92" i="40"/>
  <c r="AM92" i="40"/>
  <c r="AL92" i="40"/>
  <c r="AK92" i="40"/>
  <c r="AJ92" i="40"/>
  <c r="AI92" i="40"/>
  <c r="AH92" i="40"/>
  <c r="AG92" i="40"/>
  <c r="AF92" i="40"/>
  <c r="AE92" i="40"/>
  <c r="R92" i="40"/>
  <c r="Q92" i="40"/>
  <c r="P92" i="40"/>
  <c r="E92" i="40"/>
  <c r="D92" i="40"/>
  <c r="AD92" i="40" s="1"/>
  <c r="C92" i="40"/>
  <c r="AC92" i="40" s="1"/>
  <c r="AO91" i="40"/>
  <c r="AN91" i="40"/>
  <c r="AM91" i="40"/>
  <c r="AK91" i="40"/>
  <c r="AJ91" i="40"/>
  <c r="AI91" i="40"/>
  <c r="AH91" i="40"/>
  <c r="AG91" i="40"/>
  <c r="AF91" i="40"/>
  <c r="R91" i="40"/>
  <c r="Q91" i="40"/>
  <c r="P91" i="40"/>
  <c r="E91" i="40"/>
  <c r="AE91" i="40" s="1"/>
  <c r="D91" i="40"/>
  <c r="AD91" i="40" s="1"/>
  <c r="C91" i="40"/>
  <c r="AC91" i="40" s="1"/>
  <c r="AO90" i="40"/>
  <c r="AN90" i="40"/>
  <c r="AM90" i="40"/>
  <c r="AL90" i="40"/>
  <c r="AK90" i="40"/>
  <c r="AJ90" i="40"/>
  <c r="AI90" i="40"/>
  <c r="AH90" i="40"/>
  <c r="AG90" i="40"/>
  <c r="AF90" i="40"/>
  <c r="AE90" i="40"/>
  <c r="R90" i="40"/>
  <c r="Q90" i="40"/>
  <c r="P90" i="40"/>
  <c r="E90" i="40"/>
  <c r="D90" i="40"/>
  <c r="AD90" i="40" s="1"/>
  <c r="C90" i="40"/>
  <c r="AC90" i="40" s="1"/>
  <c r="AO89" i="40"/>
  <c r="AN89" i="40"/>
  <c r="AM89" i="40"/>
  <c r="AL89" i="40"/>
  <c r="AK89" i="40"/>
  <c r="AJ89" i="40"/>
  <c r="AI89" i="40"/>
  <c r="AH89" i="40"/>
  <c r="AG89" i="40"/>
  <c r="AF89" i="40"/>
  <c r="AE89" i="40"/>
  <c r="R89" i="40"/>
  <c r="Q89" i="40"/>
  <c r="AD89" i="40" s="1"/>
  <c r="P89" i="40"/>
  <c r="E89" i="40"/>
  <c r="D89" i="40"/>
  <c r="C89" i="40"/>
  <c r="AC89" i="40" s="1"/>
  <c r="AO88" i="40"/>
  <c r="AN88" i="40"/>
  <c r="AM88" i="40"/>
  <c r="AL88" i="40"/>
  <c r="AK88" i="40"/>
  <c r="AJ88" i="40"/>
  <c r="AI88" i="40"/>
  <c r="AH88" i="40"/>
  <c r="AG88" i="40"/>
  <c r="AF88" i="40"/>
  <c r="AD88" i="40"/>
  <c r="AC88" i="40"/>
  <c r="R88" i="40"/>
  <c r="Q88" i="40"/>
  <c r="P88" i="40"/>
  <c r="E88" i="40"/>
  <c r="AE88" i="40" s="1"/>
  <c r="D88" i="40"/>
  <c r="C88" i="40"/>
  <c r="AO87" i="40"/>
  <c r="AN87" i="40"/>
  <c r="AM87" i="40"/>
  <c r="AL87" i="40"/>
  <c r="AK87" i="40"/>
  <c r="AJ87" i="40"/>
  <c r="AI87" i="40"/>
  <c r="AH87" i="40"/>
  <c r="AG87" i="40"/>
  <c r="AF87" i="40"/>
  <c r="R87" i="40"/>
  <c r="Q87" i="40"/>
  <c r="P87" i="40"/>
  <c r="E87" i="40"/>
  <c r="AE87" i="40" s="1"/>
  <c r="D87" i="40"/>
  <c r="AD87" i="40" s="1"/>
  <c r="C87" i="40"/>
  <c r="AC87" i="40" s="1"/>
  <c r="AO86" i="40"/>
  <c r="AN86" i="40"/>
  <c r="AM86" i="40"/>
  <c r="AL86" i="40"/>
  <c r="AK86" i="40"/>
  <c r="AJ86" i="40"/>
  <c r="AI86" i="40"/>
  <c r="AH86" i="40"/>
  <c r="AG86" i="40"/>
  <c r="AF86" i="40"/>
  <c r="R86" i="40"/>
  <c r="Q86" i="40"/>
  <c r="P86" i="40"/>
  <c r="E86" i="40"/>
  <c r="AE86" i="40" s="1"/>
  <c r="D86" i="40"/>
  <c r="AD86" i="40" s="1"/>
  <c r="C86" i="40"/>
  <c r="AC86" i="40" s="1"/>
  <c r="AO85" i="40"/>
  <c r="AN85" i="40"/>
  <c r="AM85" i="40"/>
  <c r="AL85" i="40"/>
  <c r="AK85" i="40"/>
  <c r="AJ85" i="40"/>
  <c r="AI85" i="40"/>
  <c r="AH85" i="40"/>
  <c r="AG85" i="40"/>
  <c r="AF85" i="40"/>
  <c r="AE85" i="40"/>
  <c r="AD85" i="40"/>
  <c r="R85" i="40"/>
  <c r="Q85" i="40"/>
  <c r="P85" i="40"/>
  <c r="E85" i="40"/>
  <c r="D85" i="40"/>
  <c r="C85" i="40"/>
  <c r="AC85" i="40" s="1"/>
  <c r="AO84" i="40"/>
  <c r="AN84" i="40"/>
  <c r="AM84" i="40"/>
  <c r="AL84" i="40"/>
  <c r="AK84" i="40"/>
  <c r="AJ84" i="40"/>
  <c r="AI84" i="40"/>
  <c r="AH84" i="40"/>
  <c r="AG84" i="40"/>
  <c r="AF84" i="40"/>
  <c r="R84" i="40"/>
  <c r="Q84" i="40"/>
  <c r="P84" i="40"/>
  <c r="E84" i="40"/>
  <c r="AE84" i="40" s="1"/>
  <c r="D84" i="40"/>
  <c r="AD84" i="40" s="1"/>
  <c r="C84" i="40"/>
  <c r="AC84" i="40" s="1"/>
  <c r="AO83" i="40"/>
  <c r="AN83" i="40"/>
  <c r="AM83" i="40"/>
  <c r="AL83" i="40"/>
  <c r="AK83" i="40"/>
  <c r="AJ83" i="40"/>
  <c r="AI83" i="40"/>
  <c r="AH83" i="40"/>
  <c r="AG83" i="40"/>
  <c r="AF83" i="40"/>
  <c r="R83" i="40"/>
  <c r="Q83" i="40"/>
  <c r="P83" i="40"/>
  <c r="E83" i="40"/>
  <c r="AE83" i="40" s="1"/>
  <c r="D83" i="40"/>
  <c r="AD83" i="40" s="1"/>
  <c r="C83" i="40"/>
  <c r="AC83" i="40" s="1"/>
  <c r="AO82" i="40"/>
  <c r="AN82" i="40"/>
  <c r="AM82" i="40"/>
  <c r="AL82" i="40"/>
  <c r="AK82" i="40"/>
  <c r="AJ82" i="40"/>
  <c r="AI82" i="40"/>
  <c r="AH82" i="40"/>
  <c r="AG82" i="40"/>
  <c r="AF82" i="40"/>
  <c r="AE82" i="40"/>
  <c r="R82" i="40"/>
  <c r="Q82" i="40"/>
  <c r="P82" i="40"/>
  <c r="E82" i="40"/>
  <c r="D82" i="40"/>
  <c r="AD82" i="40" s="1"/>
  <c r="C82" i="40"/>
  <c r="AC82" i="40" s="1"/>
  <c r="AO81" i="40"/>
  <c r="AN81" i="40"/>
  <c r="AM81" i="40"/>
  <c r="AL81" i="40"/>
  <c r="AK81" i="40"/>
  <c r="AJ81" i="40"/>
  <c r="AI81" i="40"/>
  <c r="AH81" i="40"/>
  <c r="AG81" i="40"/>
  <c r="AF81" i="40"/>
  <c r="R81" i="40"/>
  <c r="Q81" i="40"/>
  <c r="P81" i="40"/>
  <c r="E81" i="40"/>
  <c r="AE81" i="40" s="1"/>
  <c r="D81" i="40"/>
  <c r="AD81" i="40" s="1"/>
  <c r="C81" i="40"/>
  <c r="AC81" i="40" s="1"/>
  <c r="AK80" i="40"/>
  <c r="AE80" i="40"/>
  <c r="AD80" i="40"/>
  <c r="AC80" i="40"/>
  <c r="AB80" i="40"/>
  <c r="AO80" i="40" s="1"/>
  <c r="AA80" i="40"/>
  <c r="AN80" i="40" s="1"/>
  <c r="Z80" i="40"/>
  <c r="AM80" i="40" s="1"/>
  <c r="Y80" i="40"/>
  <c r="AL80" i="40" s="1"/>
  <c r="X80" i="40"/>
  <c r="W80" i="40"/>
  <c r="AJ80" i="40" s="1"/>
  <c r="V80" i="40"/>
  <c r="AI80" i="40" s="1"/>
  <c r="U80" i="40"/>
  <c r="AH80" i="40" s="1"/>
  <c r="T80" i="40"/>
  <c r="AG80" i="40" s="1"/>
  <c r="S80" i="40"/>
  <c r="AF80" i="40" s="1"/>
  <c r="AO79" i="40"/>
  <c r="AN79" i="40"/>
  <c r="AM79" i="40"/>
  <c r="AL79" i="40"/>
  <c r="AK79" i="40"/>
  <c r="AJ79" i="40"/>
  <c r="AI79" i="40"/>
  <c r="AH79" i="40"/>
  <c r="AG79" i="40"/>
  <c r="AF79" i="40"/>
  <c r="AE79" i="40"/>
  <c r="AD79" i="40"/>
  <c r="AC79" i="40"/>
  <c r="AO78" i="40"/>
  <c r="AN78" i="40"/>
  <c r="AM78" i="40"/>
  <c r="AL78" i="40"/>
  <c r="AK78" i="40"/>
  <c r="AJ78" i="40"/>
  <c r="AI78" i="40"/>
  <c r="AH78" i="40"/>
  <c r="AG78" i="40"/>
  <c r="AF78" i="40"/>
  <c r="AE78" i="40"/>
  <c r="AD78" i="40"/>
  <c r="AC78" i="40"/>
  <c r="AO77" i="40"/>
  <c r="AN77" i="40"/>
  <c r="AM77" i="40"/>
  <c r="AL77" i="40"/>
  <c r="AK77" i="40"/>
  <c r="AJ77" i="40"/>
  <c r="AI77" i="40"/>
  <c r="AH77" i="40"/>
  <c r="AG77" i="40"/>
  <c r="AF77" i="40"/>
  <c r="AE77" i="40"/>
  <c r="AD77" i="40"/>
  <c r="AC77" i="40"/>
  <c r="AN76" i="40"/>
  <c r="AM76" i="40"/>
  <c r="AL76" i="40"/>
  <c r="AK76" i="40"/>
  <c r="AJ76" i="40"/>
  <c r="AI76" i="40"/>
  <c r="AH76" i="40"/>
  <c r="AG76" i="40"/>
  <c r="AF76" i="40"/>
  <c r="AE76" i="40"/>
  <c r="AD76" i="40"/>
  <c r="AC76" i="40"/>
  <c r="AK75" i="40"/>
  <c r="AJ75" i="40"/>
  <c r="AI75" i="40"/>
  <c r="AH75" i="40"/>
  <c r="AG75" i="40"/>
  <c r="AF75" i="40"/>
  <c r="AE75" i="40"/>
  <c r="AD75" i="40"/>
  <c r="AC75" i="40"/>
  <c r="AN74" i="40"/>
  <c r="AK74" i="40"/>
  <c r="AJ74" i="40"/>
  <c r="AI74" i="40"/>
  <c r="AH74" i="40"/>
  <c r="AG74" i="40"/>
  <c r="AF74" i="40"/>
  <c r="AE74" i="40"/>
  <c r="AD74" i="40"/>
  <c r="AC74" i="40"/>
  <c r="AO73" i="40"/>
  <c r="AN73" i="40"/>
  <c r="AM73" i="40"/>
  <c r="AL73" i="40"/>
  <c r="AK73" i="40"/>
  <c r="AJ73" i="40"/>
  <c r="AI73" i="40"/>
  <c r="AH73" i="40"/>
  <c r="AG73" i="40"/>
  <c r="AF73" i="40"/>
  <c r="AE73" i="40"/>
  <c r="AD73" i="40"/>
  <c r="AC73" i="40"/>
  <c r="AN72" i="40"/>
  <c r="AK72" i="40"/>
  <c r="AJ72" i="40"/>
  <c r="AI72" i="40"/>
  <c r="AH72" i="40"/>
  <c r="AG72" i="40"/>
  <c r="AF72" i="40"/>
  <c r="AE72" i="40"/>
  <c r="AD72" i="40"/>
  <c r="AC72" i="40"/>
  <c r="AN71" i="40"/>
  <c r="AL71" i="40"/>
  <c r="AK71" i="40"/>
  <c r="AJ71" i="40"/>
  <c r="AI71" i="40"/>
  <c r="AH71" i="40"/>
  <c r="AG71" i="40"/>
  <c r="AF71" i="40"/>
  <c r="AE71" i="40"/>
  <c r="AD71" i="40"/>
  <c r="AC71" i="40"/>
  <c r="AM70" i="40"/>
  <c r="AL70" i="40"/>
  <c r="AK70" i="40"/>
  <c r="AJ70" i="40"/>
  <c r="AI70" i="40"/>
  <c r="AH70" i="40"/>
  <c r="AG70" i="40"/>
  <c r="AF70" i="40"/>
  <c r="AE70" i="40"/>
  <c r="AD70" i="40"/>
  <c r="AC70" i="40"/>
  <c r="AS69" i="40"/>
  <c r="AO69" i="40"/>
  <c r="AN69" i="40"/>
  <c r="AM69" i="40"/>
  <c r="AL69" i="40"/>
  <c r="AK69" i="40"/>
  <c r="AJ69" i="40"/>
  <c r="AI69" i="40"/>
  <c r="AH69" i="40"/>
  <c r="AG69" i="40"/>
  <c r="AF69" i="40"/>
  <c r="AE69" i="40"/>
  <c r="AD69" i="40"/>
  <c r="AC69" i="40"/>
  <c r="AO68" i="40"/>
  <c r="AN68" i="40"/>
  <c r="AM68" i="40"/>
  <c r="AL68" i="40"/>
  <c r="AK68" i="40"/>
  <c r="AJ68" i="40"/>
  <c r="AI68" i="40"/>
  <c r="AH68" i="40"/>
  <c r="AG68" i="40"/>
  <c r="AF68" i="40"/>
  <c r="AE68" i="40"/>
  <c r="AD68" i="40"/>
  <c r="AC68" i="40"/>
  <c r="AO67" i="40"/>
  <c r="AN67" i="40"/>
  <c r="AM67" i="40"/>
  <c r="AL67" i="40"/>
  <c r="AK67" i="40"/>
  <c r="AJ67" i="40"/>
  <c r="AI67" i="40"/>
  <c r="AH67" i="40"/>
  <c r="AG67" i="40"/>
  <c r="AF67" i="40"/>
  <c r="AE67" i="40"/>
  <c r="AD67" i="40"/>
  <c r="AC67" i="40"/>
  <c r="AO66" i="40"/>
  <c r="AN66" i="40"/>
  <c r="AM66" i="40"/>
  <c r="AK66" i="40"/>
  <c r="AJ66" i="40"/>
  <c r="AI66" i="40"/>
  <c r="AH66" i="40"/>
  <c r="AG66" i="40"/>
  <c r="AF66" i="40"/>
  <c r="AE66" i="40"/>
  <c r="AD66" i="40"/>
  <c r="AC66" i="40"/>
  <c r="AO65" i="40"/>
  <c r="AN65" i="40"/>
  <c r="AM65" i="40"/>
  <c r="AK65" i="40"/>
  <c r="AJ65" i="40"/>
  <c r="AI65" i="40"/>
  <c r="AH65" i="40"/>
  <c r="AG65" i="40"/>
  <c r="AF65" i="40"/>
  <c r="AE65" i="40"/>
  <c r="AD65" i="40"/>
  <c r="AC65" i="40"/>
  <c r="AO64" i="40"/>
  <c r="AN64" i="40"/>
  <c r="AM64" i="40"/>
  <c r="AL64" i="40"/>
  <c r="AK64" i="40"/>
  <c r="AJ64" i="40"/>
  <c r="AI64" i="40"/>
  <c r="AH64" i="40"/>
  <c r="AG64" i="40"/>
  <c r="AF64" i="40"/>
  <c r="AE64" i="40"/>
  <c r="AD64" i="40"/>
  <c r="AC64" i="40"/>
  <c r="AO63" i="40"/>
  <c r="AN63" i="40"/>
  <c r="AM63" i="40"/>
  <c r="AL63" i="40"/>
  <c r="AK63" i="40"/>
  <c r="AJ63" i="40"/>
  <c r="AI63" i="40"/>
  <c r="AH63" i="40"/>
  <c r="AG63" i="40"/>
  <c r="AF63" i="40"/>
  <c r="AE63" i="40"/>
  <c r="AD63" i="40"/>
  <c r="AC63" i="40"/>
  <c r="AH62" i="40"/>
  <c r="AG62" i="40"/>
  <c r="AF62" i="40"/>
  <c r="AE62" i="40"/>
  <c r="AD62" i="40"/>
  <c r="AC62" i="40"/>
  <c r="AO61" i="40"/>
  <c r="AN61" i="40"/>
  <c r="AM61" i="40"/>
  <c r="AL61" i="40"/>
  <c r="AK61" i="40"/>
  <c r="AJ61" i="40"/>
  <c r="AI61" i="40"/>
  <c r="AH61" i="40"/>
  <c r="AG61" i="40"/>
  <c r="AF61" i="40"/>
  <c r="AE61" i="40"/>
  <c r="AD61" i="40"/>
  <c r="AC61" i="40"/>
  <c r="AO60" i="40"/>
  <c r="AN60" i="40"/>
  <c r="AM60" i="40"/>
  <c r="AL60" i="40"/>
  <c r="AK60" i="40"/>
  <c r="AJ60" i="40"/>
  <c r="AI60" i="40"/>
  <c r="AH60" i="40"/>
  <c r="AG60" i="40"/>
  <c r="AF60" i="40"/>
  <c r="AE60" i="40"/>
  <c r="AD60" i="40"/>
  <c r="AC60" i="40"/>
  <c r="AO59" i="40"/>
  <c r="AN59" i="40"/>
  <c r="AM59" i="40"/>
  <c r="AK59" i="40"/>
  <c r="AJ59" i="40"/>
  <c r="AI59" i="40"/>
  <c r="AH59" i="40"/>
  <c r="AG59" i="40"/>
  <c r="AF59" i="40"/>
  <c r="AE59" i="40"/>
  <c r="AD59" i="40"/>
  <c r="AC59" i="40"/>
  <c r="AO58" i="40"/>
  <c r="AN58" i="40"/>
  <c r="AM58" i="40"/>
  <c r="AK58" i="40"/>
  <c r="AJ58" i="40"/>
  <c r="AI58" i="40"/>
  <c r="AH58" i="40"/>
  <c r="AG58" i="40"/>
  <c r="AF58" i="40"/>
  <c r="AE58" i="40"/>
  <c r="AD58" i="40"/>
  <c r="AC58" i="40"/>
  <c r="AO57" i="40"/>
  <c r="AN57" i="40"/>
  <c r="AM57" i="40"/>
  <c r="AL57" i="40"/>
  <c r="AK57" i="40"/>
  <c r="AJ57" i="40"/>
  <c r="AI57" i="40"/>
  <c r="AH57" i="40"/>
  <c r="AG57" i="40"/>
  <c r="AF57" i="40"/>
  <c r="AE57" i="40"/>
  <c r="AD57" i="40"/>
  <c r="AC57" i="40"/>
  <c r="AO56" i="40"/>
  <c r="AN56" i="40"/>
  <c r="AM56" i="40"/>
  <c r="AL56" i="40"/>
  <c r="AK56" i="40"/>
  <c r="AJ56" i="40"/>
  <c r="AI56" i="40"/>
  <c r="AH56" i="40"/>
  <c r="AG56" i="40"/>
  <c r="AF56" i="40"/>
  <c r="AE56" i="40"/>
  <c r="AD56" i="40"/>
  <c r="AC56" i="40"/>
  <c r="AO55" i="40"/>
  <c r="AN55" i="40"/>
  <c r="AM55" i="40"/>
  <c r="AL55" i="40"/>
  <c r="AK55" i="40"/>
  <c r="AJ55" i="40"/>
  <c r="AI55" i="40"/>
  <c r="AH55" i="40"/>
  <c r="AG55" i="40"/>
  <c r="AF55" i="40"/>
  <c r="AE55" i="40"/>
  <c r="AD55" i="40"/>
  <c r="AC55" i="40"/>
  <c r="AO54" i="40"/>
  <c r="AN54" i="40"/>
  <c r="AM54" i="40"/>
  <c r="AL54" i="40"/>
  <c r="AK54" i="40"/>
  <c r="AJ54" i="40"/>
  <c r="AI54" i="40"/>
  <c r="AH54" i="40"/>
  <c r="AG54" i="40"/>
  <c r="AF54" i="40"/>
  <c r="AE54" i="40"/>
  <c r="AD54" i="40"/>
  <c r="AC54" i="40"/>
  <c r="AO53" i="40"/>
  <c r="AL53" i="40"/>
  <c r="AK53" i="40"/>
  <c r="AJ53" i="40"/>
  <c r="AI53" i="40"/>
  <c r="AH53" i="40"/>
  <c r="AG53" i="40"/>
  <c r="AF53" i="40"/>
  <c r="AE53" i="40"/>
  <c r="AD53" i="40"/>
  <c r="AC53" i="40"/>
  <c r="AK52" i="40"/>
  <c r="AJ52" i="40"/>
  <c r="AI52" i="40"/>
  <c r="AH52" i="40"/>
  <c r="AG52" i="40"/>
  <c r="AF52" i="40"/>
  <c r="AE52" i="40"/>
  <c r="AD52" i="40"/>
  <c r="AC52" i="40"/>
  <c r="AO51" i="40"/>
  <c r="AN51" i="40"/>
  <c r="AM51" i="40"/>
  <c r="AL51" i="40"/>
  <c r="AK51" i="40"/>
  <c r="AJ51" i="40"/>
  <c r="AI51" i="40"/>
  <c r="AH51" i="40"/>
  <c r="AG51" i="40"/>
  <c r="AF51" i="40"/>
  <c r="AE51" i="40"/>
  <c r="AD51" i="40"/>
  <c r="AC51" i="40"/>
  <c r="AO50" i="40"/>
  <c r="AN50" i="40"/>
  <c r="AM50" i="40"/>
  <c r="AL50" i="40"/>
  <c r="AK50" i="40"/>
  <c r="AJ50" i="40"/>
  <c r="AI50" i="40"/>
  <c r="AH50" i="40"/>
  <c r="AG50" i="40"/>
  <c r="AF50" i="40"/>
  <c r="AE50" i="40"/>
  <c r="AD50" i="40"/>
  <c r="AC50" i="40"/>
  <c r="AL49" i="40"/>
  <c r="AK49" i="40"/>
  <c r="AJ49" i="40"/>
  <c r="AI49" i="40"/>
  <c r="AH49" i="40"/>
  <c r="AG49" i="40"/>
  <c r="AF49" i="40"/>
  <c r="AE49" i="40"/>
  <c r="AD49" i="40"/>
  <c r="AC49" i="40"/>
  <c r="AN48" i="40"/>
  <c r="AL48" i="40"/>
  <c r="AK48" i="40"/>
  <c r="AJ48" i="40"/>
  <c r="AI48" i="40"/>
  <c r="AH48" i="40"/>
  <c r="AG48" i="40"/>
  <c r="AF48" i="40"/>
  <c r="AE48" i="40"/>
  <c r="AD48" i="40"/>
  <c r="AC48" i="40"/>
  <c r="AO47" i="40"/>
  <c r="AN47" i="40"/>
  <c r="AM47" i="40"/>
  <c r="AL47" i="40"/>
  <c r="AK47" i="40"/>
  <c r="AJ47" i="40"/>
  <c r="AI47" i="40"/>
  <c r="AH47" i="40"/>
  <c r="AG47" i="40"/>
  <c r="AF47" i="40"/>
  <c r="AE47" i="40"/>
  <c r="AD47" i="40"/>
  <c r="AC47" i="40"/>
  <c r="AL46" i="40"/>
  <c r="AK46" i="40"/>
  <c r="AJ46" i="40"/>
  <c r="AI46" i="40"/>
  <c r="AH46" i="40"/>
  <c r="AG46" i="40"/>
  <c r="AF46" i="40"/>
  <c r="AE46" i="40"/>
  <c r="AD46" i="40"/>
  <c r="AC46" i="40"/>
  <c r="AO45" i="40"/>
  <c r="AN45" i="40"/>
  <c r="AL45" i="40"/>
  <c r="AK45" i="40"/>
  <c r="AJ45" i="40"/>
  <c r="AI45" i="40"/>
  <c r="AH45" i="40"/>
  <c r="AG45" i="40"/>
  <c r="AF45" i="40"/>
  <c r="AE45" i="40"/>
  <c r="AD45" i="40"/>
  <c r="AC45" i="40"/>
  <c r="AO44" i="40"/>
  <c r="AN44" i="40"/>
  <c r="AM44" i="40"/>
  <c r="AL44" i="40"/>
  <c r="AK44" i="40"/>
  <c r="AJ44" i="40"/>
  <c r="AI44" i="40"/>
  <c r="AH44" i="40"/>
  <c r="AG44" i="40"/>
  <c r="AF44" i="40"/>
  <c r="AE44" i="40"/>
  <c r="AD44" i="40"/>
  <c r="AC44" i="40"/>
  <c r="AO43" i="40"/>
  <c r="AN43" i="40"/>
  <c r="AM43" i="40"/>
  <c r="AL43" i="40"/>
  <c r="AK43" i="40"/>
  <c r="AJ43" i="40"/>
  <c r="AI43" i="40"/>
  <c r="AH43" i="40"/>
  <c r="AG43" i="40"/>
  <c r="AF43" i="40"/>
  <c r="AE43" i="40"/>
  <c r="AD43" i="40"/>
  <c r="AC43" i="40"/>
  <c r="AO42" i="40"/>
  <c r="AN42" i="40"/>
  <c r="AM42" i="40"/>
  <c r="AL42" i="40"/>
  <c r="AK42" i="40"/>
  <c r="AJ42" i="40"/>
  <c r="AI42" i="40"/>
  <c r="AH42" i="40"/>
  <c r="AG42" i="40"/>
  <c r="AF42" i="40"/>
  <c r="AE42" i="40"/>
  <c r="AD42" i="40"/>
  <c r="AC42" i="40"/>
  <c r="AO41" i="40"/>
  <c r="AN41" i="40"/>
  <c r="AM41" i="40"/>
  <c r="AL41" i="40"/>
  <c r="AK41" i="40"/>
  <c r="AJ41" i="40"/>
  <c r="AI41" i="40"/>
  <c r="AH41" i="40"/>
  <c r="AG41" i="40"/>
  <c r="AF41" i="40"/>
  <c r="AE41" i="40"/>
  <c r="AD41" i="40"/>
  <c r="AC41" i="40"/>
  <c r="AO39" i="40"/>
  <c r="AN39" i="40"/>
  <c r="AM39" i="40"/>
  <c r="AL39" i="40"/>
  <c r="AK39" i="40"/>
  <c r="AJ39" i="40"/>
  <c r="AI39" i="40"/>
  <c r="AH39" i="40"/>
  <c r="AG39" i="40"/>
  <c r="AF39" i="40"/>
  <c r="AE39" i="40"/>
  <c r="AD39" i="40"/>
  <c r="AC39" i="40"/>
  <c r="AO38" i="40"/>
  <c r="AN38" i="40"/>
  <c r="AM38" i="40"/>
  <c r="AL38" i="40"/>
  <c r="AK38" i="40"/>
  <c r="AJ38" i="40"/>
  <c r="AI38" i="40"/>
  <c r="AH38" i="40"/>
  <c r="AG38" i="40"/>
  <c r="AF38" i="40"/>
  <c r="AE38" i="40"/>
  <c r="AD38" i="40"/>
  <c r="AC38" i="40"/>
  <c r="AO37" i="40"/>
  <c r="AN37" i="40"/>
  <c r="AM37" i="40"/>
  <c r="AL37" i="40"/>
  <c r="AK37" i="40"/>
  <c r="AJ37" i="40"/>
  <c r="AI37" i="40"/>
  <c r="AH37" i="40"/>
  <c r="AG37" i="40"/>
  <c r="AF37" i="40"/>
  <c r="AE37" i="40"/>
  <c r="AD37" i="40"/>
  <c r="AC37" i="40"/>
  <c r="AO36" i="40"/>
  <c r="AN36" i="40"/>
  <c r="AM36" i="40"/>
  <c r="AL36" i="40"/>
  <c r="AK36" i="40"/>
  <c r="AJ36" i="40"/>
  <c r="AI36" i="40"/>
  <c r="AH36" i="40"/>
  <c r="AG36" i="40"/>
  <c r="AF36" i="40"/>
  <c r="AE36" i="40"/>
  <c r="AD36" i="40"/>
  <c r="AC36" i="40"/>
  <c r="AO35" i="40"/>
  <c r="AN35" i="40"/>
  <c r="AM35" i="40"/>
  <c r="AL35" i="40"/>
  <c r="AK35" i="40"/>
  <c r="AJ35" i="40"/>
  <c r="AI35" i="40"/>
  <c r="AH35" i="40"/>
  <c r="AG35" i="40"/>
  <c r="AF35" i="40"/>
  <c r="AE35" i="40"/>
  <c r="AD35" i="40"/>
  <c r="AC35" i="40"/>
  <c r="AO34" i="40"/>
  <c r="AN34" i="40"/>
  <c r="AM34" i="40"/>
  <c r="AL34" i="40"/>
  <c r="AK34" i="40"/>
  <c r="AJ34" i="40"/>
  <c r="AI34" i="40"/>
  <c r="AH34" i="40"/>
  <c r="AG34" i="40"/>
  <c r="AF34" i="40"/>
  <c r="AE34" i="40"/>
  <c r="AD34" i="40"/>
  <c r="AC34" i="40"/>
  <c r="AO33" i="40"/>
  <c r="AN33" i="40"/>
  <c r="AM33" i="40"/>
  <c r="AL33" i="40"/>
  <c r="AK33" i="40"/>
  <c r="AJ33" i="40"/>
  <c r="AI33" i="40"/>
  <c r="AH33" i="40"/>
  <c r="AG33" i="40"/>
  <c r="AF33" i="40"/>
  <c r="AE33" i="40"/>
  <c r="AD33" i="40"/>
  <c r="AC33" i="40"/>
  <c r="AO31" i="40"/>
  <c r="AN31" i="40"/>
  <c r="AM31" i="40"/>
  <c r="AL31" i="40"/>
  <c r="AK31" i="40"/>
  <c r="AJ31" i="40"/>
  <c r="AI31" i="40"/>
  <c r="AH31" i="40"/>
  <c r="AG31" i="40"/>
  <c r="AF31" i="40"/>
  <c r="AE31" i="40"/>
  <c r="AC31" i="40"/>
  <c r="D31" i="40"/>
  <c r="AD31" i="40" s="1"/>
  <c r="AO30" i="40"/>
  <c r="AN30" i="40"/>
  <c r="AM30" i="40"/>
  <c r="AL30" i="40"/>
  <c r="AK30" i="40"/>
  <c r="AJ30" i="40"/>
  <c r="AI30" i="40"/>
  <c r="AH30" i="40"/>
  <c r="AG30" i="40"/>
  <c r="AF30" i="40"/>
  <c r="AE30" i="40"/>
  <c r="AD30" i="40"/>
  <c r="AC30" i="40"/>
  <c r="AO29" i="40"/>
  <c r="AN29" i="40"/>
  <c r="AM29" i="40"/>
  <c r="AL29" i="40"/>
  <c r="AK29" i="40"/>
  <c r="AJ29" i="40"/>
  <c r="AI29" i="40"/>
  <c r="AH29" i="40"/>
  <c r="AG29" i="40"/>
  <c r="AF29" i="40"/>
  <c r="AE29" i="40"/>
  <c r="AD29" i="40"/>
  <c r="AC29" i="40"/>
  <c r="AO28" i="40"/>
  <c r="AN28" i="40"/>
  <c r="AM28" i="40"/>
  <c r="AL28" i="40"/>
  <c r="AK28" i="40"/>
  <c r="AJ28" i="40"/>
  <c r="AI28" i="40"/>
  <c r="AH28" i="40"/>
  <c r="AG28" i="40"/>
  <c r="AF28" i="40"/>
  <c r="AE28" i="40"/>
  <c r="AD28" i="40"/>
  <c r="AC28" i="40"/>
  <c r="AO27" i="40"/>
  <c r="AN27" i="40"/>
  <c r="AM27" i="40"/>
  <c r="AL27" i="40"/>
  <c r="AK27" i="40"/>
  <c r="AJ27" i="40"/>
  <c r="AI27" i="40"/>
  <c r="AH27" i="40"/>
  <c r="AG27" i="40"/>
  <c r="AF27" i="40"/>
  <c r="AE27" i="40"/>
  <c r="AD27" i="40"/>
  <c r="AC27" i="40"/>
  <c r="AO26" i="40"/>
  <c r="AN26" i="40"/>
  <c r="AM26" i="40"/>
  <c r="AL26" i="40"/>
  <c r="AK26" i="40"/>
  <c r="AJ26" i="40"/>
  <c r="AI26" i="40"/>
  <c r="AH26" i="40"/>
  <c r="AG26" i="40"/>
  <c r="AF26" i="40"/>
  <c r="AE26" i="40"/>
  <c r="AD26" i="40"/>
  <c r="AC26" i="40"/>
  <c r="AO25" i="40"/>
  <c r="AN25" i="40"/>
  <c r="AM25" i="40"/>
  <c r="AL25" i="40"/>
  <c r="AK25" i="40"/>
  <c r="AJ25" i="40"/>
  <c r="AI25" i="40"/>
  <c r="AH25" i="40"/>
  <c r="AG25" i="40"/>
  <c r="AF25" i="40"/>
  <c r="AE25" i="40"/>
  <c r="AD25" i="40"/>
  <c r="AC25" i="40"/>
  <c r="AO23" i="40"/>
  <c r="AN23" i="40"/>
  <c r="AM23" i="40"/>
  <c r="AL23" i="40"/>
  <c r="AK23" i="40"/>
  <c r="AJ23" i="40"/>
  <c r="AI23" i="40"/>
  <c r="AH23" i="40"/>
  <c r="AG23" i="40"/>
  <c r="AF23" i="40"/>
  <c r="AE23" i="40"/>
  <c r="AD23" i="40"/>
  <c r="AC23" i="40"/>
  <c r="AO22" i="40"/>
  <c r="AN22" i="40"/>
  <c r="AM22" i="40"/>
  <c r="AL22" i="40"/>
  <c r="AK22" i="40"/>
  <c r="AJ22" i="40"/>
  <c r="AI22" i="40"/>
  <c r="AH22" i="40"/>
  <c r="AG22" i="40"/>
  <c r="AF22" i="40"/>
  <c r="AE22" i="40"/>
  <c r="AD22" i="40"/>
  <c r="AC22" i="40"/>
  <c r="AF21" i="40"/>
  <c r="AE21" i="40"/>
  <c r="AD21" i="40"/>
  <c r="AC21" i="40"/>
  <c r="S21" i="40"/>
  <c r="T21" i="40" s="1"/>
  <c r="AE20" i="40"/>
  <c r="AD20" i="40"/>
  <c r="AC20" i="40"/>
  <c r="S20" i="40"/>
  <c r="T20" i="40" s="1"/>
  <c r="AO18" i="40"/>
  <c r="AN18" i="40"/>
  <c r="AM18" i="40"/>
  <c r="AL18" i="40"/>
  <c r="AK18" i="40"/>
  <c r="AJ18" i="40"/>
  <c r="AI18" i="40"/>
  <c r="AH18" i="40"/>
  <c r="AG18" i="40"/>
  <c r="AF18" i="40"/>
  <c r="AE18" i="40"/>
  <c r="AD18" i="40"/>
  <c r="AC18" i="40"/>
  <c r="AE16" i="40"/>
  <c r="AC16" i="40"/>
  <c r="Q16" i="40"/>
  <c r="D16" i="40"/>
  <c r="AD16" i="40" s="1"/>
  <c r="AE15" i="40"/>
  <c r="AD15" i="40"/>
  <c r="AC15" i="40"/>
  <c r="AE14" i="40"/>
  <c r="AD14" i="40"/>
  <c r="AC14" i="40"/>
  <c r="AE13" i="40"/>
  <c r="AD13" i="40"/>
  <c r="AC13" i="40"/>
  <c r="AE12" i="40"/>
  <c r="AD12" i="40"/>
  <c r="AC12" i="40"/>
  <c r="Q12" i="40"/>
  <c r="AE11" i="40"/>
  <c r="AD11" i="40"/>
  <c r="AC11" i="40"/>
  <c r="AE10" i="40"/>
  <c r="AD10" i="40"/>
  <c r="AC10" i="40"/>
  <c r="AE9" i="40"/>
  <c r="AD9" i="40"/>
  <c r="AC9" i="40"/>
  <c r="AO7" i="40"/>
  <c r="AN7" i="40"/>
  <c r="AM7" i="40"/>
  <c r="AL7" i="40"/>
  <c r="AK7" i="40"/>
  <c r="AJ7" i="40"/>
  <c r="AI7" i="40"/>
  <c r="AH7" i="40"/>
  <c r="AG7" i="40"/>
  <c r="AF7" i="40"/>
  <c r="AE7" i="40"/>
  <c r="AD7" i="40"/>
  <c r="AC7" i="40"/>
  <c r="AO6" i="40"/>
  <c r="AN6" i="40"/>
  <c r="AM6" i="40"/>
  <c r="AL6" i="40"/>
  <c r="AK6" i="40"/>
  <c r="AJ6" i="40"/>
  <c r="AI6" i="40"/>
  <c r="AH6" i="40"/>
  <c r="AG6" i="40"/>
  <c r="AF6" i="40"/>
  <c r="AE6" i="40"/>
  <c r="AD6" i="40"/>
  <c r="AC6" i="40"/>
  <c r="AO5" i="40"/>
  <c r="AN5" i="40"/>
  <c r="AM5" i="40"/>
  <c r="AL5" i="40"/>
  <c r="AK5" i="40"/>
  <c r="AJ5" i="40"/>
  <c r="AI5" i="40"/>
  <c r="AH5" i="40"/>
  <c r="AG5" i="40"/>
  <c r="AF5" i="40"/>
  <c r="AE5" i="40"/>
  <c r="AD5" i="40"/>
  <c r="AC5" i="40"/>
  <c r="Q5" i="40"/>
  <c r="D5" i="40"/>
  <c r="AO4" i="40"/>
  <c r="AN4" i="40"/>
  <c r="AM4" i="40"/>
  <c r="AL4" i="40"/>
  <c r="AK4" i="40"/>
  <c r="AJ4" i="40"/>
  <c r="AI4" i="40"/>
  <c r="AH4" i="40"/>
  <c r="AG4" i="40"/>
  <c r="AF4" i="40"/>
  <c r="AE4" i="40"/>
  <c r="AD4" i="40"/>
  <c r="AC4" i="40"/>
  <c r="AO3" i="40"/>
  <c r="AN3" i="40"/>
  <c r="AM3" i="40"/>
  <c r="AL3" i="40"/>
  <c r="AK3" i="40"/>
  <c r="AJ3" i="40"/>
  <c r="AI3" i="40"/>
  <c r="AH3" i="40"/>
  <c r="AG3" i="40"/>
  <c r="AF3" i="40"/>
  <c r="AE3" i="40"/>
  <c r="AD3" i="40"/>
  <c r="AC3" i="40"/>
  <c r="AQ2" i="40"/>
  <c r="U21" i="40" l="1"/>
  <c r="AG21" i="40"/>
  <c r="U20" i="40"/>
  <c r="AG20" i="40"/>
  <c r="AF20" i="40"/>
  <c r="V20" i="40" l="1"/>
  <c r="AH20" i="40"/>
  <c r="V21" i="40"/>
  <c r="AH21" i="40"/>
  <c r="W21" i="40" l="1"/>
  <c r="AI21" i="40"/>
  <c r="AI20" i="40"/>
  <c r="W20" i="40"/>
  <c r="AJ20" i="40" l="1"/>
  <c r="X20" i="40"/>
  <c r="X21" i="40"/>
  <c r="AJ21" i="40"/>
  <c r="AK21" i="40" l="1"/>
  <c r="Y21" i="40"/>
  <c r="AK20" i="40"/>
  <c r="Y20" i="40"/>
  <c r="AL20" i="40" l="1"/>
  <c r="Z20" i="40"/>
  <c r="AL21" i="40"/>
  <c r="Z21" i="40"/>
  <c r="AM21" i="40" l="1"/>
  <c r="AA21" i="40"/>
  <c r="AA20" i="40"/>
  <c r="AM20" i="40"/>
  <c r="AB20" i="40" l="1"/>
  <c r="AO20" i="40" s="1"/>
  <c r="AN20" i="40"/>
  <c r="AB21" i="40"/>
  <c r="AO21" i="40" s="1"/>
  <c r="AN21" i="40"/>
  <c r="F43" i="39" l="1"/>
  <c r="G24" i="39"/>
  <c r="J20" i="39"/>
  <c r="I20" i="39"/>
  <c r="H20" i="39"/>
  <c r="M12" i="39"/>
  <c r="L12" i="39"/>
  <c r="K12" i="39"/>
  <c r="J12" i="39"/>
  <c r="I12" i="39"/>
  <c r="H12" i="39"/>
  <c r="G12" i="39"/>
  <c r="F12" i="39"/>
  <c r="E12" i="39"/>
  <c r="D12" i="39"/>
  <c r="C12" i="39"/>
  <c r="G11" i="39"/>
  <c r="H11" i="39" s="1"/>
  <c r="I11" i="39" s="1"/>
  <c r="J11" i="39" s="1"/>
  <c r="J9" i="39"/>
  <c r="I9" i="39"/>
  <c r="H9" i="39"/>
  <c r="J6" i="39"/>
  <c r="I6" i="39"/>
  <c r="H6" i="39"/>
  <c r="F3" i="39"/>
  <c r="E3" i="39"/>
  <c r="D3" i="39"/>
  <c r="C3" i="39"/>
  <c r="AC28" i="38" l="1"/>
  <c r="AB28" i="38"/>
  <c r="AA28" i="38"/>
  <c r="AC27" i="38"/>
  <c r="AB27" i="38"/>
  <c r="AA27" i="38"/>
  <c r="AL25" i="38"/>
  <c r="AK25" i="38"/>
  <c r="AJ25" i="38"/>
  <c r="AI25" i="38"/>
  <c r="AH25" i="38"/>
  <c r="AG25" i="38"/>
  <c r="AF25" i="38"/>
  <c r="AE25" i="38"/>
  <c r="AD25" i="38"/>
  <c r="AC25" i="38"/>
  <c r="AB25" i="38"/>
  <c r="AA25" i="38"/>
  <c r="AL23" i="38"/>
  <c r="AK23" i="38"/>
  <c r="AJ23" i="38"/>
  <c r="AI23" i="38"/>
  <c r="AH23" i="38"/>
  <c r="AG23" i="38"/>
  <c r="AF23" i="38"/>
  <c r="AE23" i="38"/>
  <c r="AD23" i="38"/>
  <c r="AC23" i="38"/>
  <c r="AB23" i="38"/>
  <c r="AA23" i="38"/>
  <c r="AL22" i="38"/>
  <c r="AK22" i="38"/>
  <c r="AJ22" i="38"/>
  <c r="AI22" i="38"/>
  <c r="AH22" i="38"/>
  <c r="AG22" i="38"/>
  <c r="AF22" i="38"/>
  <c r="AE22" i="38"/>
  <c r="AD22" i="38"/>
  <c r="AC22" i="38"/>
  <c r="AB22" i="38"/>
  <c r="AA22" i="38"/>
  <c r="AL21" i="38"/>
  <c r="AK21" i="38"/>
  <c r="AJ21" i="38"/>
  <c r="AI21" i="38"/>
  <c r="AH21" i="38"/>
  <c r="AG21" i="38"/>
  <c r="AF21" i="38"/>
  <c r="AE21" i="38"/>
  <c r="AD21" i="38"/>
  <c r="AC21" i="38"/>
  <c r="AB21" i="38"/>
  <c r="AA21" i="38"/>
  <c r="AL20" i="38"/>
  <c r="AK20" i="38"/>
  <c r="AJ20" i="38"/>
  <c r="AI20" i="38"/>
  <c r="AH20" i="38"/>
  <c r="AG20" i="38"/>
  <c r="AF20" i="38"/>
  <c r="AE20" i="38"/>
  <c r="AD20" i="38"/>
  <c r="AC20" i="38"/>
  <c r="AB20" i="38"/>
  <c r="AA20" i="38"/>
  <c r="AL19" i="38"/>
  <c r="AK19" i="38"/>
  <c r="AJ19" i="38"/>
  <c r="AI19" i="38"/>
  <c r="AH19" i="38"/>
  <c r="AG19" i="38"/>
  <c r="AF19" i="38"/>
  <c r="AE19" i="38"/>
  <c r="AD19" i="38"/>
  <c r="AC19" i="38"/>
  <c r="AB19" i="38"/>
  <c r="AA19" i="38"/>
  <c r="AL18" i="38"/>
  <c r="AK18" i="38"/>
  <c r="AJ18" i="38"/>
  <c r="AI18" i="38"/>
  <c r="AH18" i="38"/>
  <c r="AG18" i="38"/>
  <c r="AF18" i="38"/>
  <c r="AE18" i="38"/>
  <c r="AD18" i="38"/>
  <c r="AC18" i="38"/>
  <c r="AB18" i="38"/>
  <c r="AA18" i="38"/>
  <c r="AL16" i="38"/>
  <c r="AK16" i="38"/>
  <c r="AJ16" i="38"/>
  <c r="AI16" i="38"/>
  <c r="AH16" i="38"/>
  <c r="AG16" i="38"/>
  <c r="AF16" i="38"/>
  <c r="AE16" i="38"/>
  <c r="AD16" i="38"/>
  <c r="AC16" i="38"/>
  <c r="AB16" i="38"/>
  <c r="AA16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AL13" i="38"/>
  <c r="AK13" i="38"/>
  <c r="AJ13" i="38"/>
  <c r="AI13" i="38"/>
  <c r="AH13" i="38"/>
  <c r="AG13" i="38"/>
  <c r="AF13" i="38"/>
  <c r="AE13" i="38"/>
  <c r="AD13" i="38"/>
  <c r="AC13" i="38"/>
  <c r="AB13" i="38"/>
  <c r="AA13" i="38"/>
  <c r="AL11" i="38"/>
  <c r="AK11" i="38"/>
  <c r="AJ11" i="38"/>
  <c r="AI11" i="38"/>
  <c r="AH11" i="38"/>
  <c r="AG11" i="38"/>
  <c r="AF11" i="38"/>
  <c r="AE11" i="38"/>
  <c r="AD11" i="38"/>
  <c r="AC11" i="38"/>
  <c r="AB11" i="38"/>
  <c r="AA11" i="38"/>
  <c r="AC10" i="38"/>
  <c r="AB10" i="38"/>
  <c r="AA10" i="38"/>
  <c r="AC9" i="38"/>
  <c r="AB9" i="38"/>
  <c r="AA9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AL7" i="38"/>
  <c r="AK7" i="38"/>
  <c r="AJ7" i="38"/>
  <c r="AI7" i="38"/>
  <c r="AH7" i="38"/>
  <c r="AC7" i="38"/>
  <c r="AB7" i="38"/>
  <c r="AA7" i="38"/>
  <c r="R7" i="38"/>
  <c r="AD7" i="38" s="1"/>
  <c r="AL6" i="38"/>
  <c r="AK6" i="38"/>
  <c r="AC6" i="38"/>
  <c r="AB6" i="38"/>
  <c r="AA6" i="38"/>
  <c r="R6" i="38"/>
  <c r="AD6" i="38" s="1"/>
  <c r="AH5" i="38"/>
  <c r="AC5" i="38"/>
  <c r="AB5" i="38"/>
  <c r="AA5" i="38"/>
  <c r="Z5" i="38"/>
  <c r="AL5" i="38" s="1"/>
  <c r="Y5" i="38"/>
  <c r="AK5" i="38" s="1"/>
  <c r="X5" i="38"/>
  <c r="AJ5" i="38" s="1"/>
  <c r="W5" i="38"/>
  <c r="AI5" i="38" s="1"/>
  <c r="V5" i="38"/>
  <c r="U5" i="38"/>
  <c r="AG5" i="38" s="1"/>
  <c r="T5" i="38"/>
  <c r="AF5" i="38" s="1"/>
  <c r="S5" i="38"/>
  <c r="AE5" i="38" s="1"/>
  <c r="R5" i="38"/>
  <c r="AD5" i="38" s="1"/>
  <c r="AL4" i="38"/>
  <c r="AK4" i="38"/>
  <c r="AJ4" i="38"/>
  <c r="AI4" i="38"/>
  <c r="AH4" i="38"/>
  <c r="AG4" i="38"/>
  <c r="AF4" i="38"/>
  <c r="AE4" i="38"/>
  <c r="AD4" i="38"/>
  <c r="AC4" i="38"/>
  <c r="AB4" i="38"/>
  <c r="AA4" i="38"/>
  <c r="AL3" i="38"/>
  <c r="AK3" i="38"/>
  <c r="AJ3" i="38"/>
  <c r="AI3" i="38"/>
  <c r="AH3" i="38"/>
  <c r="AG3" i="38"/>
  <c r="AF3" i="38"/>
  <c r="AE3" i="38"/>
  <c r="AD3" i="38"/>
  <c r="AC3" i="38"/>
  <c r="AB3" i="38"/>
  <c r="AA3" i="38"/>
  <c r="S7" i="38" l="1"/>
  <c r="S6" i="38"/>
  <c r="T6" i="38" l="1"/>
  <c r="AE6" i="38"/>
  <c r="AE7" i="38"/>
  <c r="T7" i="38"/>
  <c r="U7" i="38" l="1"/>
  <c r="AG7" i="38" s="1"/>
  <c r="AF7" i="38"/>
  <c r="AF6" i="38"/>
  <c r="U6" i="38"/>
  <c r="AG6" i="38" l="1"/>
  <c r="V6" i="38"/>
  <c r="AH6" i="38" l="1"/>
  <c r="W6" i="38"/>
  <c r="AI6" i="38" l="1"/>
  <c r="X6" i="38"/>
  <c r="AJ6" i="38" s="1"/>
  <c r="AU13" i="35" l="1"/>
  <c r="AT13" i="35"/>
  <c r="AS13" i="35"/>
  <c r="AR13" i="35"/>
  <c r="AQ13" i="35"/>
  <c r="AP13" i="35"/>
  <c r="AO13" i="35"/>
  <c r="AN13" i="35"/>
  <c r="AM13" i="35"/>
  <c r="AL13" i="35"/>
  <c r="AK13" i="35"/>
  <c r="AJ13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U11" i="35"/>
  <c r="AT11" i="35"/>
  <c r="AS11" i="35"/>
  <c r="AR11" i="35"/>
  <c r="AQ11" i="35"/>
  <c r="AP11" i="35"/>
  <c r="AO11" i="35"/>
  <c r="AN11" i="35"/>
  <c r="AM11" i="35"/>
  <c r="AL11" i="35"/>
  <c r="AK11" i="35"/>
  <c r="AJ11" i="35"/>
  <c r="AU10" i="35"/>
  <c r="AT10" i="35"/>
  <c r="AS10" i="35"/>
  <c r="AR10" i="35"/>
  <c r="AQ10" i="35"/>
  <c r="AP10" i="35"/>
  <c r="AO10" i="35"/>
  <c r="AN10" i="35"/>
  <c r="AM10" i="35"/>
  <c r="AL10" i="35"/>
  <c r="AK10" i="35"/>
  <c r="AJ10" i="35"/>
  <c r="AU9" i="35"/>
  <c r="AT9" i="35"/>
  <c r="AS9" i="35"/>
  <c r="AR9" i="35"/>
  <c r="AQ9" i="35"/>
  <c r="AP9" i="35"/>
  <c r="AO9" i="35"/>
  <c r="AN9" i="35"/>
  <c r="AM9" i="35"/>
  <c r="AL9" i="35"/>
  <c r="AK9" i="35"/>
  <c r="AJ9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U6" i="35"/>
  <c r="AT6" i="35"/>
  <c r="AS6" i="35"/>
  <c r="AR6" i="35"/>
  <c r="AQ6" i="35"/>
  <c r="AP6" i="35"/>
  <c r="AO6" i="35"/>
  <c r="AN6" i="35"/>
  <c r="AM6" i="35"/>
  <c r="AL6" i="35"/>
  <c r="AK6" i="35"/>
  <c r="AJ6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U4" i="35"/>
  <c r="AT4" i="35"/>
  <c r="AS4" i="35"/>
  <c r="AR4" i="35"/>
  <c r="AQ4" i="35"/>
  <c r="AP4" i="35"/>
  <c r="AO4" i="35"/>
  <c r="AN4" i="35"/>
  <c r="AM4" i="35"/>
  <c r="AL4" i="35"/>
  <c r="AK4" i="35"/>
  <c r="AJ4" i="35"/>
  <c r="U7" i="1" l="1"/>
  <c r="T7" i="1"/>
  <c r="S7" i="1"/>
  <c r="R7" i="1"/>
  <c r="Q7" i="1"/>
  <c r="P7" i="1"/>
  <c r="X6" i="1"/>
  <c r="W6" i="1"/>
  <c r="V6" i="1"/>
  <c r="U6" i="1"/>
  <c r="T6" i="1"/>
  <c r="S6" i="1"/>
  <c r="R6" i="1"/>
  <c r="Q6" i="1"/>
  <c r="P6" i="1" l="1"/>
  <c r="AK42" i="35" l="1"/>
  <c r="AJ42" i="35"/>
  <c r="AK41" i="35"/>
  <c r="AJ41" i="35"/>
  <c r="AK40" i="35"/>
  <c r="AJ40" i="35"/>
  <c r="AK39" i="35"/>
  <c r="AJ39" i="35"/>
  <c r="AK38" i="35"/>
  <c r="AJ38" i="35"/>
  <c r="AK37" i="35"/>
  <c r="AJ37" i="35"/>
  <c r="AK36" i="35"/>
  <c r="AJ36" i="35"/>
  <c r="AK34" i="35"/>
  <c r="AJ34" i="35"/>
  <c r="AK33" i="35"/>
  <c r="AJ33" i="35"/>
  <c r="AK32" i="35"/>
  <c r="AJ32" i="35"/>
  <c r="AK31" i="35"/>
  <c r="AJ31" i="35"/>
  <c r="AK30" i="35"/>
  <c r="AJ30" i="35"/>
  <c r="AK29" i="35"/>
  <c r="AJ29" i="35"/>
  <c r="AK28" i="35"/>
  <c r="AJ28" i="35"/>
  <c r="AK27" i="35"/>
  <c r="AJ27" i="35"/>
  <c r="AK26" i="35"/>
  <c r="AJ26" i="35"/>
  <c r="AK25" i="35"/>
  <c r="AJ25" i="35"/>
  <c r="AK24" i="35"/>
  <c r="AJ24" i="35"/>
  <c r="AK22" i="35"/>
  <c r="AJ22" i="35"/>
  <c r="AK21" i="35"/>
  <c r="AJ21" i="35"/>
  <c r="AK20" i="35"/>
  <c r="AJ20" i="35"/>
  <c r="AK19" i="35"/>
  <c r="AJ19" i="35"/>
  <c r="AK18" i="35"/>
  <c r="R18" i="35"/>
  <c r="AJ18" i="35" s="1"/>
  <c r="AK17" i="35"/>
  <c r="AJ17" i="35"/>
  <c r="AK16" i="35"/>
  <c r="AJ16" i="35"/>
  <c r="AK15" i="35"/>
  <c r="AJ15" i="35"/>
  <c r="AK3" i="35"/>
  <c r="AJ3" i="35"/>
  <c r="AI70" i="33" l="1"/>
  <c r="AH70" i="33"/>
  <c r="AG70" i="33"/>
  <c r="AF70" i="33"/>
  <c r="AE70" i="33"/>
  <c r="AD70" i="33"/>
  <c r="AC70" i="33"/>
  <c r="AB70" i="33"/>
  <c r="X70" i="33"/>
  <c r="AJ70" i="33" s="1"/>
  <c r="W70" i="33"/>
  <c r="AJ69" i="33"/>
  <c r="AI69" i="33"/>
  <c r="AH69" i="33"/>
  <c r="AG69" i="33"/>
  <c r="AF69" i="33"/>
  <c r="AE69" i="33"/>
  <c r="AD69" i="33"/>
  <c r="AC69" i="33"/>
  <c r="AB69" i="33"/>
  <c r="Z69" i="33"/>
  <c r="AL69" i="33" s="1"/>
  <c r="Y69" i="33"/>
  <c r="AK69" i="33" s="1"/>
  <c r="X69" i="33"/>
  <c r="W69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I61" i="33"/>
  <c r="AH61" i="33"/>
  <c r="AG61" i="33"/>
  <c r="AF61" i="33"/>
  <c r="AD61" i="33"/>
  <c r="AC61" i="33"/>
  <c r="AB61" i="33"/>
  <c r="AF60" i="33"/>
  <c r="AE60" i="33"/>
  <c r="AD60" i="33"/>
  <c r="AC60" i="33"/>
  <c r="AB60" i="33"/>
  <c r="V60" i="33"/>
  <c r="AH60" i="33" s="1"/>
  <c r="U60" i="33"/>
  <c r="AG60" i="33" s="1"/>
  <c r="T60" i="33"/>
  <c r="S60" i="33"/>
  <c r="R60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F56" i="33"/>
  <c r="AD56" i="33"/>
  <c r="AC56" i="33"/>
  <c r="AB56" i="33"/>
  <c r="AF55" i="33"/>
  <c r="AD55" i="33"/>
  <c r="AC55" i="33"/>
  <c r="AB55" i="33"/>
  <c r="AF54" i="33"/>
  <c r="AD54" i="33"/>
  <c r="AC54" i="33"/>
  <c r="AB54" i="33"/>
  <c r="AF53" i="33"/>
  <c r="AD53" i="33"/>
  <c r="AC53" i="33"/>
  <c r="AB53" i="33"/>
  <c r="AL52" i="33"/>
  <c r="AK52" i="33"/>
  <c r="AJ52" i="33"/>
  <c r="AH52" i="33"/>
  <c r="AG52" i="33"/>
  <c r="AF52" i="33"/>
  <c r="AE52" i="33"/>
  <c r="AD52" i="33"/>
  <c r="AC52" i="33"/>
  <c r="AB52" i="33"/>
  <c r="AL51" i="33"/>
  <c r="AK51" i="33"/>
  <c r="AJ51" i="33"/>
  <c r="AH51" i="33"/>
  <c r="AG51" i="33"/>
  <c r="AF51" i="33"/>
  <c r="AD51" i="33"/>
  <c r="AC51" i="33"/>
  <c r="AB51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L49" i="33"/>
  <c r="AK49" i="33"/>
  <c r="AJ49" i="33"/>
  <c r="AI49" i="33"/>
  <c r="AH49" i="33"/>
  <c r="AG49" i="33"/>
  <c r="AF49" i="33"/>
  <c r="AD49" i="33"/>
  <c r="AC49" i="33"/>
  <c r="AB49" i="33"/>
  <c r="AM48" i="33"/>
  <c r="AL48" i="33"/>
  <c r="AK48" i="33"/>
  <c r="AJ48" i="33"/>
  <c r="AI48" i="33"/>
  <c r="AH48" i="33"/>
  <c r="AG48" i="33"/>
  <c r="AF48" i="33"/>
  <c r="AE48" i="33"/>
  <c r="AD48" i="33"/>
  <c r="AC48" i="33"/>
  <c r="AB48" i="33"/>
  <c r="AL47" i="33"/>
  <c r="AK47" i="33"/>
  <c r="AJ47" i="33"/>
  <c r="AI47" i="33"/>
  <c r="AH47" i="33"/>
  <c r="AG47" i="33"/>
  <c r="AE47" i="33"/>
  <c r="AD47" i="33"/>
  <c r="AC47" i="33"/>
  <c r="AB47" i="33"/>
  <c r="AM46" i="33"/>
  <c r="AL46" i="33"/>
  <c r="AK46" i="33"/>
  <c r="AJ46" i="33"/>
  <c r="AI46" i="33"/>
  <c r="AH46" i="33"/>
  <c r="AG46" i="33"/>
  <c r="AF46" i="33"/>
  <c r="AE46" i="33"/>
  <c r="AD46" i="33"/>
  <c r="AC46" i="33"/>
  <c r="AB46" i="33"/>
  <c r="AF45" i="33"/>
  <c r="AD45" i="33"/>
  <c r="AC45" i="33"/>
  <c r="AB45" i="33"/>
  <c r="AM44" i="33"/>
  <c r="AL44" i="33"/>
  <c r="AK44" i="33"/>
  <c r="AJ44" i="33"/>
  <c r="AI44" i="33"/>
  <c r="AH44" i="33"/>
  <c r="AG44" i="33"/>
  <c r="AF44" i="33"/>
  <c r="AE44" i="33"/>
  <c r="AD44" i="33"/>
  <c r="AC44" i="33"/>
  <c r="AB44" i="33"/>
  <c r="AL43" i="33"/>
  <c r="AK43" i="33"/>
  <c r="AJ43" i="33"/>
  <c r="AI43" i="33"/>
  <c r="AH43" i="33"/>
  <c r="AG43" i="33"/>
  <c r="AF43" i="33"/>
  <c r="AE43" i="33"/>
  <c r="AD43" i="33"/>
  <c r="AC43" i="33"/>
  <c r="AB43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M41" i="33"/>
  <c r="AL41" i="33"/>
  <c r="AK41" i="33"/>
  <c r="AJ41" i="33"/>
  <c r="AI41" i="33"/>
  <c r="AH41" i="33"/>
  <c r="AG41" i="33"/>
  <c r="AF41" i="33"/>
  <c r="AE41" i="33"/>
  <c r="AD41" i="33"/>
  <c r="AC41" i="33"/>
  <c r="AB41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M37" i="33"/>
  <c r="AL37" i="33"/>
  <c r="AK37" i="33"/>
  <c r="AJ37" i="33"/>
  <c r="AI37" i="33"/>
  <c r="AH37" i="33"/>
  <c r="AG37" i="33"/>
  <c r="AF37" i="33"/>
  <c r="AE37" i="33"/>
  <c r="AD37" i="33"/>
  <c r="AC37" i="33"/>
  <c r="AB37" i="33"/>
  <c r="AM36" i="33"/>
  <c r="AL36" i="33"/>
  <c r="AK36" i="33"/>
  <c r="AJ36" i="33"/>
  <c r="AI36" i="33"/>
  <c r="AH36" i="33"/>
  <c r="AG36" i="33"/>
  <c r="AF36" i="33"/>
  <c r="AE36" i="33"/>
  <c r="AD36" i="33"/>
  <c r="AC36" i="33"/>
  <c r="AB36" i="33"/>
  <c r="AM35" i="33"/>
  <c r="AL35" i="33"/>
  <c r="AK35" i="33"/>
  <c r="AJ35" i="33"/>
  <c r="AI35" i="33"/>
  <c r="AH35" i="33"/>
  <c r="AG35" i="33"/>
  <c r="AF35" i="33"/>
  <c r="AE35" i="33"/>
  <c r="AD35" i="33"/>
  <c r="AC35" i="33"/>
  <c r="AB35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M31" i="33"/>
  <c r="AL31" i="33"/>
  <c r="AK31" i="33"/>
  <c r="AJ31" i="33"/>
  <c r="AI31" i="33"/>
  <c r="AH31" i="33"/>
  <c r="AG31" i="33"/>
  <c r="AF31" i="33"/>
  <c r="AE31" i="33"/>
  <c r="AD31" i="33"/>
  <c r="AC31" i="33"/>
  <c r="D31" i="33"/>
  <c r="AB31" i="33" s="1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M28" i="33"/>
  <c r="AL28" i="33"/>
  <c r="AK28" i="33"/>
  <c r="AJ28" i="33"/>
  <c r="AI28" i="33"/>
  <c r="AH28" i="33"/>
  <c r="AG28" i="33"/>
  <c r="AF28" i="33"/>
  <c r="AE28" i="33"/>
  <c r="AD28" i="33"/>
  <c r="AC28" i="33"/>
  <c r="AB28" i="33"/>
  <c r="AM27" i="33"/>
  <c r="AL27" i="33"/>
  <c r="AK27" i="33"/>
  <c r="AJ27" i="33"/>
  <c r="AI27" i="33"/>
  <c r="AH27" i="33"/>
  <c r="AG27" i="33"/>
  <c r="AF27" i="33"/>
  <c r="AE27" i="33"/>
  <c r="AD27" i="33"/>
  <c r="AC27" i="33"/>
  <c r="AB27" i="33"/>
  <c r="AM26" i="33"/>
  <c r="AL26" i="33"/>
  <c r="AK26" i="33"/>
  <c r="AJ26" i="33"/>
  <c r="AI26" i="33"/>
  <c r="AH26" i="33"/>
  <c r="AG26" i="33"/>
  <c r="AF26" i="33"/>
  <c r="AE26" i="33"/>
  <c r="AD26" i="33"/>
  <c r="AC26" i="33"/>
  <c r="AB26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M23" i="33"/>
  <c r="AL23" i="33"/>
  <c r="AK23" i="33"/>
  <c r="AJ23" i="33"/>
  <c r="AI23" i="33"/>
  <c r="AH23" i="33"/>
  <c r="AG23" i="33"/>
  <c r="AF23" i="33"/>
  <c r="AE23" i="33"/>
  <c r="AD23" i="33"/>
  <c r="AC23" i="33"/>
  <c r="AB23" i="33"/>
  <c r="AM22" i="33"/>
  <c r="AL22" i="33"/>
  <c r="AK22" i="33"/>
  <c r="AJ22" i="33"/>
  <c r="AI22" i="33"/>
  <c r="AH22" i="33"/>
  <c r="AG22" i="33"/>
  <c r="AF22" i="33"/>
  <c r="AE22" i="33"/>
  <c r="AD22" i="33"/>
  <c r="AC22" i="33"/>
  <c r="AB22" i="33"/>
  <c r="AD21" i="33"/>
  <c r="AC21" i="33"/>
  <c r="AB21" i="33"/>
  <c r="R21" i="33"/>
  <c r="S21" i="33" s="1"/>
  <c r="AD20" i="33"/>
  <c r="AC20" i="33"/>
  <c r="AB20" i="33"/>
  <c r="U20" i="33"/>
  <c r="V20" i="33" s="1"/>
  <c r="T20" i="33"/>
  <c r="AF20" i="33" s="1"/>
  <c r="S20" i="33"/>
  <c r="AE20" i="33" s="1"/>
  <c r="R20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C16" i="33"/>
  <c r="AB16" i="33"/>
  <c r="P16" i="33"/>
  <c r="D16" i="33"/>
  <c r="AC15" i="33"/>
  <c r="AB15" i="33"/>
  <c r="AC14" i="33"/>
  <c r="AB14" i="33"/>
  <c r="AC13" i="33"/>
  <c r="AB13" i="33"/>
  <c r="AC12" i="33"/>
  <c r="P12" i="33"/>
  <c r="AB12" i="33" s="1"/>
  <c r="AC11" i="33"/>
  <c r="AB11" i="33"/>
  <c r="AC10" i="33"/>
  <c r="AB10" i="33"/>
  <c r="AC9" i="33"/>
  <c r="AB9" i="33"/>
  <c r="AM7" i="33"/>
  <c r="AL7" i="33"/>
  <c r="AK7" i="33"/>
  <c r="AJ7" i="33"/>
  <c r="AI7" i="33"/>
  <c r="AH7" i="33"/>
  <c r="AG7" i="33"/>
  <c r="AF7" i="33"/>
  <c r="AE7" i="33"/>
  <c r="AD7" i="33"/>
  <c r="AC7" i="33"/>
  <c r="AB7" i="33"/>
  <c r="AM6" i="33"/>
  <c r="AL6" i="33"/>
  <c r="AK6" i="33"/>
  <c r="AJ6" i="33"/>
  <c r="AI6" i="33"/>
  <c r="AH6" i="33"/>
  <c r="AG6" i="33"/>
  <c r="AF6" i="33"/>
  <c r="AE6" i="33"/>
  <c r="AD6" i="33"/>
  <c r="AC6" i="33"/>
  <c r="AB6" i="33"/>
  <c r="AM5" i="33"/>
  <c r="AL5" i="33"/>
  <c r="AK5" i="33"/>
  <c r="AJ5" i="33"/>
  <c r="AI5" i="33"/>
  <c r="AH5" i="33"/>
  <c r="AG5" i="33"/>
  <c r="AF5" i="33"/>
  <c r="AE5" i="33"/>
  <c r="AD5" i="33"/>
  <c r="AC5" i="33"/>
  <c r="P5" i="33"/>
  <c r="D5" i="33"/>
  <c r="AB5" i="33" s="1"/>
  <c r="AM4" i="33"/>
  <c r="AL4" i="33"/>
  <c r="AK4" i="33"/>
  <c r="AJ4" i="33"/>
  <c r="AI4" i="33"/>
  <c r="AH4" i="33"/>
  <c r="AG4" i="33"/>
  <c r="AF4" i="33"/>
  <c r="AE4" i="33"/>
  <c r="AD4" i="33"/>
  <c r="AC4" i="33"/>
  <c r="AB4" i="33"/>
  <c r="AM3" i="33"/>
  <c r="AL3" i="33"/>
  <c r="AK3" i="33"/>
  <c r="AJ3" i="33"/>
  <c r="AI3" i="33"/>
  <c r="AH3" i="33"/>
  <c r="AG3" i="33"/>
  <c r="AF3" i="33"/>
  <c r="AE3" i="33"/>
  <c r="AD3" i="33"/>
  <c r="AC3" i="33"/>
  <c r="AB3" i="33"/>
  <c r="AH20" i="33" l="1"/>
  <c r="W20" i="33"/>
  <c r="T21" i="33"/>
  <c r="AE21" i="33"/>
  <c r="Y70" i="33"/>
  <c r="AA69" i="33"/>
  <c r="AM69" i="33" s="1"/>
  <c r="W60" i="33"/>
  <c r="AG20" i="33"/>
  <c r="AK70" i="33" l="1"/>
  <c r="Z70" i="33"/>
  <c r="AI60" i="33"/>
  <c r="X60" i="33"/>
  <c r="U21" i="33"/>
  <c r="AF21" i="33"/>
  <c r="AI20" i="33"/>
  <c r="X20" i="33"/>
  <c r="Y20" i="33" l="1"/>
  <c r="AJ20" i="33"/>
  <c r="AG21" i="33"/>
  <c r="V21" i="33"/>
  <c r="AJ60" i="33"/>
  <c r="Y60" i="33"/>
  <c r="AL70" i="33"/>
  <c r="AA70" i="33"/>
  <c r="AM70" i="33" s="1"/>
  <c r="Z20" i="33" l="1"/>
  <c r="AK20" i="33"/>
  <c r="Z60" i="33"/>
  <c r="AK60" i="33"/>
  <c r="AH21" i="33"/>
  <c r="W21" i="33"/>
  <c r="AI21" i="33" l="1"/>
  <c r="X21" i="33"/>
  <c r="AA60" i="33"/>
  <c r="AM60" i="33" s="1"/>
  <c r="AL60" i="33"/>
  <c r="AA20" i="33"/>
  <c r="AM20" i="33" s="1"/>
  <c r="AL20" i="33"/>
  <c r="AJ21" i="33" l="1"/>
  <c r="Y21" i="33"/>
  <c r="AK21" i="33" l="1"/>
  <c r="Z21" i="33"/>
  <c r="AA21" i="33" l="1"/>
  <c r="AM21" i="33" s="1"/>
  <c r="AL21" i="33"/>
  <c r="AE17" i="1" l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9" i="1" l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Z5" i="1"/>
  <c r="AL5" i="1" s="1"/>
  <c r="Y5" i="1"/>
  <c r="AK5" i="1" s="1"/>
  <c r="X5" i="1"/>
  <c r="AJ5" i="1" s="1"/>
  <c r="W5" i="1"/>
  <c r="AI5" i="1" s="1"/>
  <c r="V5" i="1"/>
  <c r="AH5" i="1" s="1"/>
  <c r="U5" i="1"/>
  <c r="AG5" i="1" s="1"/>
  <c r="T5" i="1"/>
  <c r="AF5" i="1" s="1"/>
  <c r="S5" i="1"/>
  <c r="AE5" i="1" s="1"/>
  <c r="R5" i="1"/>
  <c r="AD5" i="1" s="1"/>
  <c r="Q5" i="1"/>
  <c r="P5" i="1"/>
  <c r="O5" i="1"/>
  <c r="E5" i="1"/>
  <c r="AC5" i="1" s="1"/>
  <c r="C5" i="1"/>
  <c r="AA5" i="1" s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AB5" i="1" l="1"/>
  <c r="AL13" i="16" l="1"/>
  <c r="AK13" i="16"/>
  <c r="AJ13" i="16"/>
  <c r="AI13" i="16"/>
  <c r="AH13" i="16"/>
  <c r="AG13" i="16"/>
  <c r="AF13" i="16"/>
  <c r="AL12" i="16"/>
  <c r="AK12" i="16"/>
  <c r="AJ12" i="16"/>
  <c r="AI12" i="16"/>
  <c r="AH12" i="16"/>
  <c r="AG12" i="16"/>
  <c r="AF12" i="16"/>
  <c r="AL11" i="16"/>
  <c r="AK11" i="16"/>
  <c r="AJ11" i="16"/>
  <c r="AI11" i="16"/>
  <c r="AH11" i="16"/>
  <c r="AG11" i="16"/>
  <c r="AF11" i="16"/>
  <c r="AL10" i="16"/>
  <c r="AK10" i="16"/>
  <c r="AJ10" i="16"/>
  <c r="AI10" i="16"/>
  <c r="AH10" i="16"/>
  <c r="AG10" i="16"/>
  <c r="AF10" i="16"/>
  <c r="AL9" i="16"/>
  <c r="AK9" i="16"/>
  <c r="AJ9" i="16"/>
  <c r="AI9" i="16"/>
  <c r="AH9" i="16"/>
  <c r="AG9" i="16"/>
  <c r="AF9" i="16"/>
  <c r="AL8" i="16"/>
  <c r="AK8" i="16"/>
  <c r="AJ8" i="16"/>
  <c r="AI8" i="16"/>
  <c r="AH8" i="16"/>
  <c r="AG8" i="16"/>
  <c r="AF8" i="16"/>
  <c r="AE13" i="16"/>
  <c r="AD13" i="16"/>
  <c r="AC13" i="16"/>
  <c r="AB13" i="16"/>
  <c r="AA13" i="16"/>
  <c r="AL32" i="16"/>
  <c r="AK32" i="16"/>
  <c r="AJ32" i="16"/>
  <c r="AI32" i="16"/>
  <c r="AH32" i="16"/>
  <c r="AG32" i="16"/>
  <c r="AF32" i="16"/>
  <c r="AE32" i="16"/>
  <c r="AD32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AL30" i="16"/>
  <c r="AK30" i="16"/>
  <c r="AJ30" i="16"/>
  <c r="AI30" i="16"/>
  <c r="AH30" i="16"/>
  <c r="AG30" i="16"/>
  <c r="AF30" i="16"/>
  <c r="AE30" i="16"/>
  <c r="AD30" i="16"/>
  <c r="AL29" i="16"/>
  <c r="AK29" i="16"/>
  <c r="AJ29" i="16"/>
  <c r="AI29" i="16"/>
  <c r="AH29" i="16"/>
  <c r="AG29" i="16"/>
  <c r="AF29" i="16"/>
  <c r="AE29" i="16"/>
  <c r="AD29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AL26" i="16"/>
  <c r="AK26" i="16"/>
  <c r="AJ26" i="16"/>
  <c r="AI26" i="16"/>
  <c r="AH26" i="16"/>
  <c r="AG26" i="16"/>
  <c r="AF26" i="16"/>
  <c r="AD24" i="16"/>
  <c r="AD23" i="16"/>
  <c r="H23" i="16"/>
  <c r="AL22" i="16"/>
  <c r="AK22" i="16"/>
  <c r="AJ22" i="16"/>
  <c r="AI22" i="16"/>
  <c r="AH22" i="16"/>
  <c r="AG22" i="16"/>
  <c r="AF22" i="16"/>
  <c r="AD22" i="16"/>
  <c r="H21" i="16"/>
  <c r="H20" i="16"/>
  <c r="AD18" i="16"/>
  <c r="H17" i="16"/>
  <c r="AL16" i="16"/>
  <c r="AK16" i="16"/>
  <c r="AJ16" i="16"/>
  <c r="AI16" i="16"/>
  <c r="AH16" i="16"/>
  <c r="AG16" i="16"/>
  <c r="AF16" i="16"/>
  <c r="R16" i="16"/>
  <c r="F16" i="16"/>
  <c r="AD16" i="16" s="1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E12" i="16"/>
  <c r="AD12" i="16"/>
  <c r="AC12" i="16"/>
  <c r="AB12" i="16"/>
  <c r="AA12" i="16"/>
  <c r="AE11" i="16"/>
  <c r="AD11" i="16"/>
  <c r="AC11" i="16"/>
  <c r="AB11" i="16"/>
  <c r="AA11" i="16"/>
  <c r="AE10" i="16"/>
  <c r="AD10" i="16"/>
  <c r="AC10" i="16"/>
  <c r="AB10" i="16"/>
  <c r="AA10" i="16"/>
  <c r="AE9" i="16"/>
  <c r="AD9" i="16"/>
  <c r="AC9" i="16"/>
  <c r="AB9" i="16"/>
  <c r="AA9" i="16"/>
  <c r="AE8" i="16"/>
  <c r="AD8" i="16"/>
  <c r="AC8" i="16"/>
  <c r="AB8" i="16"/>
  <c r="AA8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AN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AN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G26" i="16" l="1"/>
</calcChain>
</file>

<file path=xl/comments1.xml><?xml version="1.0" encoding="utf-8"?>
<comments xmlns="http://schemas.openxmlformats.org/spreadsheetml/2006/main">
  <authors>
    <author>Ingrid 1 RODRIGUEZ</author>
    <author>Jorge BERMUDEZ</author>
    <author>Maria ZAMBRANO</author>
    <author>Ana HIGUITA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Ingrid 1 RODRIGUEZ:</t>
        </r>
        <r>
          <rPr>
            <sz val="9"/>
            <color indexed="81"/>
            <rFont val="Tahoma"/>
            <family val="2"/>
          </rPr>
          <t xml:space="preserve">
No hemos definido aun los que vamos a trabajar este año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Ingrid 1 RODRIGUEZ:</t>
        </r>
        <r>
          <rPr>
            <sz val="9"/>
            <color indexed="81"/>
            <rFont val="Tahoma"/>
            <family val="2"/>
          </rPr>
          <t xml:space="preserve">
informar si estamos recibiendo alguna auditoria y estado de la misma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COBRA+REPOREC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PG Cardif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# Hus pasadas a PROD/#Hus planeadas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 El resultado de meses anteriores cambió por que estaba mideiendo contra 22 totales. En realidad iniciamos con 32. Esta mediión es más real
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# Hus pasadas a PROD/#Hus planeadas</t>
        </r>
      </text>
    </comment>
    <comment ref="F60" authorId="2" shapeId="0">
      <text>
        <r>
          <rPr>
            <b/>
            <sz val="9"/>
            <color indexed="81"/>
            <rFont val="Tahoma"/>
            <charset val="1"/>
          </rPr>
          <t>Maria ZAMBRANO:</t>
        </r>
        <r>
          <rPr>
            <sz val="9"/>
            <color indexed="81"/>
            <rFont val="Tahoma"/>
            <charset val="1"/>
          </rPr>
          <t xml:space="preserve">
Historias en Screening e eBilling que no se entregaron oportunamente.</t>
        </r>
      </text>
    </comment>
    <comment ref="M60" authorId="1" shapeId="0">
      <text>
        <r>
          <rPr>
            <b/>
            <sz val="9"/>
            <color indexed="81"/>
            <rFont val="Tahoma"/>
            <family val="2"/>
          </rPr>
          <t xml:space="preserve">2 DE SCREENING
</t>
        </r>
      </text>
    </comment>
    <comment ref="N60" authorId="1" shapeId="0">
      <text>
        <r>
          <rPr>
            <b/>
            <sz val="9"/>
            <color indexed="81"/>
            <rFont val="Tahoma"/>
            <family val="2"/>
          </rPr>
          <t>Jorge BERMUDEZ: 5 de Ebilling</t>
        </r>
      </text>
    </comment>
    <comment ref="F61" authorId="2" shapeId="0">
      <text>
        <r>
          <rPr>
            <b/>
            <sz val="9"/>
            <color indexed="81"/>
            <rFont val="Tahoma"/>
            <charset val="1"/>
          </rPr>
          <t>Maria ZAMBRANO:</t>
        </r>
        <r>
          <rPr>
            <sz val="9"/>
            <color indexed="81"/>
            <rFont val="Tahoma"/>
            <charset val="1"/>
          </rPr>
          <t xml:space="preserve">
Incidentes en FE. 
- Estados no parametrizados.
- Municipios y países (Support no atendido)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 El resultado de meses anteriores cambió por que estaba mideiendo contra 22 totales. En realidad iniciamos con 32. Esta mediión es más real
</t>
        </r>
      </text>
    </comment>
    <comment ref="F67" authorId="2" shapeId="0">
      <text>
        <r>
          <rPr>
            <b/>
            <sz val="9"/>
            <color indexed="81"/>
            <rFont val="Tahoma"/>
            <charset val="1"/>
          </rPr>
          <t>Maria ZAMBRANO:</t>
        </r>
        <r>
          <rPr>
            <sz val="9"/>
            <color indexed="81"/>
            <rFont val="Tahoma"/>
            <charset val="1"/>
          </rPr>
          <t xml:space="preserve">
- Idelson salió del equipo. - Renuncia de Ana Cruz. No se ha reemplazado.
</t>
        </r>
      </text>
    </comment>
    <comment ref="S71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suppliers</t>
        </r>
      </text>
    </comment>
    <comment ref="U72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Incentivos
ETL Incentivos
</t>
        </r>
      </text>
    </comment>
    <comment ref="V72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NPS SBK
</t>
        </r>
      </text>
    </comment>
    <comment ref="W72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soat</t>
        </r>
      </text>
    </comment>
    <comment ref="X72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Consulta sac
</t>
        </r>
      </text>
    </comment>
    <comment ref="Y72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Encripción de Pagos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# Hus pasadas a PROD/#Hus planeadas</t>
        </r>
      </text>
    </comment>
    <comment ref="W73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Promedio 3 Incentivos
2 Dia a dia
</t>
        </r>
      </text>
    </comment>
    <comment ref="X73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Proyecta ingreso de personas al squad de dia a dia:
3 incentivos
4 dia a dia
</t>
        </r>
      </text>
    </comment>
    <comment ref="Y73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Proyecta ingreso de personas al squad de dia a dia:
3 incentivos
4 dia a dia
</t>
        </r>
      </text>
    </comment>
    <comment ref="Z73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Proyecta ingreso de personas al squad de dia a dia:
3 incentivos
4 dia a dia
</t>
        </r>
      </text>
    </comment>
    <comment ref="AA73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Proyecta ingreso de personas al squad de dia a dia:
3 incentivos
4 dia a dia
</t>
        </r>
      </text>
    </comment>
    <comment ref="AB73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Baja por freeze
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 El resultado de meses anteriores cambió por que estaba mideiendo contra 22 totales. En realidad iniciamos con 32. Esta mediión es más real
</t>
        </r>
      </text>
    </comment>
    <comment ref="W75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POB de Consulta cartera
</t>
        </r>
      </text>
    </comment>
    <comment ref="S76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Vulnerabilidades Onbase
</t>
        </r>
      </text>
    </comment>
    <comment ref="T78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Incentivos
Suppliers</t>
        </r>
      </text>
    </comment>
    <comment ref="U78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NPS
Encripción de Pagos</t>
        </r>
      </text>
    </comment>
    <comment ref="V78" authorId="3" shapeId="0">
      <text>
        <r>
          <rPr>
            <b/>
            <sz val="9"/>
            <color indexed="81"/>
            <rFont val="Tahoma"/>
            <family val="2"/>
          </rPr>
          <t>Ana HIGUITA:</t>
        </r>
        <r>
          <rPr>
            <sz val="9"/>
            <color indexed="81"/>
            <rFont val="Tahoma"/>
            <family val="2"/>
          </rPr>
          <t xml:space="preserve">
Cierre de Siniestros</t>
        </r>
      </text>
    </comment>
    <comment ref="AA78" authorId="3" shapeId="0">
      <text>
        <r>
          <rPr>
            <b/>
            <sz val="9"/>
            <color indexed="81"/>
            <rFont val="Tahoma"/>
            <family val="2"/>
          </rPr>
          <t>Ana HIGUITA:</t>
        </r>
        <r>
          <rPr>
            <sz val="9"/>
            <color indexed="81"/>
            <rFont val="Tahoma"/>
            <family val="2"/>
          </rPr>
          <t xml:space="preserve">
Historico
Migración Cierres</t>
        </r>
      </text>
    </comment>
    <comment ref="T79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NPS
Incentivos</t>
        </r>
      </text>
    </comment>
    <comment ref="U79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encripción
</t>
        </r>
      </text>
    </comment>
    <comment ref="V80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Ingresa 1 persona</t>
        </r>
      </text>
    </comment>
    <comment ref="Y80" authorId="3" shapeId="0">
      <text>
        <r>
          <rPr>
            <b/>
            <sz val="9"/>
            <color indexed="81"/>
            <rFont val="Tahoma"/>
            <charset val="1"/>
          </rPr>
          <t>Ana HIGUITA:</t>
        </r>
        <r>
          <rPr>
            <sz val="9"/>
            <color indexed="81"/>
            <rFont val="Tahoma"/>
            <charset val="1"/>
          </rPr>
          <t xml:space="preserve">
Ingresa 1 persona
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# Hus pasadas a PROD/#Hus planeadas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 El resultado de meses anteriores cambió por que estaba mideiendo contra 22 totales. En realidad iniciamos con 32. Esta mediión es más real
</t>
        </r>
      </text>
    </comment>
  </commentList>
</comments>
</file>

<file path=xl/comments2.xml><?xml version="1.0" encoding="utf-8"?>
<comments xmlns="http://schemas.openxmlformats.org/spreadsheetml/2006/main">
  <authors>
    <author>Erminson CHAVARRO</author>
    <author>John BUSTOS</author>
  </authors>
  <commentList>
    <comment ref="E7" authorId="0" shapeId="0">
      <text>
        <r>
          <rPr>
            <b/>
            <sz val="9"/>
            <color indexed="81"/>
            <rFont val="Tahoma"/>
          </rPr>
          <t>Erminson CHAVARRO:</t>
        </r>
        <r>
          <rPr>
            <sz val="9"/>
            <color indexed="81"/>
            <rFont val="Tahoma"/>
          </rPr>
          <t xml:space="preserve">
Se traslado PMO y Agile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John BUSTOS:</t>
        </r>
        <r>
          <rPr>
            <sz val="9"/>
            <color indexed="81"/>
            <rFont val="Tahoma"/>
            <family val="2"/>
          </rPr>
          <t xml:space="preserve">
Este indicador empieza a medir despues de Junio/22</t>
        </r>
      </text>
    </comment>
  </commentList>
</comments>
</file>

<file path=xl/comments3.xml><?xml version="1.0" encoding="utf-8"?>
<comments xmlns="http://schemas.openxmlformats.org/spreadsheetml/2006/main">
  <authors>
    <author>Sandra X. TORRES</author>
    <author>Henry CUASQUER</author>
  </authors>
  <commentList>
    <comment ref="Q5" authorId="0" shapeId="0">
      <text>
        <r>
          <rPr>
            <b/>
            <sz val="9"/>
            <color indexed="81"/>
            <rFont val="Tahoma"/>
            <charset val="1"/>
          </rPr>
          <t>Sandra X. TORRES:</t>
        </r>
        <r>
          <rPr>
            <sz val="9"/>
            <color indexed="81"/>
            <rFont val="Tahoma"/>
            <charset val="1"/>
          </rPr>
          <t xml:space="preserve">
Se aplaza CASA Nuevo Core Siniestros, PCI y CASA Change DRS F2. Se informa que no se requiere CASA Change para ajustes de Nueva versión de PMS 2020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Falta evaluar cuantas cerramos efectivamente</t>
        </r>
      </text>
    </comment>
    <comment ref="T12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Falta revisar el plan anual</t>
        </r>
      </text>
    </comment>
    <comment ref="T17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Tenemos un backlog de 17 procesos identificados</t>
        </r>
      </text>
    </comment>
    <comment ref="E26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Pendiente capacitación Ingrid Bermúdez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Henry CUASQUER:
Depende del plan de datos fase 2</t>
        </r>
      </text>
    </comment>
    <comment ref="E37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Incluyendo temas del Proyecto Estaiblización ODS</t>
        </r>
      </text>
    </comment>
    <comment ref="T38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No definido</t>
        </r>
      </text>
    </comment>
    <comment ref="T39" authorId="1" shapeId="0">
      <text>
        <r>
          <rPr>
            <b/>
            <sz val="9"/>
            <color indexed="81"/>
            <rFont val="Tahoma"/>
            <family val="2"/>
          </rPr>
          <t>Henry CUASQUER:</t>
        </r>
        <r>
          <rPr>
            <sz val="9"/>
            <color indexed="81"/>
            <rFont val="Tahoma"/>
            <family val="2"/>
          </rPr>
          <t xml:space="preserve">
No definido</t>
        </r>
      </text>
    </comment>
  </commentList>
</comments>
</file>

<file path=xl/comments4.xml><?xml version="1.0" encoding="utf-8"?>
<comments xmlns="http://schemas.openxmlformats.org/spreadsheetml/2006/main">
  <authors>
    <author>Ingrid 1 RODRIGUEZ</author>
    <author>Hugo 1 PRIETO</author>
    <author>Fernando E. GONZALEZ</author>
    <author>Jorge BERMUDEZ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Ingrid 1 RODRIGUEZ:</t>
        </r>
        <r>
          <rPr>
            <sz val="9"/>
            <color indexed="81"/>
            <rFont val="Tahoma"/>
            <family val="2"/>
          </rPr>
          <t xml:space="preserve">
No hemos definido aun los que vamos a trabajar este año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Ingrid 1 RODRIGUEZ:</t>
        </r>
        <r>
          <rPr>
            <sz val="9"/>
            <color indexed="81"/>
            <rFont val="Tahoma"/>
            <family val="2"/>
          </rPr>
          <t xml:space="preserve">
informar si estamos recibiendo alguna auditoria y estado de la misma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Customer
venta
seguridad</t>
        </r>
      </text>
    </comment>
    <comment ref="H42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+ referenciales
IA
Benefits
</t>
        </r>
      </text>
    </comment>
    <comment ref="I42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Falta Engagement</t>
        </r>
      </text>
    </comment>
    <comment ref="T43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Retención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Beneficiario
Customer policy</t>
        </r>
      </text>
    </comment>
    <comment ref="I44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Beneficiary (post y put) 
Beneficiary status
basic info</t>
        </r>
      </text>
    </comment>
    <comment ref="Q44" authorId="2" shapeId="0">
      <text>
        <r>
          <rPr>
            <b/>
            <sz val="9"/>
            <color indexed="81"/>
            <rFont val="Tahoma"/>
            <charset val="1"/>
          </rPr>
          <t>Fernando E. GONZALEZ:</t>
        </r>
        <r>
          <rPr>
            <sz val="9"/>
            <color indexed="81"/>
            <rFont val="Tahoma"/>
            <charset val="1"/>
          </rPr>
          <t xml:space="preserve">
fatla funcionalidad de cancellations
</t>
        </r>
      </text>
    </comment>
    <comment ref="S44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7 de smart supervision
1 NPS</t>
        </r>
      </text>
    </comment>
    <comment ref="T44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tentativa de retención
</t>
        </r>
      </text>
    </comment>
    <comment ref="S45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exámenes médicos (underwriting)</t>
        </r>
      </text>
    </comment>
    <comment ref="H46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Emision
Underwriting - Health Approval</t>
        </r>
      </text>
    </comment>
    <comment ref="S46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nuevas capacidades proyectadas para abril</t>
        </r>
      </text>
    </comment>
    <comment ref="R47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Eventos register, workout</t>
        </r>
      </text>
    </comment>
    <comment ref="H4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-Recomendador GURU</t>
        </r>
      </text>
    </comment>
    <comment ref="I4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-basic_beneficiary de Customer ecosystem</t>
        </r>
      </text>
    </comment>
    <comment ref="R48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portal uses
physical trainings
</t>
        </r>
      </text>
    </comment>
    <comment ref="R49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sms notification, email notification
</t>
        </r>
      </text>
    </comment>
    <comment ref="R50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10 nuevos para SAC</t>
        </r>
      </text>
    </comment>
    <comment ref="E51" authorId="2" shapeId="0">
      <text>
        <r>
          <rPr>
            <b/>
            <sz val="9"/>
            <color indexed="81"/>
            <rFont val="Tahoma"/>
            <charset val="1"/>
          </rPr>
          <t>Fernando E. GONZALEZ:</t>
        </r>
        <r>
          <rPr>
            <sz val="9"/>
            <color indexed="81"/>
            <rFont val="Tahoma"/>
            <charset val="1"/>
          </rPr>
          <t xml:space="preserve">
se agregó claim_score
es para desempleo
</t>
        </r>
      </text>
    </comment>
    <comment ref="R51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propensity models
</t>
        </r>
      </text>
    </comment>
    <comment ref="W51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Document Recognition
</t>
        </r>
      </text>
    </comment>
    <comment ref="H52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Claims BOT con 3 endpoints webhook, Infobip y Outsourcing</t>
        </r>
      </text>
    </comment>
    <comment ref="R52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general propensity
</t>
        </r>
      </text>
    </comment>
    <comment ref="T52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capacidades faltantes de propenstiy model</t>
        </r>
      </text>
    </comment>
    <comment ref="R53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Se mantiene el número de funcionalidades.</t>
        </r>
      </text>
    </comment>
    <comment ref="H54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- PRODUCT: 
1 Product Catalog (MVP BBTA).
2 Excluyentes</t>
        </r>
      </text>
    </comment>
    <comment ref="R54" authorId="2" shapeId="0">
      <text>
        <r>
          <rPr>
            <b/>
            <sz val="9"/>
            <color indexed="81"/>
            <rFont val="Tahoma"/>
          </rPr>
          <t>Fernando E. GONZALEZ:</t>
        </r>
        <r>
          <rPr>
            <sz val="9"/>
            <color indexed="81"/>
            <rFont val="Tahoma"/>
          </rPr>
          <t xml:space="preserve">
se mantiene ya que no hay nuevos endpoints para esta API</t>
        </r>
      </text>
    </comment>
    <comment ref="H56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IDP Externos</t>
        </r>
      </text>
    </comment>
    <comment ref="H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bbta</t>
        </r>
      </text>
    </comment>
    <comment ref="R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SBK</t>
        </r>
      </text>
    </comment>
    <comment ref="S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ALFA</t>
        </r>
      </text>
    </comment>
    <comment ref="T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Tuya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BCP</t>
        </r>
      </text>
    </comment>
    <comment ref="V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Alkosto</t>
        </r>
      </text>
    </comment>
    <comment ref="W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Bancolombia</t>
        </r>
      </text>
    </comment>
    <comment ref="X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Sufi</t>
        </r>
      </text>
    </comment>
    <comment ref="Y57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Banco de occidente
Rci</t>
        </r>
      </text>
    </comment>
    <comment ref="H5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MOK</t>
        </r>
      </text>
    </comment>
    <comment ref="J5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+BBTA</t>
        </r>
      </text>
    </comment>
    <comment ref="S5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MOK Perú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Connect asistencias</t>
        </r>
      </text>
    </comment>
    <comment ref="U5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Instafit</t>
        </r>
      </text>
    </comment>
    <comment ref="W58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tributi</t>
        </r>
      </text>
    </comment>
    <comment ref="I59" authorId="1" shapeId="0">
      <text>
        <r>
          <rPr>
            <b/>
            <sz val="9"/>
            <color indexed="81"/>
            <rFont val="Tahoma"/>
            <family val="2"/>
          </rPr>
          <t>Hugo 1 PRIETO:</t>
        </r>
        <r>
          <rPr>
            <sz val="9"/>
            <color indexed="81"/>
            <rFont val="Tahoma"/>
            <family val="2"/>
          </rPr>
          <t xml:space="preserve">
12 de modulares</t>
        </r>
      </text>
    </comment>
    <comment ref="B73" authorId="3" shapeId="0">
      <text>
        <r>
          <rPr>
            <b/>
            <sz val="9"/>
            <color indexed="81"/>
            <rFont val="Tahoma"/>
            <family val="2"/>
          </rPr>
          <t># Cambios de Ap/# de actualizacion es de documentos</t>
        </r>
      </text>
    </comment>
  </commentList>
</comments>
</file>

<file path=xl/comments5.xml><?xml version="1.0" encoding="utf-8"?>
<comments xmlns="http://schemas.openxmlformats.org/spreadsheetml/2006/main">
  <authors>
    <author>Juan ORTEGON</author>
  </authors>
  <commentList>
    <comment ref="AC38" authorId="0" shapeId="0">
      <text>
        <r>
          <rPr>
            <b/>
            <sz val="9"/>
            <color indexed="81"/>
            <rFont val="Tahoma"/>
            <charset val="1"/>
          </rPr>
          <t>Juan ORTEGON:</t>
        </r>
        <r>
          <rPr>
            <sz val="9"/>
            <color indexed="81"/>
            <rFont val="Tahoma"/>
            <charset val="1"/>
          </rPr>
          <t xml:space="preserve">
con 82 capacidades</t>
        </r>
      </text>
    </comment>
  </commentList>
</comments>
</file>

<file path=xl/comments6.xml><?xml version="1.0" encoding="utf-8"?>
<comments xmlns="http://schemas.openxmlformats.org/spreadsheetml/2006/main">
  <authors>
    <author>Ingrid 1 RODRIGUEZ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Ingrid 1 RODRIGUEZ:</t>
        </r>
        <r>
          <rPr>
            <sz val="9"/>
            <color indexed="81"/>
            <rFont val="Tahoma"/>
            <family val="2"/>
          </rPr>
          <t xml:space="preserve">
No hemos definido aun los que vamos a trabajar este año</t>
        </r>
      </text>
    </comment>
  </commentList>
</comments>
</file>

<file path=xl/sharedStrings.xml><?xml version="1.0" encoding="utf-8"?>
<sst xmlns="http://schemas.openxmlformats.org/spreadsheetml/2006/main" count="1999" uniqueCount="420">
  <si>
    <t>Ejecutado</t>
  </si>
  <si>
    <t>Meta</t>
  </si>
  <si>
    <t>% Cumplimiento</t>
  </si>
  <si>
    <t>Area</t>
  </si>
  <si>
    <t>KPI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</si>
  <si>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</si>
  <si>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</si>
  <si>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</si>
  <si>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</si>
  <si>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</si>
  <si>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</si>
  <si>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</si>
  <si>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</si>
  <si>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</si>
  <si>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</si>
  <si>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</si>
  <si>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</si>
  <si>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Presupuesto</t>
  </si>
  <si>
    <t>% De ejecución de Presupuesto  Local</t>
  </si>
  <si>
    <t>% De ejecución de Presupuesto Regional</t>
  </si>
  <si>
    <t>% De ejecución de Presupuesto Total</t>
  </si>
  <si>
    <t xml:space="preserve">% De Ejecuación de Provisiones </t>
  </si>
  <si>
    <t>Porcentaje de Cumplimento de FTE Internos vs Budget</t>
  </si>
  <si>
    <t>Datos KPI´S</t>
  </si>
  <si>
    <t>Cantidad de FTE´S Mes anterior</t>
  </si>
  <si>
    <t>Cantidad de retiros Voluntarios</t>
  </si>
  <si>
    <t>Numero de Ingresos</t>
  </si>
  <si>
    <t>Total FTE´S mes actual</t>
  </si>
  <si>
    <t>Porcentaje de Retiros Vs FTE´S</t>
  </si>
  <si>
    <t>Cantidad de Fte´s Externos</t>
  </si>
  <si>
    <t>Porcentaje Fte´s Externos vs Internos</t>
  </si>
  <si>
    <t>Peso del Ptto de externos sobre total ptto local</t>
  </si>
  <si>
    <t>PMO</t>
  </si>
  <si>
    <t>% de desviación Promedio de proyectos</t>
  </si>
  <si>
    <t>% de Cumpliento de Gobierno (Comités ejecutados/ comites planeados)</t>
  </si>
  <si>
    <t>Cantidad de Proyectos con Desviación menor al 5%</t>
  </si>
  <si>
    <t>Cantidad de Proyectos con Desviación Mayor al 5% y Menor al 15%</t>
  </si>
  <si>
    <t>Cantidad de Proyectos con Desviación Mayor al 15%</t>
  </si>
  <si>
    <t>Cantidad de proyectos Finalizados</t>
  </si>
  <si>
    <t>Cantidad de proyectos sin iniciar</t>
  </si>
  <si>
    <t>N/A</t>
  </si>
  <si>
    <t>Cantidad de Proyectos Agiles</t>
  </si>
  <si>
    <t>Cantidad de Proyectos Tradicionales</t>
  </si>
  <si>
    <t>GOBIERNO</t>
  </si>
  <si>
    <t>Obsolescencia IT ( cantidad de aplicaciones Remediadas / Cantidad de aplicaciones Obsoletas)</t>
  </si>
  <si>
    <t>Assesstment IT GOV 4.0  (cantidad de reglas Compliance/ sobre total de reglas por cumplir)</t>
  </si>
  <si>
    <t>Campaña de Controles GKSP (número de remediados / Número de controles)</t>
  </si>
  <si>
    <t>Cumplimiento de comités (Número de actas / Comites planeados</t>
  </si>
  <si>
    <t xml:space="preserve">Incidentes: Numero de Incidentes Remediados / Número de Incidentes </t>
  </si>
  <si>
    <t>Auditorias de IT</t>
  </si>
  <si>
    <t>Cantidad de retiros con Justa Causa - vamos a validar si RH tiene la información</t>
  </si>
  <si>
    <r>
      <t>% De ejecución de Presupuesto Proyectos</t>
    </r>
    <r>
      <rPr>
        <b/>
        <sz val="11"/>
        <rFont val="Arial"/>
        <family val="2"/>
      </rPr>
      <t xml:space="preserve"> Fixed Price</t>
    </r>
  </si>
  <si>
    <t xml:space="preserve">Implementación de procedimientos nuevos </t>
  </si>
  <si>
    <t>Actualización de procedimientos</t>
  </si>
  <si>
    <t>API</t>
  </si>
  <si>
    <t>Número de API's publicadas ambiente productivo</t>
  </si>
  <si>
    <t>Número de funcionalidades de CUSTOMER publicadas vía API</t>
  </si>
  <si>
    <t>Número de funcionalidades de SALES publicadas  vía API</t>
  </si>
  <si>
    <t>Número de funcionalidades de BENEFITS publicadas vía API</t>
  </si>
  <si>
    <t>Número de funcionalidades de ENGAGEMENT publicadas vía API</t>
  </si>
  <si>
    <t>-</t>
  </si>
  <si>
    <t>Número de funcionalidades de AI publicadas vía API</t>
  </si>
  <si>
    <t>Número de funcionalidades de REFERENTIALS publicadas vía API</t>
  </si>
  <si>
    <t>Número de funcionalidades de SECURITY publicadas vía API</t>
  </si>
  <si>
    <t>Socios conectados con API</t>
  </si>
  <si>
    <t>Externos conectados con API</t>
  </si>
  <si>
    <t>Pruebas de seguridad ejecutadas API (ENDPOINTS)</t>
  </si>
  <si>
    <t>USAGE - Transacciones relizadas en APIM</t>
  </si>
  <si>
    <t xml:space="preserve">Socios haciendo consumos de monitoreo y adquisición de token por transacción </t>
  </si>
  <si>
    <t>HEALTH - Transacciones relizadas exitosamente en APIM (sin fallos)</t>
  </si>
  <si>
    <t>DATA STREAMING</t>
  </si>
  <si>
    <t>Aplicaciones conectadas por eventos</t>
  </si>
  <si>
    <t>Procesos impactados utilizando arquitectura orientada a eventos</t>
  </si>
  <si>
    <t>Transacciones realizadas</t>
  </si>
  <si>
    <t>Número de tópicos</t>
  </si>
  <si>
    <t>Logrado</t>
  </si>
  <si>
    <t>Esperado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</si>
  <si>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</si>
  <si>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</si>
  <si>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</si>
  <si>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</si>
  <si>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</si>
  <si>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</si>
  <si>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</si>
  <si>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</si>
  <si>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</si>
  <si>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</si>
  <si>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</si>
  <si>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</si>
  <si>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Fecha Fin</t>
  </si>
  <si>
    <t>BL pendiente</t>
  </si>
  <si>
    <t>Resultados de cada SQUAD</t>
  </si>
  <si>
    <t>Cobra</t>
  </si>
  <si>
    <t>UpGrade App</t>
  </si>
  <si>
    <t>Novedades Post Venta</t>
  </si>
  <si>
    <t>Nuevas Implementaciones</t>
  </si>
  <si>
    <t>Portal Sac</t>
  </si>
  <si>
    <t>ChatBot</t>
  </si>
  <si>
    <t>Incentivos</t>
  </si>
  <si>
    <t>Ventas Digitales</t>
  </si>
  <si>
    <t>Dia a Dia PT</t>
  </si>
  <si>
    <t>Data Straaming</t>
  </si>
  <si>
    <t xml:space="preserve">TOAL DE PUNTOS </t>
  </si>
  <si>
    <t>Dif Ultima Med</t>
  </si>
  <si>
    <t>Total Items</t>
  </si>
  <si>
    <t>Items Pendientes</t>
  </si>
  <si>
    <t>BackLog Único</t>
  </si>
  <si>
    <t>Items Pendientes Total</t>
  </si>
  <si>
    <t>?</t>
  </si>
  <si>
    <t>Items Pendientes del Mes</t>
  </si>
  <si>
    <t>Items Trabajados Terminados Total</t>
  </si>
  <si>
    <t>Items Terminados planeados del mes</t>
  </si>
  <si>
    <t>Items Terminados no planeados</t>
  </si>
  <si>
    <t>Total Items Terminados del Mes</t>
  </si>
  <si>
    <t>Items que se denben iniciar en el mes</t>
  </si>
  <si>
    <t>Items Iniciados no terminados Mes</t>
  </si>
  <si>
    <t>Items No inicados Mes</t>
  </si>
  <si>
    <t>Items Eliminados</t>
  </si>
  <si>
    <t>Crecimiento del backLog</t>
  </si>
  <si>
    <t/>
  </si>
  <si>
    <t>Estrategia 2021</t>
  </si>
  <si>
    <t>Formaciones (horas)</t>
  </si>
  <si>
    <t>Implementación plan despliegue de herramientas</t>
  </si>
  <si>
    <t>Proyectos Sala Obeya</t>
  </si>
  <si>
    <t>Numero de SQUADs Scrum</t>
  </si>
  <si>
    <t>Numero de SQUADs Kanban</t>
  </si>
  <si>
    <r>
      <t>% De ejecución de Presupuesto Proyectos</t>
    </r>
    <r>
      <rPr>
        <b/>
        <sz val="8"/>
        <rFont val="Arial"/>
        <family val="2"/>
      </rPr>
      <t xml:space="preserve"> Fixed Price</t>
    </r>
  </si>
  <si>
    <t>DESARROLLO TRIBU OPERACIONES</t>
  </si>
  <si>
    <t>% Cambios aprobados</t>
  </si>
  <si>
    <t>% Cambios No emergenciales</t>
  </si>
  <si>
    <t># Apps entregadas a Soporte a producción</t>
  </si>
  <si>
    <t xml:space="preserve"># Atención oportuna de Hus.  </t>
  </si>
  <si>
    <t>Tickets problema solucionados</t>
  </si>
  <si>
    <t># GAPS cerrados  (SE DEJÓ DE MANEJAR EL ARCHIVO POR USAR EL BACKLOG MAESTRO)</t>
  </si>
  <si>
    <t># Aplicaciones que usan heramientas de DEVOPS PRD</t>
  </si>
  <si>
    <t>Disponibilidad del equipo (Personas internas)</t>
  </si>
  <si>
    <t>DESARROLLO TRIBU TRANSVERSALES</t>
  </si>
  <si>
    <t># Tickets problema solucionados COPB</t>
  </si>
  <si>
    <t>DESARROLLO TRIBU PAGOS A TERCEROS</t>
  </si>
  <si>
    <t># Compromisos GCI cerrados (Planes de acción ejecutados para incidentes)</t>
  </si>
  <si>
    <t>DESARROLLO  - CONSOLIDADO TODAS LAS TRIBUS</t>
  </si>
  <si>
    <t>Madurez en cambios para avanzar a DEVOPS</t>
  </si>
  <si>
    <t>Documentación para entrega a Soporte</t>
  </si>
  <si>
    <t>Entrega oportuna</t>
  </si>
  <si>
    <t>Revisar Guillermo porque tiene mismo Indicador en Squads.</t>
  </si>
  <si>
    <t>Incidentes generados y problemas resueltos</t>
  </si>
  <si>
    <t>Comparado con GCI</t>
  </si>
  <si>
    <t>Gobierno - Shadow</t>
  </si>
  <si>
    <t>Medición y atención a GAPS</t>
  </si>
  <si>
    <t>Contra listado Maestro</t>
  </si>
  <si>
    <t>Evolución a DEVOPS</t>
  </si>
  <si>
    <t>Desarrollo seguro</t>
  </si>
  <si>
    <t>Disponibilidad</t>
  </si>
  <si>
    <t>CONFIGURACIÓN</t>
  </si>
  <si>
    <t># Productos instalados en producción durante el mes</t>
  </si>
  <si>
    <t># Productos con deuda de configuración en producción a fin de mes</t>
  </si>
  <si>
    <t>% atención de configuración</t>
  </si>
  <si>
    <t>% Cumplimiento plan de configuración (posterior)</t>
  </si>
  <si>
    <t>Cerrar deuda</t>
  </si>
  <si>
    <t>Diligense</t>
  </si>
  <si>
    <t>Ponerle el deadline? Cuándo deberiamos llegar al 100%?</t>
  </si>
  <si>
    <t># Incidentes originados en Configuración</t>
  </si>
  <si>
    <t>Incidentes originados por este equipo</t>
  </si>
  <si>
    <t># Incidentes originados en Implementacion y Certificacion</t>
  </si>
  <si>
    <t>LAM</t>
  </si>
  <si>
    <t>IT Support</t>
  </si>
  <si>
    <t>% Cumplimiento SLAs</t>
  </si>
  <si>
    <t>% Tickets Cerrados on time</t>
  </si>
  <si>
    <t># Total Incident</t>
  </si>
  <si>
    <t># Closed Incident</t>
  </si>
  <si>
    <t># Backlog Incident</t>
  </si>
  <si>
    <t># Total Request</t>
  </si>
  <si>
    <t># Closed Request</t>
  </si>
  <si>
    <t># Backlog Request</t>
  </si>
  <si>
    <t># tickets proccesed (incident+request)</t>
  </si>
  <si>
    <t># Tickets &gt; 30 days Opened</t>
  </si>
  <si>
    <t># Major Incidents (With PIR)</t>
  </si>
  <si>
    <t>IT Change</t>
  </si>
  <si>
    <t>% Standard Changes</t>
  </si>
  <si>
    <t>% Minor Changes</t>
  </si>
  <si>
    <t>% Normal Changes</t>
  </si>
  <si>
    <t>% Urgent Changes</t>
  </si>
  <si>
    <t># Changes</t>
  </si>
  <si>
    <t># Closed Changes</t>
  </si>
  <si>
    <t># Backlog Changes</t>
  </si>
  <si>
    <t># Change &gt; 10 days Opened</t>
  </si>
  <si>
    <t xml:space="preserve">IT Production </t>
  </si>
  <si>
    <t>% Network Availability</t>
  </si>
  <si>
    <t> 100%</t>
  </si>
  <si>
    <t>100% </t>
  </si>
  <si>
    <t>% Critical application availability</t>
  </si>
  <si>
    <t>99,57% </t>
  </si>
  <si>
    <t>99,80% </t>
  </si>
  <si>
    <t>99,98</t>
  </si>
  <si>
    <t>99,99</t>
  </si>
  <si>
    <t>99.9</t>
  </si>
  <si>
    <t>99.9% </t>
  </si>
  <si>
    <t>% Space Available</t>
  </si>
  <si>
    <t>39,90%</t>
  </si>
  <si>
    <t>38,20%</t>
  </si>
  <si>
    <t>41,20%</t>
  </si>
  <si>
    <t>37,99%</t>
  </si>
  <si>
    <t>38,22%</t>
  </si>
  <si>
    <t>33.75%</t>
  </si>
  <si>
    <t>% Processor Available</t>
  </si>
  <si>
    <t>71,60%</t>
  </si>
  <si>
    <t>70,60%</t>
  </si>
  <si>
    <t>69,85%</t>
  </si>
  <si>
    <t>67,20%</t>
  </si>
  <si>
    <t>65,10%</t>
  </si>
  <si>
    <t>66.3%</t>
  </si>
  <si>
    <t>% Memory Available</t>
  </si>
  <si>
    <t>62,30%</t>
  </si>
  <si>
    <t>59,90%</t>
  </si>
  <si>
    <t>60,65%</t>
  </si>
  <si>
    <t>59,55%</t>
  </si>
  <si>
    <t>59,01%</t>
  </si>
  <si>
    <t>56.30%</t>
  </si>
  <si>
    <t>% Budget executed (Infra, Devops, Support)</t>
  </si>
  <si>
    <t># Prod Servers</t>
  </si>
  <si>
    <t xml:space="preserve">                        170 </t>
  </si>
  <si>
    <t xml:space="preserve">                       170 </t>
  </si>
  <si>
    <t># Prod Databases</t>
  </si>
  <si>
    <t xml:space="preserve">                          32 </t>
  </si>
  <si>
    <t xml:space="preserve">                         32 </t>
  </si>
  <si>
    <t># Prod Applications</t>
  </si>
  <si>
    <t xml:space="preserve">                          54 </t>
  </si>
  <si>
    <t xml:space="preserve">                         54 </t>
  </si>
  <si>
    <t>50 </t>
  </si>
  <si>
    <t xml:space="preserve"># Prod Services + APIS </t>
  </si>
  <si>
    <t xml:space="preserve">                            - </t>
  </si>
  <si>
    <t xml:space="preserve">                           - </t>
  </si>
  <si>
    <t> -</t>
  </si>
  <si>
    <t># Datacenter Maintenance (UPS, AA, Access Control)</t>
  </si>
  <si>
    <t>UPS  (1)</t>
  </si>
  <si>
    <t>AA (2)</t>
  </si>
  <si>
    <t>UPS (1) AA(2)</t>
  </si>
  <si>
    <t>UPS (1)</t>
  </si>
  <si>
    <t># Jobs (Databases + Servers)</t>
  </si>
  <si>
    <t>DB(490) + SV (25)</t>
  </si>
  <si>
    <t>DB(500) + SV(27)</t>
  </si>
  <si>
    <t>DB(695) + SV (25)</t>
  </si>
  <si>
    <t>DB(710+ SV (25)</t>
  </si>
  <si>
    <t>DB (732) +SV (28)</t>
  </si>
  <si>
    <t># Job Failed (Databases + Servers)</t>
  </si>
  <si>
    <t>DB(37) + SV(3)</t>
  </si>
  <si>
    <t>DB(43) + SV(2)</t>
  </si>
  <si>
    <t>DB (29) + SV(3)</t>
  </si>
  <si>
    <t>DB (45) + SV(3)</t>
  </si>
  <si>
    <t>DB (29) + SV(2)</t>
  </si>
  <si>
    <t>DB (45) + SV(2)</t>
  </si>
  <si>
    <t xml:space="preserve">N/A </t>
  </si>
  <si>
    <t xml:space="preserve"> N/A </t>
  </si>
  <si>
    <t>Continuidad</t>
  </si>
  <si>
    <t>% de Pruebas de continuidad de proveedores criticos realizadas</t>
  </si>
  <si>
    <t>Cumplimiento IC Dashboard (Numero de aplicaciones serious registradas en ICP dashboard / Numero de aplicaciones serious compliant)</t>
  </si>
  <si>
    <t>Cumplimiento de pruebas de continuidad internas estas incluyen: Pruebas de DRS, URS, Crisis y Everbridge.</t>
  </si>
  <si>
    <t>% Actualización de BIA (Cantidad de Procesos / Cantidad de BIA Actualizados)</t>
  </si>
  <si>
    <t>Numero de empleados de BNNP que han completado las sesiones de sensibilización obligatorias / publico objetivo</t>
  </si>
  <si>
    <t>% Cumplimiento Pentest (Cantidad de aplicaciones Criticas/ cantidad de Pentest Ejecutados)</t>
  </si>
  <si>
    <t>Número de Vulnerabilidades 3 EVS</t>
  </si>
  <si>
    <t>Gestion de Vulnerabilidades</t>
  </si>
  <si>
    <t>% Cumplimiento investigaciones cerradas &lt; 30 días</t>
  </si>
  <si>
    <t>% de estaciones de trabajo cubiertas por las consola SCCM</t>
  </si>
  <si>
    <t>% de servidores cubiertos por las consolas SCCM</t>
  </si>
  <si>
    <t>% Cumplimiento Estaciones actualizadas con las ultimas firmas de antivirus</t>
  </si>
  <si>
    <t xml:space="preserve">% de estaciones cubiertos por la consola antivirus </t>
  </si>
  <si>
    <t>% Cumplimiento Servidores Actualizados con las ultimas firmas de antivirus</t>
  </si>
  <si>
    <t xml:space="preserve">% de servidores cubiertos por la consola antivirus </t>
  </si>
  <si>
    <t>SECOPS</t>
  </si>
  <si>
    <t>Cantidad de comités CASA regionales realizados en fecha planificada</t>
  </si>
  <si>
    <t xml:space="preserve">Cantidad de comités CASA locales con retraso </t>
  </si>
  <si>
    <t>Cantidad de comités CASA en bloqueo por definiciones</t>
  </si>
  <si>
    <t>Cantidad de reservas acumuladas (abiertas inicio del año + mensuales)</t>
  </si>
  <si>
    <t>Cantidad reservas nuevas mes</t>
  </si>
  <si>
    <t>Cantidad de reservas cerradas durante el mes</t>
  </si>
  <si>
    <t>Cantidad de CASA Change asociados a evoluciones AGILE</t>
  </si>
  <si>
    <t>DESARROLLO</t>
  </si>
  <si>
    <t>% De desarrollos críticos entregados en la fecha pactada</t>
  </si>
  <si>
    <t>% De desarrollos dentro del ANS</t>
  </si>
  <si>
    <t>% De dedicacion a SQUADS</t>
  </si>
  <si>
    <t>OPERACIÓN</t>
  </si>
  <si>
    <t xml:space="preserve">Productos de datos diarios entregados en el dia </t>
  </si>
  <si>
    <t># de procesos entregados a soporte</t>
  </si>
  <si>
    <t>% disponibilidad ODS</t>
  </si>
  <si>
    <t>% tickets cerrados dentro del ANS</t>
  </si>
  <si>
    <t>CALIDAD</t>
  </si>
  <si>
    <t>% de despliegues productivos sin rollback</t>
  </si>
  <si>
    <t>% capacitaciones en gobierno de datos</t>
  </si>
  <si>
    <t>% Alineación con arquitectura meta</t>
  </si>
  <si>
    <t>Valor ganado en proyectos de datos</t>
  </si>
  <si>
    <t>Datos KPI</t>
  </si>
  <si>
    <t>Arquitectura</t>
  </si>
  <si>
    <t>Cantidad de comités CASA Locales realizados en fecha planificada</t>
  </si>
  <si>
    <t>Cantidad de comités CASA regionales con retraso</t>
  </si>
  <si>
    <t>Cantidad de comités CASA locales planificados por mes</t>
  </si>
  <si>
    <t>Cantidad de comités CASA regionales planificados por mes</t>
  </si>
  <si>
    <t>Producción</t>
  </si>
  <si>
    <t>Cantidad de tickets de solicitud de datos atendidos dentro del tiempo estimado</t>
  </si>
  <si>
    <t>Cantidad de tickest no atendidos o gestionados en la herramienta Jira</t>
  </si>
  <si>
    <t>Cantidad de requerimientos recurrentes (para análisis y diseño de solución)</t>
  </si>
  <si>
    <t>Cantidad de procesos en desarrollo o test de automatización (equipo Datos o Squads)</t>
  </si>
  <si>
    <t>Cantidad de procesos automatizados y documentados para entrega a Soporte</t>
  </si>
  <si>
    <t>Cantidad de procesos entregados a soporte</t>
  </si>
  <si>
    <t>Cantidad de procesos en acompañamiento al equipo de soporte</t>
  </si>
  <si>
    <t>Cantidad de procesos bloqueados en entrega al equipo de soporte</t>
  </si>
  <si>
    <t>Gobierno y DQ</t>
  </si>
  <si>
    <t>Cantidad de Comités de Gobiernos de Datos</t>
  </si>
  <si>
    <t xml:space="preserve">Cantidad de Comités de Calidad de Datos </t>
  </si>
  <si>
    <t>Cantidad de personas de la comunidad de datos capacitadas y designadas</t>
  </si>
  <si>
    <t>Cantidad de personas de la comunidad de datos operando</t>
  </si>
  <si>
    <t>Cantidad de Políticas relacionadas con datos actualizadas</t>
  </si>
  <si>
    <t>Cantidad de Políticas relacionadas con datos implementadas</t>
  </si>
  <si>
    <t>Cantidad de tableros DQ liberados</t>
  </si>
  <si>
    <t>Cantidad de procedimientos relacionados con datos actualizados</t>
  </si>
  <si>
    <t>Cantidad de procedimientos relacionados con datos implementados</t>
  </si>
  <si>
    <t>Cantidad de KPI's en seguimiento de DQ</t>
  </si>
  <si>
    <t>Cantidad de planes de mejoramiento DQ para key data</t>
  </si>
  <si>
    <t>Desarrollo</t>
  </si>
  <si>
    <t>Cantidad de requerimientos recibidos dentro de los squads</t>
  </si>
  <si>
    <t>Cantidad de requerimientos recibidos desde proyectos tradicionales</t>
  </si>
  <si>
    <t>Cantidad de despliegues devueltos desde Test por fallas</t>
  </si>
  <si>
    <t>Cantidad de despliegues devueltos por problemas de definición</t>
  </si>
  <si>
    <t>Cantidad de horas dedicadas a soporte por defectos en el desarrollo</t>
  </si>
  <si>
    <t>Cantidad de horas dedicadas a soporte por problemas de ejecución o timing</t>
  </si>
  <si>
    <t>Cantidad de horas dedicadas a soporte por integración a otras aplicaciones (interpretación de datos)</t>
  </si>
  <si>
    <t>Mejora</t>
  </si>
  <si>
    <t>% de productos de datos con conformidad</t>
  </si>
  <si>
    <t>% Cumplimiento de Activos sin vulnerabilidades criticas IVS Without Authentication &gt; 30 Días</t>
  </si>
  <si>
    <t>% Cumplimiento de Activos sin vulnerabilidades criticas IVS With Authentication &gt; 30 días</t>
  </si>
  <si>
    <t> 99.9% </t>
  </si>
  <si>
    <t>29,80%</t>
  </si>
  <si>
    <t>66,50%</t>
  </si>
  <si>
    <t>58,30%</t>
  </si>
  <si>
    <t>166 </t>
  </si>
  <si>
    <t>33 </t>
  </si>
  <si>
    <t>DB (723) + SV (28)</t>
  </si>
  <si>
    <t>DB (731) + SV (28)</t>
  </si>
  <si>
    <t>DB (739) + SV (28)</t>
  </si>
  <si>
    <t>DB (37) + + SV(2)</t>
  </si>
  <si>
    <t>DB (35) + SV(2)</t>
  </si>
  <si>
    <t>DB (35)  + SV(2)</t>
  </si>
  <si>
    <t># File Sended STCP (Local + regional) Not Ok</t>
  </si>
  <si>
    <t># File  Received STCP (Local + regional) Not Ok</t>
  </si>
  <si>
    <t>Número de productores</t>
  </si>
  <si>
    <t>Número de consumidores</t>
  </si>
  <si>
    <t xml:space="preserve">Octubre </t>
  </si>
  <si>
    <t>3 + 2 No requirieron CASA</t>
  </si>
  <si>
    <t>% de servidores actualizados &gt; 30 días posterior a la publicación</t>
  </si>
  <si>
    <t>% de estaciones de trabajo actualizadas &gt; 30 días posterior a la publicación</t>
  </si>
  <si>
    <t>Número de Vulnerabilidades 4 y 5 &gt;30 dias EVS</t>
  </si>
  <si>
    <t> 99.5% </t>
  </si>
  <si>
    <t> 26.3%</t>
  </si>
  <si>
    <t> 60%</t>
  </si>
  <si>
    <t> 51.9%</t>
  </si>
  <si>
    <t>AA (2)  UPS (2)</t>
  </si>
  <si>
    <t> SV (30) + DB (763)</t>
  </si>
  <si>
    <t> SV (1) + DB (26)</t>
  </si>
  <si>
    <t>2 (1 local y  1 regional)</t>
  </si>
  <si>
    <t>3 (regional) + 1 (local)</t>
  </si>
  <si>
    <r>
      <t> </t>
    </r>
    <r>
      <rPr>
        <b/>
        <sz val="11"/>
        <color rgb="FF1F497D"/>
        <rFont val="Calibri"/>
        <family val="2"/>
      </rPr>
      <t>31</t>
    </r>
  </si>
  <si>
    <r>
      <t> </t>
    </r>
    <r>
      <rPr>
        <b/>
        <sz val="11"/>
        <color rgb="FF1F497D"/>
        <rFont val="Calibri"/>
        <family val="2"/>
      </rPr>
      <t>-</t>
    </r>
  </si>
  <si>
    <r>
      <t>UPS</t>
    </r>
    <r>
      <rPr>
        <b/>
        <sz val="11"/>
        <color rgb="FF000000"/>
        <rFont val="Calibri"/>
        <family val="2"/>
      </rPr>
      <t>       </t>
    </r>
    <r>
      <rPr>
        <b/>
        <sz val="11"/>
        <color rgb="FF000000"/>
        <rFont val="BNPP Sans Light"/>
        <family val="3"/>
      </rPr>
      <t xml:space="preserve"> (0)</t>
    </r>
    <r>
      <rPr>
        <b/>
        <sz val="11"/>
        <color rgb="FF000000"/>
        <rFont val="Calibri"/>
        <family val="2"/>
      </rPr>
      <t> 
AA (4) </t>
    </r>
  </si>
  <si>
    <t>DB (742)  SV (30)</t>
  </si>
  <si>
    <t>DB (758)</t>
  </si>
  <si>
    <r>
      <t>DB (34)</t>
    </r>
    <r>
      <rPr>
        <b/>
        <sz val="11"/>
        <color rgb="FF000000"/>
        <rFont val="Calibri"/>
        <family val="2"/>
      </rPr>
      <t>  </t>
    </r>
  </si>
  <si>
    <t>DB(33)</t>
  </si>
  <si>
    <t> 78533</t>
  </si>
  <si>
    <t>77568 </t>
  </si>
  <si>
    <t> 469616</t>
  </si>
  <si>
    <t>   386991</t>
  </si>
  <si>
    <t> SV (30) + DB (767)</t>
  </si>
  <si>
    <t> SV (30)
DB(767)</t>
  </si>
  <si>
    <t xml:space="preserve"> SV (30)
DB (773)
</t>
  </si>
  <si>
    <t xml:space="preserve"> SV (2) + DB (64) </t>
  </si>
  <si>
    <t> SV (2) 
DB (64)</t>
  </si>
  <si>
    <t xml:space="preserve"> SV (5)
DB (31) </t>
  </si>
  <si>
    <t># File Sended transfered STCP (Local + regional)</t>
  </si>
  <si>
    <t># File Received transfered STCP (Local + regional)  Ok</t>
  </si>
  <si>
    <t>% De ejecución de Presupuesto  Local ejecutado / Total Presupuesto</t>
  </si>
  <si>
    <t>% De ejecución de Presupuesto Regional / Total Regional</t>
  </si>
  <si>
    <t xml:space="preserve">% De ejecución de Presupuesto Total / Total </t>
  </si>
  <si>
    <t>% De Ejecuación de Provisiones  / Total Provisiones</t>
  </si>
  <si>
    <t>% Cumplimiento de FTE Internos / Budget</t>
  </si>
  <si>
    <t>% Numero de Retiros / Total Planta Promedio</t>
  </si>
  <si>
    <t>Obsolescencia IT ( cantidad de aplicaciones críticas No-Obsoletesas (&gt;3 SSA) / Cantidad de aplicaciones críticas)</t>
  </si>
  <si>
    <t xml:space="preserve">Assesstment IT GOV 6.0  (cantidad de reglas cerradas oportunamente/ planes de accion planeados) </t>
  </si>
  <si>
    <t>Actualización de  procedimientos y politicas Locales  (cantidad de procedimientos y políticas actualizadas / total de procedimientos y políticas publicadas)</t>
  </si>
  <si>
    <t>Cumplimiento de comités (Número de actas / Comites planeados)</t>
  </si>
  <si>
    <t>Porcentaje promedio de cumplimento de los indicadores de los activos /meta esperada</t>
  </si>
  <si>
    <t>Planes de remediacion RAF: 
Planes de remediación de riesgos cerrados oportunamente  / Planes de remediacion de riesgos planeados</t>
  </si>
  <si>
    <t>Número de capacidades de CUSTOMER publicadas vía API</t>
  </si>
  <si>
    <t>Número de capacidades de SALES publicadas  vía API</t>
  </si>
  <si>
    <t>Número de capacidades de BENEFITS publicadas vía API</t>
  </si>
  <si>
    <t>Número de capacidades de ENGAGEMENT publicadas vía API</t>
  </si>
  <si>
    <t>Número de capacidades de AI publicadas vía API</t>
  </si>
  <si>
    <t>Número de capacidades de REFERENTIALS publicadas vía API</t>
  </si>
  <si>
    <t>Número de capacidades de SECURITY publicadas vía API</t>
  </si>
  <si>
    <t>USAGE - Funcionalidad de emisión API Sales - Banco de Bogotá</t>
  </si>
  <si>
    <t>USAGE - Funcionalidad de emisión API Sales - Leonisa</t>
  </si>
  <si>
    <t>USAGE - Funcionalidad de emisión API Sales - Villas</t>
  </si>
  <si>
    <t>Número de capacidades documentadas TOTAL</t>
  </si>
  <si>
    <t>% Cambios Completos Presentados</t>
  </si>
  <si>
    <t>Fichas de producción entregadas</t>
  </si>
  <si>
    <t>Pases a  PROD sin incidentes en desarrollo</t>
  </si>
  <si>
    <t xml:space="preserve">% de FTE Externos </t>
  </si>
  <si>
    <t>Total Vulnerabilidades Servidores Critical / High &gt; 30 días</t>
  </si>
  <si>
    <t xml:space="preserve">Sensibilizacion </t>
  </si>
  <si>
    <t xml:space="preserve">Gestion de Gobierno de Identidades </t>
  </si>
  <si>
    <t xml:space="preserve">Número de Aplicaciones validadas / Numero Total de Aplicaciones registradas  </t>
  </si>
  <si>
    <t xml:space="preserve">Número de Aplicaciones con Matriz de Roles y perfiles / Numero total Matrices de Aplicaciones  </t>
  </si>
  <si>
    <t>**</t>
  </si>
  <si>
    <t> SV (30)
DB (780)</t>
  </si>
  <si>
    <t xml:space="preserve"> SV (1) 
DB (37) </t>
  </si>
  <si>
    <t>Compromisos GCI Abiertos al final del mes.</t>
  </si>
  <si>
    <t>% Aplicaciones evaluadas por SONAR en el mes</t>
  </si>
  <si>
    <t>Configuración Diligense (tickets atendidos mes/tickets programados mes)</t>
  </si>
  <si>
    <t xml:space="preserve">% de datos criticos bajo gobierno de datos </t>
  </si>
  <si>
    <t>% de completitud de datos basicos de cliente ODS</t>
  </si>
  <si>
    <t>% de completitud de datos de contactabilidad del cliente en 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</si>
</sst>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_-* #,##0.0_-;\-* #,##0.0_-;_-* &quot;-&quot;_-;_-@_-"/>
    <numFmt numFmtId="165" formatCode="_-* #,##0_-;\-* #,##0_-;_-* &quot;-&quot;??_-;_-@_-"/>
    <numFmt numFmtId="166" formatCode="dd/mm/yyyy;@"/>
    <numFmt numFmtId="167" formatCode="0.0%"/>
    <numFmt numFmtId="168" formatCode="_-* #,##0.00_-;\-* #,##0.00_-;_-* &quot;-&quot;_-;_-@_-"/>
    <numFmt numFmtId="169" formatCode="_(* #,##0.00_);_(* \(#,##0.00\);_(* &quot;-&quot;??_);_(@_)"/>
    <numFmt numFmtId="170" formatCode="_(* #,##0_);_(* \(#,##0\);_(* &quot;-&quot;??_);_(@_)"/>
  </numFmts>
  <fonts count="4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BNPP Sans Light"/>
      <family val="3"/>
    </font>
    <font>
      <b/>
      <sz val="11"/>
      <color rgb="FF000000"/>
      <name val="BNPP Sans Light"/>
      <family val="3"/>
    </font>
    <font>
      <sz val="1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2"/>
      <color theme="3"/>
      <name val="Arial"/>
      <family val="2"/>
    </font>
    <font>
      <sz val="11"/>
      <color theme="3"/>
      <name val="Arial"/>
      <family val="2"/>
    </font>
    <font>
      <sz val="8"/>
      <color theme="1"/>
      <name val="Calibri"/>
      <family val="2"/>
      <scheme val="minor"/>
    </font>
    <font>
      <b/>
      <sz val="8"/>
      <color rgb="FFFFFFFF"/>
      <name val="BNPP Sans Light"/>
      <family val="3"/>
    </font>
    <font>
      <b/>
      <sz val="8"/>
      <color rgb="FF000000"/>
      <name val="BNPP Sans Light"/>
      <family val="3"/>
    </font>
    <font>
      <sz val="8"/>
      <name val="Arial"/>
      <family val="2"/>
    </font>
    <font>
      <b/>
      <sz val="8"/>
      <name val="Arial"/>
      <family val="2"/>
    </font>
    <font>
      <sz val="14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1F497D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AB8E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BE2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</fills>
  <borders count="4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theme="0"/>
      </top>
      <bottom/>
      <diagonal/>
    </border>
    <border>
      <left/>
      <right style="medium">
        <color rgb="FFFFFFFF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/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50">
    <xf numFmtId="0" fontId="0" fillId="0" borderId="0"/>
    <xf numFmtId="41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0" fillId="0" borderId="0"/>
    <xf numFmtId="41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1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33" fillId="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5">
    <xf numFmtId="0" fontId="0" fillId="0" borderId="0" xfId="0"/>
    <xf numFmtId="0" fontId="0" fillId="0" borderId="0" xfId="0" applyNumberFormat="1"/>
    <xf numFmtId="41" fontId="15" fillId="5" borderId="8" xfId="1" applyFont="1" applyFill="1" applyBorder="1" applyAlignment="1">
      <alignment horizontal="right" vertical="center"/>
    </xf>
    <xf numFmtId="41" fontId="15" fillId="5" borderId="8" xfId="1" applyFont="1" applyFill="1" applyBorder="1" applyAlignment="1">
      <alignment horizontal="center" vertical="center"/>
    </xf>
    <xf numFmtId="9" fontId="15" fillId="5" borderId="8" xfId="1" applyNumberFormat="1" applyFont="1" applyFill="1" applyBorder="1" applyAlignment="1">
      <alignment horizontal="right" vertical="center"/>
    </xf>
    <xf numFmtId="41" fontId="15" fillId="5" borderId="8" xfId="1" applyNumberFormat="1" applyFont="1" applyFill="1" applyBorder="1" applyAlignment="1">
      <alignment horizontal="right" vertical="center"/>
    </xf>
    <xf numFmtId="9" fontId="15" fillId="5" borderId="8" xfId="2" applyFont="1" applyFill="1" applyBorder="1" applyAlignment="1">
      <alignment horizontal="right" vertical="center"/>
    </xf>
    <xf numFmtId="164" fontId="15" fillId="5" borderId="8" xfId="1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9" fontId="15" fillId="5" borderId="8" xfId="2" applyFont="1" applyFill="1" applyBorder="1" applyAlignment="1">
      <alignment horizontal="center" vertical="center"/>
    </xf>
    <xf numFmtId="0" fontId="12" fillId="0" borderId="0" xfId="5" applyNumberFormat="1"/>
    <xf numFmtId="41" fontId="15" fillId="5" borderId="8" xfId="7" applyFont="1" applyFill="1" applyBorder="1" applyAlignment="1">
      <alignment horizontal="right" vertical="center"/>
    </xf>
    <xf numFmtId="41" fontId="15" fillId="5" borderId="8" xfId="7" applyFont="1" applyFill="1" applyBorder="1" applyAlignment="1">
      <alignment horizontal="center" vertical="center"/>
    </xf>
    <xf numFmtId="9" fontId="15" fillId="5" borderId="8" xfId="7" applyNumberFormat="1" applyFont="1" applyFill="1" applyBorder="1" applyAlignment="1">
      <alignment horizontal="right" vertical="center"/>
    </xf>
    <xf numFmtId="9" fontId="15" fillId="7" borderId="8" xfId="7" applyNumberFormat="1" applyFont="1" applyFill="1" applyBorder="1" applyAlignment="1">
      <alignment horizontal="right" vertical="center"/>
    </xf>
    <xf numFmtId="9" fontId="15" fillId="8" borderId="8" xfId="7" applyNumberFormat="1" applyFont="1" applyFill="1" applyBorder="1" applyAlignment="1">
      <alignment horizontal="right" vertical="center"/>
    </xf>
    <xf numFmtId="41" fontId="15" fillId="5" borderId="8" xfId="7" applyNumberFormat="1" applyFont="1" applyFill="1" applyBorder="1" applyAlignment="1">
      <alignment horizontal="right" vertical="center"/>
    </xf>
    <xf numFmtId="9" fontId="15" fillId="5" borderId="8" xfId="8" applyFont="1" applyFill="1" applyBorder="1" applyAlignment="1">
      <alignment horizontal="right" vertical="center"/>
    </xf>
    <xf numFmtId="164" fontId="15" fillId="5" borderId="8" xfId="7" applyNumberFormat="1" applyFont="1" applyFill="1" applyBorder="1" applyAlignment="1">
      <alignment horizontal="right" vertical="center"/>
    </xf>
    <xf numFmtId="41" fontId="15" fillId="5" borderId="10" xfId="7" applyFont="1" applyFill="1" applyBorder="1" applyAlignment="1">
      <alignment horizontal="right" vertical="center"/>
    </xf>
    <xf numFmtId="41" fontId="15" fillId="5" borderId="10" xfId="7" applyFont="1" applyFill="1" applyBorder="1" applyAlignment="1">
      <alignment horizontal="center" vertical="center"/>
    </xf>
    <xf numFmtId="9" fontId="15" fillId="5" borderId="10" xfId="8" applyFont="1" applyFill="1" applyBorder="1" applyAlignment="1">
      <alignment horizontal="right" vertical="center"/>
    </xf>
    <xf numFmtId="41" fontId="15" fillId="5" borderId="12" xfId="7" applyFont="1" applyFill="1" applyBorder="1" applyAlignment="1">
      <alignment horizontal="right" vertical="center"/>
    </xf>
    <xf numFmtId="41" fontId="15" fillId="5" borderId="13" xfId="7" applyFont="1" applyFill="1" applyBorder="1" applyAlignment="1">
      <alignment horizontal="right" vertical="center"/>
    </xf>
    <xf numFmtId="0" fontId="19" fillId="0" borderId="0" xfId="5" applyNumberFormat="1" applyFont="1"/>
    <xf numFmtId="41" fontId="15" fillId="5" borderId="14" xfId="7" applyFont="1" applyFill="1" applyBorder="1" applyAlignment="1">
      <alignment horizontal="right" vertical="center"/>
    </xf>
    <xf numFmtId="41" fontId="15" fillId="5" borderId="14" xfId="7" applyFont="1" applyFill="1" applyBorder="1" applyAlignment="1">
      <alignment horizontal="center" vertical="center"/>
    </xf>
    <xf numFmtId="41" fontId="15" fillId="5" borderId="15" xfId="7" applyFont="1" applyFill="1" applyBorder="1" applyAlignment="1">
      <alignment horizontal="right" vertical="center"/>
    </xf>
    <xf numFmtId="41" fontId="15" fillId="5" borderId="16" xfId="7" applyFont="1" applyFill="1" applyBorder="1" applyAlignment="1">
      <alignment horizontal="right" vertical="center"/>
    </xf>
    <xf numFmtId="9" fontId="15" fillId="5" borderId="10" xfId="7" applyNumberFormat="1" applyFont="1" applyFill="1" applyBorder="1" applyAlignment="1">
      <alignment horizontal="right" vertical="center"/>
    </xf>
    <xf numFmtId="41" fontId="15" fillId="5" borderId="17" xfId="7" applyFont="1" applyFill="1" applyBorder="1" applyAlignment="1">
      <alignment horizontal="right" vertical="center"/>
    </xf>
    <xf numFmtId="41" fontId="15" fillId="5" borderId="17" xfId="7" applyFont="1" applyFill="1" applyBorder="1" applyAlignment="1">
      <alignment horizontal="center" vertical="center"/>
    </xf>
    <xf numFmtId="9" fontId="15" fillId="5" borderId="18" xfId="7" applyNumberFormat="1" applyFont="1" applyFill="1" applyBorder="1" applyAlignment="1">
      <alignment horizontal="right" vertical="center"/>
    </xf>
    <xf numFmtId="0" fontId="12" fillId="0" borderId="0" xfId="5" applyNumberFormat="1" applyAlignment="1">
      <alignment horizontal="right" vertical="center"/>
    </xf>
    <xf numFmtId="0" fontId="20" fillId="5" borderId="3" xfId="0" applyNumberFormat="1" applyFont="1" applyFill="1" applyBorder="1" applyAlignment="1">
      <alignment horizontal="center" vertical="center"/>
    </xf>
    <xf numFmtId="9" fontId="16" fillId="5" borderId="8" xfId="1" applyNumberFormat="1" applyFont="1" applyFill="1" applyBorder="1" applyAlignment="1">
      <alignment horizontal="right" vertical="center"/>
    </xf>
    <xf numFmtId="9" fontId="16" fillId="5" borderId="8" xfId="2" applyFont="1" applyFill="1" applyBorder="1" applyAlignment="1">
      <alignment horizontal="right" vertical="center"/>
    </xf>
    <xf numFmtId="166" fontId="15" fillId="5" borderId="8" xfId="1" applyNumberFormat="1" applyFont="1" applyFill="1" applyBorder="1" applyAlignment="1">
      <alignment horizontal="right" vertical="center"/>
    </xf>
    <xf numFmtId="0" fontId="20" fillId="5" borderId="20" xfId="0" applyNumberFormat="1" applyFont="1" applyFill="1" applyBorder="1" applyAlignment="1">
      <alignment horizontal="center" vertical="center"/>
    </xf>
    <xf numFmtId="0" fontId="20" fillId="8" borderId="20" xfId="0" applyNumberFormat="1" applyFont="1" applyFill="1" applyBorder="1" applyAlignment="1">
      <alignment horizontal="center" vertical="center"/>
    </xf>
    <xf numFmtId="9" fontId="15" fillId="5" borderId="0" xfId="1" applyNumberFormat="1" applyFont="1" applyFill="1" applyBorder="1" applyAlignment="1">
      <alignment horizontal="right" vertical="center"/>
    </xf>
    <xf numFmtId="41" fontId="21" fillId="5" borderId="0" xfId="1" applyFont="1" applyFill="1" applyBorder="1" applyAlignment="1">
      <alignment horizontal="center" vertical="center"/>
    </xf>
    <xf numFmtId="41" fontId="15" fillId="5" borderId="0" xfId="1" applyFont="1" applyFill="1" applyBorder="1" applyAlignment="1">
      <alignment horizontal="right" vertical="center"/>
    </xf>
    <xf numFmtId="166" fontId="15" fillId="5" borderId="0" xfId="1" applyNumberFormat="1" applyFont="1" applyFill="1" applyBorder="1" applyAlignment="1">
      <alignment horizontal="right" vertical="center"/>
    </xf>
    <xf numFmtId="41" fontId="15" fillId="0" borderId="0" xfId="1" applyFont="1" applyFill="1" applyBorder="1" applyAlignment="1">
      <alignment horizontal="center" vertical="center"/>
    </xf>
    <xf numFmtId="41" fontId="15" fillId="0" borderId="9" xfId="1" applyFont="1" applyFill="1" applyBorder="1" applyAlignment="1">
      <alignment horizontal="right" vertical="center"/>
    </xf>
    <xf numFmtId="41" fontId="15" fillId="0" borderId="0" xfId="1" applyFont="1" applyFill="1" applyBorder="1" applyAlignment="1">
      <alignment horizontal="right" vertical="center"/>
    </xf>
    <xf numFmtId="9" fontId="16" fillId="0" borderId="0" xfId="1" applyNumberFormat="1" applyFont="1" applyFill="1" applyBorder="1" applyAlignment="1">
      <alignment horizontal="right" vertical="center"/>
    </xf>
    <xf numFmtId="9" fontId="16" fillId="0" borderId="0" xfId="2" applyFont="1" applyFill="1" applyBorder="1" applyAlignment="1">
      <alignment horizontal="right" vertical="center"/>
    </xf>
    <xf numFmtId="9" fontId="15" fillId="0" borderId="0" xfId="1" applyNumberFormat="1" applyFont="1" applyFill="1" applyBorder="1" applyAlignment="1">
      <alignment horizontal="right" vertical="center"/>
    </xf>
    <xf numFmtId="166" fontId="15" fillId="0" borderId="0" xfId="1" applyNumberFormat="1" applyFont="1" applyFill="1" applyBorder="1" applyAlignment="1">
      <alignment horizontal="right" vertical="center"/>
    </xf>
    <xf numFmtId="0" fontId="0" fillId="0" borderId="0" xfId="0" applyNumberFormat="1" applyFill="1"/>
    <xf numFmtId="0" fontId="16" fillId="5" borderId="8" xfId="1" applyNumberFormat="1" applyFont="1" applyFill="1" applyBorder="1" applyAlignment="1">
      <alignment horizontal="right" vertical="center"/>
    </xf>
    <xf numFmtId="41" fontId="16" fillId="5" borderId="8" xfId="1" applyNumberFormat="1" applyFont="1" applyFill="1" applyBorder="1" applyAlignment="1">
      <alignment horizontal="right" vertical="center"/>
    </xf>
    <xf numFmtId="41" fontId="0" fillId="0" borderId="0" xfId="0" applyNumberFormat="1"/>
    <xf numFmtId="41" fontId="22" fillId="5" borderId="24" xfId="1" applyFont="1" applyFill="1" applyBorder="1" applyAlignment="1">
      <alignment horizontal="center" vertical="center"/>
    </xf>
    <xf numFmtId="41" fontId="22" fillId="5" borderId="25" xfId="1" applyFont="1" applyFill="1" applyBorder="1" applyAlignment="1">
      <alignment horizontal="center" vertical="center"/>
    </xf>
    <xf numFmtId="41" fontId="15" fillId="5" borderId="8" xfId="1" quotePrefix="1" applyFont="1" applyFill="1" applyBorder="1" applyAlignment="1">
      <alignment horizontal="right" vertical="center"/>
    </xf>
    <xf numFmtId="41" fontId="15" fillId="5" borderId="8" xfId="1" quotePrefix="1" applyFont="1" applyFill="1" applyBorder="1" applyAlignment="1">
      <alignment horizontal="center" vertical="center"/>
    </xf>
    <xf numFmtId="0" fontId="23" fillId="0" borderId="0" xfId="11" applyNumberFormat="1" applyFont="1" applyBorder="1"/>
    <xf numFmtId="0" fontId="23" fillId="0" borderId="0" xfId="11" applyNumberFormat="1" applyFont="1" applyBorder="1" applyAlignment="1">
      <alignment vertical="top"/>
    </xf>
    <xf numFmtId="0" fontId="23" fillId="0" borderId="0" xfId="11" applyNumberFormat="1" applyFont="1"/>
    <xf numFmtId="41" fontId="26" fillId="5" borderId="0" xfId="7" applyFont="1" applyFill="1" applyBorder="1" applyAlignment="1">
      <alignment horizontal="right" vertical="center"/>
    </xf>
    <xf numFmtId="41" fontId="26" fillId="5" borderId="0" xfId="7" applyFont="1" applyFill="1" applyBorder="1" applyAlignment="1">
      <alignment horizontal="center" vertical="center"/>
    </xf>
    <xf numFmtId="9" fontId="26" fillId="6" borderId="0" xfId="7" applyNumberFormat="1" applyFont="1" applyFill="1" applyBorder="1" applyAlignment="1">
      <alignment horizontal="right" vertical="center"/>
    </xf>
    <xf numFmtId="9" fontId="26" fillId="5" borderId="0" xfId="7" applyNumberFormat="1" applyFont="1" applyFill="1" applyBorder="1" applyAlignment="1">
      <alignment horizontal="right" vertical="center"/>
    </xf>
    <xf numFmtId="9" fontId="26" fillId="7" borderId="0" xfId="7" applyNumberFormat="1" applyFont="1" applyFill="1" applyBorder="1" applyAlignment="1">
      <alignment horizontal="right" vertical="center"/>
    </xf>
    <xf numFmtId="9" fontId="26" fillId="8" borderId="0" xfId="7" applyNumberFormat="1" applyFont="1" applyFill="1" applyBorder="1" applyAlignment="1">
      <alignment horizontal="right" vertical="center"/>
    </xf>
    <xf numFmtId="41" fontId="26" fillId="5" borderId="0" xfId="7" applyNumberFormat="1" applyFont="1" applyFill="1" applyBorder="1" applyAlignment="1">
      <alignment horizontal="right" vertical="center"/>
    </xf>
    <xf numFmtId="9" fontId="26" fillId="5" borderId="0" xfId="8" applyFont="1" applyFill="1" applyBorder="1" applyAlignment="1">
      <alignment horizontal="right" vertical="center"/>
    </xf>
    <xf numFmtId="164" fontId="26" fillId="5" borderId="0" xfId="7" applyNumberFormat="1" applyFont="1" applyFill="1" applyBorder="1" applyAlignment="1">
      <alignment horizontal="right" vertical="center"/>
    </xf>
    <xf numFmtId="167" fontId="26" fillId="5" borderId="26" xfId="12" applyNumberFormat="1" applyFont="1" applyFill="1" applyBorder="1" applyAlignment="1">
      <alignment horizontal="center" vertical="center"/>
    </xf>
    <xf numFmtId="41" fontId="26" fillId="5" borderId="27" xfId="12" applyFont="1" applyFill="1" applyBorder="1" applyAlignment="1">
      <alignment horizontal="right" vertical="center"/>
    </xf>
    <xf numFmtId="41" fontId="26" fillId="5" borderId="27" xfId="12" applyFont="1" applyFill="1" applyBorder="1" applyAlignment="1">
      <alignment horizontal="center" vertical="center"/>
    </xf>
    <xf numFmtId="9" fontId="26" fillId="5" borderId="0" xfId="12" applyNumberFormat="1" applyFont="1" applyFill="1" applyBorder="1" applyAlignment="1">
      <alignment horizontal="right" vertical="center"/>
    </xf>
    <xf numFmtId="41" fontId="26" fillId="5" borderId="0" xfId="12" applyFont="1" applyFill="1" applyBorder="1" applyAlignment="1">
      <alignment horizontal="right" vertical="center"/>
    </xf>
    <xf numFmtId="41" fontId="26" fillId="5" borderId="0" xfId="12" applyFont="1" applyFill="1" applyBorder="1" applyAlignment="1">
      <alignment horizontal="center" vertical="center"/>
    </xf>
    <xf numFmtId="9" fontId="26" fillId="5" borderId="27" xfId="12" applyNumberFormat="1" applyFont="1" applyFill="1" applyBorder="1" applyAlignment="1">
      <alignment horizontal="right" vertical="center"/>
    </xf>
    <xf numFmtId="41" fontId="26" fillId="5" borderId="28" xfId="12" applyFont="1" applyFill="1" applyBorder="1" applyAlignment="1">
      <alignment horizontal="right" vertical="center"/>
    </xf>
    <xf numFmtId="41" fontId="26" fillId="5" borderId="0" xfId="12" applyFont="1" applyFill="1" applyBorder="1" applyAlignment="1">
      <alignment horizontal="left" vertical="top"/>
    </xf>
    <xf numFmtId="0" fontId="23" fillId="0" borderId="0" xfId="11" applyNumberFormat="1" applyFont="1" applyAlignment="1">
      <alignment vertical="top"/>
    </xf>
    <xf numFmtId="0" fontId="23" fillId="0" borderId="0" xfId="11" applyNumberFormat="1" applyFont="1" applyAlignment="1">
      <alignment horizontal="right" vertical="center"/>
    </xf>
    <xf numFmtId="0" fontId="28" fillId="0" borderId="0" xfId="0" applyNumberFormat="1" applyFont="1" applyAlignment="1">
      <alignment vertical="center" wrapText="1"/>
    </xf>
    <xf numFmtId="167" fontId="15" fillId="5" borderId="8" xfId="1" applyNumberFormat="1" applyFont="1" applyFill="1" applyBorder="1" applyAlignment="1">
      <alignment horizontal="right" vertical="center" readingOrder="1"/>
    </xf>
    <xf numFmtId="10" fontId="15" fillId="5" borderId="8" xfId="1" applyNumberFormat="1" applyFont="1" applyFill="1" applyBorder="1" applyAlignment="1">
      <alignment horizontal="right" vertical="center" readingOrder="1"/>
    </xf>
    <xf numFmtId="10" fontId="15" fillId="5" borderId="8" xfId="2" applyNumberFormat="1" applyFont="1" applyFill="1" applyBorder="1" applyAlignment="1">
      <alignment horizontal="right" vertical="center" readingOrder="1"/>
    </xf>
    <xf numFmtId="10" fontId="15" fillId="5" borderId="8" xfId="2" applyNumberFormat="1" applyFont="1" applyFill="1" applyBorder="1" applyAlignment="1">
      <alignment horizontal="center" vertical="center"/>
    </xf>
    <xf numFmtId="167" fontId="29" fillId="5" borderId="8" xfId="1" applyNumberFormat="1" applyFont="1" applyFill="1" applyBorder="1" applyAlignment="1">
      <alignment horizontal="right" vertical="center" readingOrder="1"/>
    </xf>
    <xf numFmtId="10" fontId="29" fillId="5" borderId="8" xfId="1" applyNumberFormat="1" applyFont="1" applyFill="1" applyBorder="1" applyAlignment="1">
      <alignment horizontal="right" vertical="center" readingOrder="1"/>
    </xf>
    <xf numFmtId="41" fontId="15" fillId="5" borderId="8" xfId="1" applyFont="1" applyFill="1" applyBorder="1" applyAlignment="1">
      <alignment horizontal="right" vertical="center" readingOrder="1"/>
    </xf>
    <xf numFmtId="9" fontId="15" fillId="5" borderId="8" xfId="1" applyNumberFormat="1" applyFont="1" applyFill="1" applyBorder="1" applyAlignment="1">
      <alignment horizontal="right" vertical="center" readingOrder="1"/>
    </xf>
    <xf numFmtId="41" fontId="15" fillId="5" borderId="8" xfId="1" applyFont="1" applyFill="1" applyBorder="1" applyAlignment="1">
      <alignment vertical="center" readingOrder="1"/>
    </xf>
    <xf numFmtId="41" fontId="15" fillId="5" borderId="8" xfId="1" applyFont="1" applyFill="1" applyBorder="1" applyAlignment="1">
      <alignment horizontal="center" vertical="center" readingOrder="1"/>
    </xf>
    <xf numFmtId="167" fontId="15" fillId="5" borderId="8" xfId="2" applyNumberFormat="1" applyFont="1" applyFill="1" applyBorder="1" applyAlignment="1">
      <alignment horizontal="right" vertical="center" readingOrder="1"/>
    </xf>
    <xf numFmtId="9" fontId="15" fillId="5" borderId="8" xfId="2" applyNumberFormat="1" applyFont="1" applyFill="1" applyBorder="1" applyAlignment="1">
      <alignment horizontal="right" vertical="center" readingOrder="1"/>
    </xf>
    <xf numFmtId="0" fontId="30" fillId="5" borderId="20" xfId="0" applyNumberFormat="1" applyFont="1" applyFill="1" applyBorder="1" applyAlignment="1">
      <alignment horizontal="right" vertical="center" wrapText="1" readingOrder="1"/>
    </xf>
    <xf numFmtId="9" fontId="15" fillId="5" borderId="8" xfId="2" applyFont="1" applyFill="1" applyBorder="1" applyAlignment="1">
      <alignment horizontal="right" vertical="center" readingOrder="1"/>
    </xf>
    <xf numFmtId="0" fontId="0" fillId="0" borderId="0" xfId="0" applyNumberFormat="1" applyAlignment="1">
      <alignment horizontal="center" readingOrder="1"/>
    </xf>
    <xf numFmtId="9" fontId="15" fillId="5" borderId="8" xfId="1" applyNumberFormat="1" applyFont="1" applyFill="1" applyBorder="1" applyAlignment="1">
      <alignment horizontal="center" vertical="center"/>
    </xf>
    <xf numFmtId="9" fontId="15" fillId="5" borderId="8" xfId="1" applyNumberFormat="1" applyFont="1" applyFill="1" applyBorder="1" applyAlignment="1">
      <alignment horizontal="center" vertical="center" readingOrder="1"/>
    </xf>
    <xf numFmtId="1" fontId="15" fillId="5" borderId="8" xfId="1" applyNumberFormat="1" applyFont="1" applyFill="1" applyBorder="1" applyAlignment="1">
      <alignment horizontal="center" vertical="center"/>
    </xf>
    <xf numFmtId="10" fontId="15" fillId="5" borderId="8" xfId="1" applyNumberFormat="1" applyFont="1" applyFill="1" applyBorder="1" applyAlignment="1">
      <alignment horizontal="right" vertical="center"/>
    </xf>
    <xf numFmtId="168" fontId="15" fillId="5" borderId="8" xfId="1" applyNumberFormat="1" applyFont="1" applyFill="1" applyBorder="1" applyAlignment="1">
      <alignment horizontal="center" vertical="center"/>
    </xf>
    <xf numFmtId="9" fontId="0" fillId="0" borderId="0" xfId="2" applyFont="1"/>
    <xf numFmtId="9" fontId="22" fillId="5" borderId="23" xfId="1" applyNumberFormat="1" applyFont="1" applyFill="1" applyBorder="1" applyAlignment="1">
      <alignment horizontal="center" vertical="center"/>
    </xf>
    <xf numFmtId="9" fontId="22" fillId="5" borderId="13" xfId="1" applyNumberFormat="1" applyFont="1" applyFill="1" applyBorder="1" applyAlignment="1">
      <alignment horizontal="center" vertical="center"/>
    </xf>
    <xf numFmtId="0" fontId="13" fillId="2" borderId="6" xfId="19" applyFont="1" applyFill="1" applyBorder="1" applyAlignment="1">
      <alignment horizontal="center" vertical="center" readingOrder="1"/>
    </xf>
    <xf numFmtId="0" fontId="13" fillId="2" borderId="5" xfId="19" applyFont="1" applyFill="1" applyBorder="1" applyAlignment="1">
      <alignment horizontal="center" vertical="center" readingOrder="1"/>
    </xf>
    <xf numFmtId="0" fontId="13" fillId="3" borderId="5" xfId="19" applyFont="1" applyFill="1" applyBorder="1" applyAlignment="1">
      <alignment horizontal="center" vertical="center" readingOrder="1"/>
    </xf>
    <xf numFmtId="0" fontId="13" fillId="3" borderId="6" xfId="19" applyFont="1" applyFill="1" applyBorder="1" applyAlignment="1">
      <alignment horizontal="center" vertical="center" readingOrder="1"/>
    </xf>
    <xf numFmtId="0" fontId="13" fillId="4" borderId="5" xfId="19" applyFont="1" applyFill="1" applyBorder="1" applyAlignment="1">
      <alignment horizontal="center" vertical="center" readingOrder="1"/>
    </xf>
    <xf numFmtId="0" fontId="13" fillId="4" borderId="6" xfId="19" applyFont="1" applyFill="1" applyBorder="1" applyAlignment="1">
      <alignment horizontal="center" vertical="center" readingOrder="1"/>
    </xf>
    <xf numFmtId="0" fontId="13" fillId="4" borderId="19" xfId="19" applyFont="1" applyFill="1" applyBorder="1" applyAlignment="1">
      <alignment horizontal="center" vertical="center" readingOrder="1"/>
    </xf>
    <xf numFmtId="9" fontId="15" fillId="5" borderId="8" xfId="19" applyNumberFormat="1" applyFont="1" applyFill="1" applyBorder="1" applyAlignment="1">
      <alignment horizontal="left" vertical="center"/>
    </xf>
    <xf numFmtId="0" fontId="14" fillId="5" borderId="0" xfId="19" applyFont="1" applyFill="1" applyBorder="1" applyAlignment="1">
      <alignment horizontal="center" vertical="center" wrapText="1" readingOrder="1"/>
    </xf>
    <xf numFmtId="9" fontId="15" fillId="5" borderId="0" xfId="19" applyNumberFormat="1" applyFont="1" applyFill="1" applyBorder="1" applyAlignment="1">
      <alignment horizontal="left" vertical="center"/>
    </xf>
    <xf numFmtId="0" fontId="14" fillId="0" borderId="0" xfId="19" applyFont="1" applyFill="1" applyBorder="1" applyAlignment="1">
      <alignment horizontal="center" vertical="center" wrapText="1" readingOrder="1"/>
    </xf>
    <xf numFmtId="9" fontId="15" fillId="0" borderId="0" xfId="19" applyNumberFormat="1" applyFont="1" applyFill="1" applyBorder="1" applyAlignment="1">
      <alignment horizontal="left" vertical="center"/>
    </xf>
    <xf numFmtId="9" fontId="15" fillId="5" borderId="8" xfId="19" applyNumberFormat="1" applyFont="1" applyFill="1" applyBorder="1" applyAlignment="1">
      <alignment horizontal="left" vertical="center" wrapText="1"/>
    </xf>
    <xf numFmtId="41" fontId="15" fillId="5" borderId="31" xfId="1" applyFont="1" applyFill="1" applyBorder="1" applyAlignment="1">
      <alignment horizontal="center" vertical="center" readingOrder="1"/>
    </xf>
    <xf numFmtId="9" fontId="15" fillId="6" borderId="8" xfId="7" applyNumberFormat="1" applyFont="1" applyFill="1" applyBorder="1" applyAlignment="1">
      <alignment horizontal="right" vertical="center"/>
    </xf>
    <xf numFmtId="10" fontId="15" fillId="5" borderId="8" xfId="7" applyNumberFormat="1" applyFont="1" applyFill="1" applyBorder="1" applyAlignment="1">
      <alignment horizontal="right" vertical="center"/>
    </xf>
    <xf numFmtId="41" fontId="15" fillId="5" borderId="31" xfId="1" applyFont="1" applyFill="1" applyBorder="1" applyAlignment="1">
      <alignment horizontal="center" vertical="center"/>
    </xf>
    <xf numFmtId="41" fontId="15" fillId="5" borderId="8" xfId="1" applyFont="1" applyFill="1" applyBorder="1" applyAlignment="1">
      <alignment horizontal="right" vertical="center" wrapText="1"/>
    </xf>
    <xf numFmtId="0" fontId="0" fillId="0" borderId="0" xfId="0" applyNumberFormat="1" applyAlignment="1">
      <alignment vertical="center" wrapText="1"/>
    </xf>
    <xf numFmtId="167" fontId="26" fillId="5" borderId="26" xfId="12" quotePrefix="1" applyNumberFormat="1" applyFont="1" applyFill="1" applyBorder="1" applyAlignment="1">
      <alignment horizontal="center" vertical="center"/>
    </xf>
    <xf numFmtId="41" fontId="26" fillId="5" borderId="0" xfId="12" quotePrefix="1" applyFont="1" applyFill="1" applyBorder="1" applyAlignment="1">
      <alignment horizontal="right" vertical="center"/>
    </xf>
    <xf numFmtId="41" fontId="26" fillId="5" borderId="0" xfId="12" applyFont="1" applyFill="1" applyBorder="1" applyAlignment="1">
      <alignment horizontal="left" vertical="top" wrapText="1"/>
    </xf>
    <xf numFmtId="0" fontId="13" fillId="2" borderId="6" xfId="33" applyFont="1" applyFill="1" applyBorder="1" applyAlignment="1">
      <alignment horizontal="center" vertical="center" readingOrder="1"/>
    </xf>
    <xf numFmtId="0" fontId="0" fillId="0" borderId="0" xfId="0" applyNumberFormat="1" applyAlignment="1">
      <alignment wrapText="1"/>
    </xf>
    <xf numFmtId="167" fontId="15" fillId="5" borderId="8" xfId="38" applyNumberFormat="1" applyFont="1" applyFill="1" applyBorder="1" applyAlignment="1">
      <alignment horizontal="right" vertical="center" readingOrder="1"/>
    </xf>
    <xf numFmtId="10" fontId="15" fillId="5" borderId="8" xfId="38" applyNumberFormat="1" applyFont="1" applyFill="1" applyBorder="1" applyAlignment="1">
      <alignment horizontal="right" vertical="center" readingOrder="1"/>
    </xf>
    <xf numFmtId="167" fontId="29" fillId="5" borderId="8" xfId="38" applyNumberFormat="1" applyFont="1" applyFill="1" applyBorder="1" applyAlignment="1">
      <alignment horizontal="right" vertical="center" readingOrder="1"/>
    </xf>
    <xf numFmtId="10" fontId="29" fillId="5" borderId="8" xfId="38" applyNumberFormat="1" applyFont="1" applyFill="1" applyBorder="1" applyAlignment="1">
      <alignment horizontal="right" vertical="center" readingOrder="1"/>
    </xf>
    <xf numFmtId="9" fontId="15" fillId="5" borderId="8" xfId="38" applyNumberFormat="1" applyFont="1" applyFill="1" applyBorder="1" applyAlignment="1">
      <alignment horizontal="right" vertical="center" readingOrder="1"/>
    </xf>
    <xf numFmtId="41" fontId="15" fillId="5" borderId="8" xfId="38" applyFont="1" applyFill="1" applyBorder="1" applyAlignment="1">
      <alignment horizontal="right" vertical="center" readingOrder="1"/>
    </xf>
    <xf numFmtId="41" fontId="15" fillId="5" borderId="8" xfId="38" applyFont="1" applyFill="1" applyBorder="1" applyAlignment="1">
      <alignment horizontal="center" vertical="center" readingOrder="1"/>
    </xf>
    <xf numFmtId="41" fontId="15" fillId="5" borderId="8" xfId="38" applyFont="1" applyFill="1" applyBorder="1" applyAlignment="1">
      <alignment vertical="center" readingOrder="1"/>
    </xf>
    <xf numFmtId="167" fontId="15" fillId="5" borderId="8" xfId="2" applyNumberFormat="1" applyFont="1" applyFill="1" applyBorder="1" applyAlignment="1">
      <alignment horizontal="center" vertical="center"/>
    </xf>
    <xf numFmtId="167" fontId="15" fillId="5" borderId="8" xfId="8" applyNumberFormat="1" applyFont="1" applyFill="1" applyBorder="1" applyAlignment="1">
      <alignment horizontal="right" vertical="center" readingOrder="1"/>
    </xf>
    <xf numFmtId="9" fontId="15" fillId="5" borderId="8" xfId="2" applyNumberFormat="1" applyFont="1" applyFill="1" applyBorder="1" applyAlignment="1">
      <alignment horizontal="right" vertical="center"/>
    </xf>
    <xf numFmtId="9" fontId="15" fillId="5" borderId="8" xfId="8" applyNumberFormat="1" applyFont="1" applyFill="1" applyBorder="1" applyAlignment="1">
      <alignment horizontal="right" vertical="center" readingOrder="1"/>
    </xf>
    <xf numFmtId="9" fontId="15" fillId="5" borderId="8" xfId="2" applyFont="1" applyFill="1" applyBorder="1" applyAlignment="1">
      <alignment horizontal="center" vertical="center" readingOrder="1"/>
    </xf>
    <xf numFmtId="167" fontId="15" fillId="5" borderId="8" xfId="2" applyNumberFormat="1" applyFont="1" applyFill="1" applyBorder="1" applyAlignment="1">
      <alignment horizontal="center" vertical="center" readingOrder="1"/>
    </xf>
    <xf numFmtId="10" fontId="15" fillId="5" borderId="8" xfId="1" applyNumberFormat="1" applyFont="1" applyFill="1" applyBorder="1" applyAlignment="1">
      <alignment horizontal="center" vertical="center" readingOrder="1"/>
    </xf>
    <xf numFmtId="10" fontId="15" fillId="5" borderId="8" xfId="1" applyNumberFormat="1" applyFont="1" applyFill="1" applyBorder="1" applyAlignment="1">
      <alignment horizontal="center" vertical="center"/>
    </xf>
    <xf numFmtId="41" fontId="15" fillId="5" borderId="8" xfId="1" applyFont="1" applyFill="1" applyBorder="1" applyAlignment="1">
      <alignment horizontal="center" vertical="center" wrapText="1"/>
    </xf>
    <xf numFmtId="0" fontId="13" fillId="2" borderId="5" xfId="33" applyFont="1" applyFill="1" applyBorder="1" applyAlignment="1">
      <alignment horizontal="center" vertical="center" readingOrder="1"/>
    </xf>
    <xf numFmtId="0" fontId="13" fillId="3" borderId="5" xfId="33" applyFont="1" applyFill="1" applyBorder="1" applyAlignment="1">
      <alignment horizontal="center" vertical="center" readingOrder="1"/>
    </xf>
    <xf numFmtId="0" fontId="13" fillId="3" borderId="6" xfId="33" applyFont="1" applyFill="1" applyBorder="1" applyAlignment="1">
      <alignment horizontal="center" vertical="center" readingOrder="1"/>
    </xf>
    <xf numFmtId="0" fontId="13" fillId="4" borderId="5" xfId="33" applyFont="1" applyFill="1" applyBorder="1" applyAlignment="1">
      <alignment horizontal="center" vertical="center" readingOrder="1"/>
    </xf>
    <xf numFmtId="0" fontId="13" fillId="4" borderId="6" xfId="33" applyFont="1" applyFill="1" applyBorder="1" applyAlignment="1">
      <alignment horizontal="center" vertical="center" readingOrder="1"/>
    </xf>
    <xf numFmtId="9" fontId="15" fillId="5" borderId="8" xfId="33" applyNumberFormat="1" applyFont="1" applyFill="1" applyBorder="1" applyAlignment="1">
      <alignment horizontal="left" vertical="center"/>
    </xf>
    <xf numFmtId="0" fontId="13" fillId="2" borderId="6" xfId="3" applyFont="1" applyFill="1" applyBorder="1" applyAlignment="1">
      <alignment horizontal="center" vertical="center" readingOrder="1"/>
    </xf>
    <xf numFmtId="0" fontId="13" fillId="3" borderId="5" xfId="3" applyFont="1" applyFill="1" applyBorder="1" applyAlignment="1">
      <alignment horizontal="center" vertical="center" readingOrder="1"/>
    </xf>
    <xf numFmtId="0" fontId="13" fillId="3" borderId="6" xfId="3" applyFont="1" applyFill="1" applyBorder="1" applyAlignment="1">
      <alignment horizontal="center" vertical="center" readingOrder="1"/>
    </xf>
    <xf numFmtId="0" fontId="13" fillId="4" borderId="5" xfId="3" applyFont="1" applyFill="1" applyBorder="1" applyAlignment="1">
      <alignment horizontal="center" vertical="center" readingOrder="1"/>
    </xf>
    <xf numFmtId="0" fontId="13" fillId="4" borderId="6" xfId="3" applyFont="1" applyFill="1" applyBorder="1" applyAlignment="1">
      <alignment horizontal="center" vertical="center" readingOrder="1"/>
    </xf>
    <xf numFmtId="9" fontId="15" fillId="5" borderId="8" xfId="3" applyNumberFormat="1" applyFont="1" applyFill="1" applyBorder="1" applyAlignment="1">
      <alignment horizontal="left" vertical="center" wrapText="1"/>
    </xf>
    <xf numFmtId="9" fontId="34" fillId="5" borderId="8" xfId="3" applyNumberFormat="1" applyFont="1" applyFill="1" applyBorder="1" applyAlignment="1">
      <alignment horizontal="left" vertical="center" wrapText="1"/>
    </xf>
    <xf numFmtId="41" fontId="15" fillId="5" borderId="8" xfId="38" applyFont="1" applyFill="1" applyBorder="1" applyAlignment="1">
      <alignment horizontal="right" vertical="center"/>
    </xf>
    <xf numFmtId="41" fontId="15" fillId="5" borderId="0" xfId="38" applyFont="1" applyFill="1" applyBorder="1" applyAlignment="1">
      <alignment horizontal="center" vertical="center"/>
    </xf>
    <xf numFmtId="0" fontId="13" fillId="2" borderId="5" xfId="41" applyFont="1" applyFill="1" applyBorder="1" applyAlignment="1">
      <alignment horizontal="center" vertical="center" readingOrder="1"/>
    </xf>
    <xf numFmtId="0" fontId="13" fillId="2" borderId="6" xfId="41" applyFont="1" applyFill="1" applyBorder="1" applyAlignment="1">
      <alignment horizontal="center" vertical="center" readingOrder="1"/>
    </xf>
    <xf numFmtId="0" fontId="13" fillId="3" borderId="5" xfId="41" applyFont="1" applyFill="1" applyBorder="1" applyAlignment="1">
      <alignment horizontal="center" vertical="center" readingOrder="1"/>
    </xf>
    <xf numFmtId="0" fontId="13" fillId="3" borderId="6" xfId="41" applyFont="1" applyFill="1" applyBorder="1" applyAlignment="1">
      <alignment horizontal="center" vertical="center" readingOrder="1"/>
    </xf>
    <xf numFmtId="0" fontId="13" fillId="4" borderId="5" xfId="41" applyFont="1" applyFill="1" applyBorder="1" applyAlignment="1">
      <alignment horizontal="center" vertical="center" readingOrder="1"/>
    </xf>
    <xf numFmtId="0" fontId="13" fillId="4" borderId="6" xfId="41" applyFont="1" applyFill="1" applyBorder="1" applyAlignment="1">
      <alignment horizontal="center" vertical="center" readingOrder="1"/>
    </xf>
    <xf numFmtId="9" fontId="15" fillId="5" borderId="8" xfId="41" applyNumberFormat="1" applyFont="1" applyFill="1" applyBorder="1" applyAlignment="1">
      <alignment horizontal="left" vertical="center"/>
    </xf>
    <xf numFmtId="9" fontId="15" fillId="5" borderId="0" xfId="41" applyNumberFormat="1" applyFont="1" applyFill="1" applyBorder="1" applyAlignment="1">
      <alignment horizontal="left" vertical="center"/>
    </xf>
    <xf numFmtId="9" fontId="15" fillId="5" borderId="8" xfId="41" applyNumberFormat="1" applyFont="1" applyFill="1" applyBorder="1" applyAlignment="1">
      <alignment horizontal="left" vertical="center" wrapText="1"/>
    </xf>
    <xf numFmtId="9" fontId="15" fillId="5" borderId="10" xfId="41" applyNumberFormat="1" applyFont="1" applyFill="1" applyBorder="1" applyAlignment="1">
      <alignment horizontal="left" vertical="center"/>
    </xf>
    <xf numFmtId="9" fontId="15" fillId="5" borderId="10" xfId="41" applyNumberFormat="1" applyFont="1" applyFill="1" applyBorder="1" applyAlignment="1">
      <alignment horizontal="left" vertical="center" wrapText="1"/>
    </xf>
    <xf numFmtId="165" fontId="15" fillId="5" borderId="10" xfId="42" applyNumberFormat="1" applyFont="1" applyFill="1" applyBorder="1" applyAlignment="1">
      <alignment horizontal="right" vertical="center"/>
    </xf>
    <xf numFmtId="165" fontId="15" fillId="5" borderId="33" xfId="42" applyNumberFormat="1" applyFont="1" applyFill="1" applyBorder="1" applyAlignment="1">
      <alignment horizontal="center" vertical="center"/>
    </xf>
    <xf numFmtId="9" fontId="15" fillId="5" borderId="33" xfId="7" applyNumberFormat="1" applyFont="1" applyFill="1" applyBorder="1" applyAlignment="1">
      <alignment horizontal="right" vertical="center"/>
    </xf>
    <xf numFmtId="9" fontId="15" fillId="5" borderId="34" xfId="41" applyNumberFormat="1" applyFont="1" applyFill="1" applyBorder="1" applyAlignment="1">
      <alignment horizontal="left" vertical="center" wrapText="1"/>
    </xf>
    <xf numFmtId="9" fontId="15" fillId="5" borderId="35" xfId="41" applyNumberFormat="1" applyFont="1" applyFill="1" applyBorder="1" applyAlignment="1">
      <alignment horizontal="left" vertical="center" wrapText="1"/>
    </xf>
    <xf numFmtId="165" fontId="15" fillId="5" borderId="35" xfId="42" applyNumberFormat="1" applyFont="1" applyFill="1" applyBorder="1" applyAlignment="1">
      <alignment horizontal="right" vertical="center"/>
    </xf>
    <xf numFmtId="165" fontId="15" fillId="5" borderId="35" xfId="42" applyNumberFormat="1" applyFont="1" applyFill="1" applyBorder="1" applyAlignment="1">
      <alignment horizontal="center" vertical="center"/>
    </xf>
    <xf numFmtId="41" fontId="15" fillId="5" borderId="35" xfId="7" applyFont="1" applyFill="1" applyBorder="1" applyAlignment="1">
      <alignment horizontal="right" vertical="center"/>
    </xf>
    <xf numFmtId="41" fontId="29" fillId="5" borderId="35" xfId="7" applyFont="1" applyFill="1" applyBorder="1" applyAlignment="1">
      <alignment horizontal="right" vertical="center"/>
    </xf>
    <xf numFmtId="41" fontId="35" fillId="5" borderId="35" xfId="7" applyFont="1" applyFill="1" applyBorder="1" applyAlignment="1">
      <alignment horizontal="right" vertical="center"/>
    </xf>
    <xf numFmtId="9" fontId="15" fillId="5" borderId="35" xfId="7" applyNumberFormat="1" applyFont="1" applyFill="1" applyBorder="1" applyAlignment="1">
      <alignment horizontal="right" vertical="center"/>
    </xf>
    <xf numFmtId="9" fontId="15" fillId="5" borderId="36" xfId="7" applyNumberFormat="1" applyFont="1" applyFill="1" applyBorder="1" applyAlignment="1">
      <alignment horizontal="right" vertical="center"/>
    </xf>
    <xf numFmtId="9" fontId="15" fillId="5" borderId="37" xfId="41" applyNumberFormat="1" applyFont="1" applyFill="1" applyBorder="1" applyAlignment="1">
      <alignment horizontal="left" vertical="center" wrapText="1"/>
    </xf>
    <xf numFmtId="9" fontId="15" fillId="5" borderId="38" xfId="41" applyNumberFormat="1" applyFont="1" applyFill="1" applyBorder="1" applyAlignment="1">
      <alignment horizontal="left" vertical="center" wrapText="1"/>
    </xf>
    <xf numFmtId="165" fontId="15" fillId="5" borderId="38" xfId="42" applyNumberFormat="1" applyFont="1" applyFill="1" applyBorder="1" applyAlignment="1">
      <alignment horizontal="right" vertical="center"/>
    </xf>
    <xf numFmtId="165" fontId="15" fillId="5" borderId="38" xfId="42" applyNumberFormat="1" applyFont="1" applyFill="1" applyBorder="1" applyAlignment="1">
      <alignment horizontal="center" vertical="center"/>
    </xf>
    <xf numFmtId="41" fontId="15" fillId="5" borderId="38" xfId="7" applyFont="1" applyFill="1" applyBorder="1" applyAlignment="1">
      <alignment horizontal="right" vertical="center"/>
    </xf>
    <xf numFmtId="41" fontId="29" fillId="5" borderId="38" xfId="7" applyFont="1" applyFill="1" applyBorder="1" applyAlignment="1">
      <alignment horizontal="right" vertical="center"/>
    </xf>
    <xf numFmtId="9" fontId="15" fillId="5" borderId="38" xfId="7" applyNumberFormat="1" applyFont="1" applyFill="1" applyBorder="1" applyAlignment="1">
      <alignment horizontal="right" vertical="center"/>
    </xf>
    <xf numFmtId="9" fontId="15" fillId="5" borderId="39" xfId="7" applyNumberFormat="1" applyFont="1" applyFill="1" applyBorder="1" applyAlignment="1">
      <alignment horizontal="right" vertical="center"/>
    </xf>
    <xf numFmtId="9" fontId="15" fillId="5" borderId="17" xfId="41" applyNumberFormat="1" applyFont="1" applyFill="1" applyBorder="1" applyAlignment="1">
      <alignment horizontal="left" vertical="center" wrapText="1"/>
    </xf>
    <xf numFmtId="165" fontId="15" fillId="5" borderId="17" xfId="42" applyNumberFormat="1" applyFont="1" applyFill="1" applyBorder="1" applyAlignment="1">
      <alignment horizontal="right" vertical="center"/>
    </xf>
    <xf numFmtId="165" fontId="15" fillId="5" borderId="17" xfId="42" applyNumberFormat="1" applyFont="1" applyFill="1" applyBorder="1" applyAlignment="1">
      <alignment horizontal="center" vertical="center"/>
    </xf>
    <xf numFmtId="41" fontId="29" fillId="5" borderId="17" xfId="7" applyFont="1" applyFill="1" applyBorder="1" applyAlignment="1">
      <alignment horizontal="right" vertical="center"/>
    </xf>
    <xf numFmtId="9" fontId="15" fillId="5" borderId="17" xfId="7" applyNumberFormat="1" applyFont="1" applyFill="1" applyBorder="1" applyAlignment="1">
      <alignment horizontal="right" vertical="center"/>
    </xf>
    <xf numFmtId="41" fontId="29" fillId="5" borderId="10" xfId="7" applyFont="1" applyFill="1" applyBorder="1" applyAlignment="1">
      <alignment horizontal="right" vertical="center"/>
    </xf>
    <xf numFmtId="9" fontId="15" fillId="5" borderId="40" xfId="41" applyNumberFormat="1" applyFont="1" applyFill="1" applyBorder="1" applyAlignment="1">
      <alignment horizontal="left" vertical="center" wrapText="1"/>
    </xf>
    <xf numFmtId="41" fontId="15" fillId="5" borderId="40" xfId="7" applyFont="1" applyFill="1" applyBorder="1" applyAlignment="1">
      <alignment horizontal="right" vertical="center"/>
    </xf>
    <xf numFmtId="41" fontId="15" fillId="5" borderId="40" xfId="7" applyFont="1" applyFill="1" applyBorder="1" applyAlignment="1">
      <alignment horizontal="center" vertical="center"/>
    </xf>
    <xf numFmtId="41" fontId="15" fillId="5" borderId="41" xfId="7" applyFont="1" applyFill="1" applyBorder="1" applyAlignment="1">
      <alignment horizontal="right" vertical="center"/>
    </xf>
    <xf numFmtId="41" fontId="15" fillId="5" borderId="38" xfId="7" applyFont="1" applyFill="1" applyBorder="1" applyAlignment="1">
      <alignment horizontal="center" vertical="center"/>
    </xf>
    <xf numFmtId="41" fontId="15" fillId="5" borderId="42" xfId="7" applyFont="1" applyFill="1" applyBorder="1" applyAlignment="1">
      <alignment horizontal="right" vertical="center"/>
    </xf>
    <xf numFmtId="165" fontId="15" fillId="5" borderId="8" xfId="42" applyNumberFormat="1" applyFont="1" applyFill="1" applyBorder="1" applyAlignment="1">
      <alignment horizontal="right" vertical="center"/>
    </xf>
    <xf numFmtId="165" fontId="15" fillId="5" borderId="8" xfId="42" applyNumberFormat="1" applyFont="1" applyFill="1" applyBorder="1" applyAlignment="1">
      <alignment horizontal="center" vertical="center"/>
    </xf>
    <xf numFmtId="41" fontId="29" fillId="5" borderId="8" xfId="7" applyFont="1" applyFill="1" applyBorder="1" applyAlignment="1">
      <alignment horizontal="right" vertical="center"/>
    </xf>
    <xf numFmtId="165" fontId="15" fillId="5" borderId="8" xfId="42" applyNumberFormat="1" applyFont="1" applyFill="1" applyBorder="1" applyAlignment="1">
      <alignment horizontal="center" vertical="center" wrapText="1"/>
    </xf>
    <xf numFmtId="165" fontId="15" fillId="5" borderId="10" xfId="42" applyNumberFormat="1" applyFont="1" applyFill="1" applyBorder="1" applyAlignment="1">
      <alignment horizontal="center" vertical="center"/>
    </xf>
    <xf numFmtId="165" fontId="15" fillId="5" borderId="10" xfId="42" applyNumberFormat="1" applyFont="1" applyFill="1" applyBorder="1" applyAlignment="1">
      <alignment horizontal="center" vertical="center" wrapText="1"/>
    </xf>
    <xf numFmtId="3" fontId="15" fillId="5" borderId="8" xfId="43" applyNumberFormat="1" applyFont="1" applyFill="1" applyBorder="1" applyAlignment="1">
      <alignment horizontal="right" vertical="center"/>
    </xf>
    <xf numFmtId="9" fontId="15" fillId="5" borderId="14" xfId="41" applyNumberFormat="1" applyFont="1" applyFill="1" applyBorder="1" applyAlignment="1">
      <alignment horizontal="left" vertical="center" wrapText="1"/>
    </xf>
    <xf numFmtId="0" fontId="13" fillId="2" borderId="5" xfId="45" applyFont="1" applyFill="1" applyBorder="1" applyAlignment="1">
      <alignment horizontal="center" vertical="center" readingOrder="1"/>
    </xf>
    <xf numFmtId="0" fontId="13" fillId="2" borderId="6" xfId="45" applyFont="1" applyFill="1" applyBorder="1" applyAlignment="1">
      <alignment horizontal="center" vertical="center" readingOrder="1"/>
    </xf>
    <xf numFmtId="0" fontId="13" fillId="3" borderId="5" xfId="45" applyFont="1" applyFill="1" applyBorder="1" applyAlignment="1">
      <alignment horizontal="center" vertical="center" readingOrder="1"/>
    </xf>
    <xf numFmtId="0" fontId="13" fillId="3" borderId="6" xfId="45" applyFont="1" applyFill="1" applyBorder="1" applyAlignment="1">
      <alignment horizontal="center" vertical="center" readingOrder="1"/>
    </xf>
    <xf numFmtId="0" fontId="13" fillId="4" borderId="5" xfId="45" applyFont="1" applyFill="1" applyBorder="1" applyAlignment="1">
      <alignment horizontal="center" vertical="center" readingOrder="1"/>
    </xf>
    <xf numFmtId="0" fontId="13" fillId="4" borderId="6" xfId="45" applyFont="1" applyFill="1" applyBorder="1" applyAlignment="1">
      <alignment horizontal="center" vertical="center" readingOrder="1"/>
    </xf>
    <xf numFmtId="9" fontId="15" fillId="5" borderId="8" xfId="45" applyNumberFormat="1" applyFont="1" applyFill="1" applyBorder="1" applyAlignment="1">
      <alignment horizontal="left" vertical="center"/>
    </xf>
    <xf numFmtId="41" fontId="33" fillId="9" borderId="8" xfId="40" applyNumberFormat="1" applyBorder="1" applyAlignment="1">
      <alignment horizontal="right" vertical="center"/>
    </xf>
    <xf numFmtId="0" fontId="14" fillId="5" borderId="0" xfId="45" applyFont="1" applyFill="1" applyBorder="1" applyAlignment="1">
      <alignment horizontal="center" vertical="center" wrapText="1" readingOrder="1"/>
    </xf>
    <xf numFmtId="0" fontId="13" fillId="3" borderId="4" xfId="45" applyFont="1" applyFill="1" applyBorder="1" applyAlignment="1">
      <alignment horizontal="center" vertical="center" readingOrder="1"/>
    </xf>
    <xf numFmtId="0" fontId="13" fillId="4" borderId="4" xfId="45" applyFont="1" applyFill="1" applyBorder="1" applyAlignment="1">
      <alignment horizontal="center" vertical="center" readingOrder="1"/>
    </xf>
    <xf numFmtId="0" fontId="14" fillId="5" borderId="0" xfId="45" applyFont="1" applyFill="1" applyBorder="1" applyAlignment="1">
      <alignment horizontal="center" vertical="center" readingOrder="1"/>
    </xf>
    <xf numFmtId="9" fontId="16" fillId="5" borderId="11" xfId="41" applyNumberFormat="1" applyFont="1" applyFill="1" applyBorder="1" applyAlignment="1">
      <alignment horizontal="center" vertical="center" wrapText="1"/>
    </xf>
    <xf numFmtId="9" fontId="16" fillId="5" borderId="0" xfId="41" applyNumberFormat="1" applyFont="1" applyFill="1" applyBorder="1" applyAlignment="1">
      <alignment horizontal="center" vertical="center" wrapText="1"/>
    </xf>
    <xf numFmtId="0" fontId="13" fillId="2" borderId="4" xfId="41" applyFont="1" applyFill="1" applyBorder="1" applyAlignment="1">
      <alignment horizontal="center" vertical="center" readingOrder="1"/>
    </xf>
    <xf numFmtId="0" fontId="13" fillId="2" borderId="20" xfId="41" applyFont="1" applyFill="1" applyBorder="1" applyAlignment="1">
      <alignment horizontal="center" vertical="center" readingOrder="1"/>
    </xf>
    <xf numFmtId="0" fontId="13" fillId="3" borderId="4" xfId="41" applyFont="1" applyFill="1" applyBorder="1" applyAlignment="1">
      <alignment horizontal="center" vertical="center" readingOrder="1"/>
    </xf>
    <xf numFmtId="0" fontId="13" fillId="4" borderId="4" xfId="41" applyFont="1" applyFill="1" applyBorder="1" applyAlignment="1">
      <alignment horizontal="center" vertical="center" readingOrder="1"/>
    </xf>
    <xf numFmtId="0" fontId="14" fillId="5" borderId="7" xfId="41" applyFont="1" applyFill="1" applyBorder="1" applyAlignment="1">
      <alignment horizontal="center" vertical="center" readingOrder="1"/>
    </xf>
    <xf numFmtId="0" fontId="14" fillId="5" borderId="0" xfId="41" applyFont="1" applyFill="1" applyBorder="1" applyAlignment="1">
      <alignment horizontal="center" vertical="center" readingOrder="1"/>
    </xf>
    <xf numFmtId="9" fontId="16" fillId="5" borderId="9" xfId="41" applyNumberFormat="1" applyFont="1" applyFill="1" applyBorder="1" applyAlignment="1">
      <alignment horizontal="center" vertical="center"/>
    </xf>
    <xf numFmtId="9" fontId="16" fillId="5" borderId="0" xfId="41" applyNumberFormat="1" applyFont="1" applyFill="1" applyBorder="1" applyAlignment="1">
      <alignment horizontal="center" vertical="center"/>
    </xf>
    <xf numFmtId="0" fontId="13" fillId="2" borderId="1" xfId="33" applyFont="1" applyFill="1" applyBorder="1" applyAlignment="1">
      <alignment horizontal="center" vertical="center" readingOrder="1"/>
    </xf>
    <xf numFmtId="0" fontId="13" fillId="2" borderId="2" xfId="33" applyFont="1" applyFill="1" applyBorder="1" applyAlignment="1">
      <alignment horizontal="center" vertical="center" readingOrder="1"/>
    </xf>
    <xf numFmtId="0" fontId="13" fillId="2" borderId="3" xfId="33" applyFont="1" applyFill="1" applyBorder="1" applyAlignment="1">
      <alignment horizontal="center" vertical="center" readingOrder="1"/>
    </xf>
    <xf numFmtId="0" fontId="13" fillId="3" borderId="4" xfId="33" applyFont="1" applyFill="1" applyBorder="1" applyAlignment="1">
      <alignment horizontal="center" vertical="center" readingOrder="1"/>
    </xf>
    <xf numFmtId="0" fontId="13" fillId="4" borderId="4" xfId="33" applyFont="1" applyFill="1" applyBorder="1" applyAlignment="1">
      <alignment horizontal="center" vertical="center" readingOrder="1"/>
    </xf>
    <xf numFmtId="9" fontId="16" fillId="5" borderId="7" xfId="33" applyNumberFormat="1" applyFont="1" applyFill="1" applyBorder="1" applyAlignment="1">
      <alignment horizontal="center" vertical="center"/>
    </xf>
    <xf numFmtId="9" fontId="16" fillId="5" borderId="0" xfId="33" applyNumberFormat="1" applyFont="1" applyFill="1" applyBorder="1" applyAlignment="1">
      <alignment horizontal="center" vertical="center"/>
    </xf>
    <xf numFmtId="9" fontId="16" fillId="5" borderId="9" xfId="3" applyNumberFormat="1" applyFont="1" applyFill="1" applyBorder="1" applyAlignment="1">
      <alignment horizontal="center" vertical="center"/>
    </xf>
    <xf numFmtId="9" fontId="16" fillId="5" borderId="0" xfId="3" applyNumberFormat="1" applyFont="1" applyFill="1" applyBorder="1" applyAlignment="1">
      <alignment horizontal="center" vertical="center"/>
    </xf>
    <xf numFmtId="0" fontId="23" fillId="0" borderId="0" xfId="11" applyNumberFormat="1" applyFont="1" applyAlignment="1">
      <alignment horizontal="left" vertical="center"/>
    </xf>
    <xf numFmtId="9" fontId="16" fillId="5" borderId="9" xfId="19" applyNumberFormat="1" applyFont="1" applyFill="1" applyBorder="1" applyAlignment="1">
      <alignment horizontal="center" vertical="center"/>
    </xf>
    <xf numFmtId="9" fontId="16" fillId="5" borderId="0" xfId="19" applyNumberFormat="1" applyFont="1" applyFill="1" applyBorder="1" applyAlignment="1">
      <alignment horizontal="center" vertical="center"/>
    </xf>
    <xf numFmtId="0" fontId="13" fillId="2" borderId="1" xfId="19" applyFont="1" applyFill="1" applyBorder="1" applyAlignment="1">
      <alignment horizontal="center" vertical="center" readingOrder="1"/>
    </xf>
    <xf numFmtId="0" fontId="13" fillId="2" borderId="2" xfId="19" applyFont="1" applyFill="1" applyBorder="1" applyAlignment="1">
      <alignment horizontal="center" vertical="center" readingOrder="1"/>
    </xf>
    <xf numFmtId="0" fontId="13" fillId="2" borderId="3" xfId="19" applyFont="1" applyFill="1" applyBorder="1" applyAlignment="1">
      <alignment horizontal="center" vertical="center" readingOrder="1"/>
    </xf>
    <xf numFmtId="0" fontId="13" fillId="3" borderId="4" xfId="19" applyFont="1" applyFill="1" applyBorder="1" applyAlignment="1">
      <alignment horizontal="center" vertical="center" readingOrder="1"/>
    </xf>
    <xf numFmtId="0" fontId="13" fillId="4" borderId="4" xfId="19" applyFont="1" applyFill="1" applyBorder="1" applyAlignment="1">
      <alignment horizontal="center" vertical="center" readingOrder="1"/>
    </xf>
    <xf numFmtId="0" fontId="14" fillId="5" borderId="7" xfId="19" applyFont="1" applyFill="1" applyBorder="1" applyAlignment="1">
      <alignment horizontal="center" vertical="center" wrapText="1" readingOrder="1"/>
    </xf>
    <xf numFmtId="0" fontId="14" fillId="5" borderId="0" xfId="19" applyFont="1" applyFill="1" applyBorder="1" applyAlignment="1">
      <alignment horizontal="center" vertical="center" wrapText="1" readingOrder="1"/>
    </xf>
    <xf numFmtId="0" fontId="13" fillId="3" borderId="21" xfId="19" applyFont="1" applyFill="1" applyBorder="1" applyAlignment="1">
      <alignment horizontal="center" vertical="center" readingOrder="1"/>
    </xf>
    <xf numFmtId="0" fontId="13" fillId="3" borderId="22" xfId="19" applyFont="1" applyFill="1" applyBorder="1" applyAlignment="1">
      <alignment horizontal="center" vertical="center" readingOrder="1"/>
    </xf>
    <xf numFmtId="9" fontId="22" fillId="5" borderId="23" xfId="1" applyNumberFormat="1" applyFont="1" applyFill="1" applyBorder="1" applyAlignment="1">
      <alignment horizontal="center" vertical="center"/>
    </xf>
    <xf numFmtId="9" fontId="22" fillId="5" borderId="13" xfId="1" applyNumberFormat="1" applyFont="1" applyFill="1" applyBorder="1" applyAlignment="1">
      <alignment horizontal="center" vertical="center"/>
    </xf>
    <xf numFmtId="9" fontId="22" fillId="5" borderId="24" xfId="2" applyFont="1" applyFill="1" applyBorder="1" applyAlignment="1">
      <alignment horizontal="center" vertical="center"/>
    </xf>
    <xf numFmtId="9" fontId="22" fillId="5" borderId="25" xfId="2" applyFont="1" applyFill="1" applyBorder="1" applyAlignment="1">
      <alignment horizontal="center" vertical="center"/>
    </xf>
    <xf numFmtId="165" fontId="15" fillId="5" borderId="35" xfId="25" applyNumberFormat="1" applyFont="1" applyFill="1" applyBorder="1" applyAlignment="1">
      <alignment horizontal="center" vertical="center"/>
    </xf>
    <xf numFmtId="165" fontId="15" fillId="5" borderId="38" xfId="25" applyNumberFormat="1" applyFont="1" applyFill="1" applyBorder="1" applyAlignment="1">
      <alignment horizontal="center" vertical="center"/>
    </xf>
    <xf numFmtId="165" fontId="15" fillId="5" borderId="17" xfId="25" applyNumberFormat="1" applyFont="1" applyFill="1" applyBorder="1" applyAlignment="1">
      <alignment horizontal="center" vertical="center"/>
    </xf>
    <xf numFmtId="165" fontId="15" fillId="5" borderId="8" xfId="25" applyNumberFormat="1" applyFont="1" applyFill="1" applyBorder="1" applyAlignment="1">
      <alignment horizontal="center" vertical="center"/>
    </xf>
    <xf numFmtId="165" fontId="15" fillId="5" borderId="8" xfId="17" applyNumberFormat="1" applyFont="1" applyFill="1" applyBorder="1" applyAlignment="1">
      <alignment horizontal="center" vertical="center"/>
    </xf>
    <xf numFmtId="165" fontId="15" fillId="5" borderId="10" xfId="25" applyNumberFormat="1" applyFont="1" applyFill="1" applyBorder="1" applyAlignment="1">
      <alignment horizontal="center" vertical="center"/>
    </xf>
    <xf numFmtId="0" fontId="13" fillId="2" borderId="43" xfId="45" applyFont="1" applyFill="1" applyBorder="1" applyAlignment="1">
      <alignment horizontal="center" vertical="center" readingOrder="1"/>
    </xf>
    <xf numFmtId="0" fontId="13" fillId="2" borderId="4" xfId="45" applyFont="1" applyFill="1" applyBorder="1" applyAlignment="1">
      <alignment horizontal="center" vertical="center" readingOrder="1"/>
    </xf>
    <xf numFmtId="0" fontId="13" fillId="2" borderId="1" xfId="46" applyFont="1" applyFill="1" applyBorder="1" applyAlignment="1">
      <alignment horizontal="center" vertical="center" readingOrder="1"/>
    </xf>
    <xf numFmtId="0" fontId="13" fillId="2" borderId="2" xfId="46" applyFont="1" applyFill="1" applyBorder="1" applyAlignment="1">
      <alignment horizontal="center" vertical="center" readingOrder="1"/>
    </xf>
    <xf numFmtId="0" fontId="13" fillId="2" borderId="3" xfId="46" applyFont="1" applyFill="1" applyBorder="1" applyAlignment="1">
      <alignment horizontal="center" vertical="center" readingOrder="1"/>
    </xf>
    <xf numFmtId="0" fontId="13" fillId="3" borderId="4" xfId="46" applyFont="1" applyFill="1" applyBorder="1" applyAlignment="1">
      <alignment horizontal="center" vertical="center" readingOrder="1"/>
    </xf>
    <xf numFmtId="0" fontId="13" fillId="4" borderId="4" xfId="46" applyFont="1" applyFill="1" applyBorder="1" applyAlignment="1">
      <alignment horizontal="center" vertical="center" readingOrder="1"/>
    </xf>
    <xf numFmtId="0" fontId="13" fillId="2" borderId="6" xfId="47" applyFont="1" applyFill="1" applyBorder="1" applyAlignment="1">
      <alignment horizontal="center" vertical="center" readingOrder="1"/>
    </xf>
    <xf numFmtId="0" fontId="13" fillId="2" borderId="6" xfId="46" applyFont="1" applyFill="1" applyBorder="1" applyAlignment="1">
      <alignment horizontal="center" vertical="center" readingOrder="1"/>
    </xf>
    <xf numFmtId="0" fontId="13" fillId="3" borderId="5" xfId="46" applyFont="1" applyFill="1" applyBorder="1" applyAlignment="1">
      <alignment horizontal="center" vertical="center" readingOrder="1"/>
    </xf>
    <xf numFmtId="0" fontId="13" fillId="3" borderId="6" xfId="46" applyFont="1" applyFill="1" applyBorder="1" applyAlignment="1">
      <alignment horizontal="center" vertical="center" readingOrder="1"/>
    </xf>
    <xf numFmtId="0" fontId="13" fillId="4" borderId="5" xfId="46" applyFont="1" applyFill="1" applyBorder="1" applyAlignment="1">
      <alignment horizontal="center" vertical="center" readingOrder="1"/>
    </xf>
    <xf numFmtId="0" fontId="13" fillId="4" borderId="6" xfId="46" applyFont="1" applyFill="1" applyBorder="1" applyAlignment="1">
      <alignment horizontal="center" vertical="center" readingOrder="1"/>
    </xf>
    <xf numFmtId="9" fontId="16" fillId="5" borderId="29" xfId="47" applyNumberFormat="1" applyFont="1" applyFill="1" applyBorder="1" applyAlignment="1">
      <alignment horizontal="center" vertical="center"/>
    </xf>
    <xf numFmtId="9" fontId="15" fillId="5" borderId="8" xfId="47" applyNumberFormat="1" applyFont="1" applyFill="1" applyBorder="1" applyAlignment="1">
      <alignment horizontal="left" vertical="center" wrapText="1"/>
    </xf>
    <xf numFmtId="9" fontId="16" fillId="5" borderId="25" xfId="47" applyNumberFormat="1" applyFont="1" applyFill="1" applyBorder="1" applyAlignment="1">
      <alignment horizontal="center" vertical="center"/>
    </xf>
    <xf numFmtId="9" fontId="16" fillId="5" borderId="30" xfId="47" applyNumberFormat="1" applyFont="1" applyFill="1" applyBorder="1" applyAlignment="1">
      <alignment horizontal="center" vertical="center"/>
    </xf>
    <xf numFmtId="9" fontId="16" fillId="5" borderId="9" xfId="47" applyNumberFormat="1" applyFont="1" applyFill="1" applyBorder="1" applyAlignment="1">
      <alignment horizontal="center" vertical="center"/>
    </xf>
    <xf numFmtId="164" fontId="15" fillId="5" borderId="8" xfId="1" applyNumberFormat="1" applyFont="1" applyFill="1" applyBorder="1" applyAlignment="1">
      <alignment horizontal="center" vertical="center"/>
    </xf>
    <xf numFmtId="9" fontId="16" fillId="5" borderId="0" xfId="47" applyNumberFormat="1" applyFont="1" applyFill="1" applyBorder="1" applyAlignment="1">
      <alignment horizontal="center" vertical="center"/>
    </xf>
    <xf numFmtId="9" fontId="16" fillId="5" borderId="25" xfId="47" applyNumberFormat="1" applyFont="1" applyFill="1" applyBorder="1" applyAlignment="1">
      <alignment horizontal="center" vertical="center" wrapText="1"/>
    </xf>
    <xf numFmtId="1" fontId="15" fillId="5" borderId="32" xfId="1" applyNumberFormat="1" applyFont="1" applyFill="1" applyBorder="1" applyAlignment="1">
      <alignment horizontal="center" vertical="center"/>
    </xf>
    <xf numFmtId="1" fontId="15" fillId="5" borderId="0" xfId="1" applyNumberFormat="1" applyFont="1" applyFill="1" applyBorder="1" applyAlignment="1">
      <alignment horizontal="center" vertical="center"/>
    </xf>
    <xf numFmtId="9" fontId="15" fillId="5" borderId="32" xfId="2" applyFont="1" applyFill="1" applyBorder="1" applyAlignment="1">
      <alignment horizontal="center" vertical="center"/>
    </xf>
    <xf numFmtId="9" fontId="16" fillId="5" borderId="29" xfId="47" applyNumberFormat="1" applyFont="1" applyFill="1" applyBorder="1" applyAlignment="1">
      <alignment horizontal="center" vertical="center" wrapText="1"/>
    </xf>
    <xf numFmtId="9" fontId="16" fillId="5" borderId="29" xfId="47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13" fillId="2" borderId="6" xfId="48" applyFont="1" applyFill="1" applyBorder="1" applyAlignment="1">
      <alignment horizontal="center" vertical="center" readingOrder="1"/>
    </xf>
    <xf numFmtId="0" fontId="13" fillId="3" borderId="5" xfId="48" applyFont="1" applyFill="1" applyBorder="1" applyAlignment="1">
      <alignment horizontal="center" vertical="center" readingOrder="1"/>
    </xf>
    <xf numFmtId="0" fontId="13" fillId="3" borderId="6" xfId="48" applyFont="1" applyFill="1" applyBorder="1" applyAlignment="1">
      <alignment horizontal="center" vertical="center" readingOrder="1"/>
    </xf>
    <xf numFmtId="0" fontId="13" fillId="4" borderId="5" xfId="48" applyFont="1" applyFill="1" applyBorder="1" applyAlignment="1">
      <alignment horizontal="center" vertical="center" readingOrder="1"/>
    </xf>
    <xf numFmtId="0" fontId="13" fillId="4" borderId="6" xfId="48" applyFont="1" applyFill="1" applyBorder="1" applyAlignment="1">
      <alignment horizontal="center" vertical="center" readingOrder="1"/>
    </xf>
    <xf numFmtId="9" fontId="16" fillId="5" borderId="9" xfId="48" applyNumberFormat="1" applyFont="1" applyFill="1" applyBorder="1" applyAlignment="1">
      <alignment horizontal="center" vertical="center"/>
    </xf>
    <xf numFmtId="9" fontId="15" fillId="5" borderId="8" xfId="48" applyNumberFormat="1" applyFont="1" applyFill="1" applyBorder="1" applyAlignment="1">
      <alignment horizontal="left" vertical="center"/>
    </xf>
    <xf numFmtId="10" fontId="15" fillId="5" borderId="8" xfId="8" applyNumberFormat="1" applyFont="1" applyFill="1" applyBorder="1" applyAlignment="1">
      <alignment horizontal="right" vertical="center" readingOrder="1"/>
    </xf>
    <xf numFmtId="9" fontId="16" fillId="5" borderId="0" xfId="48" applyNumberFormat="1" applyFont="1" applyFill="1" applyBorder="1" applyAlignment="1">
      <alignment horizontal="center" vertical="center"/>
    </xf>
    <xf numFmtId="9" fontId="29" fillId="5" borderId="8" xfId="48" applyNumberFormat="1" applyFont="1" applyFill="1" applyBorder="1" applyAlignment="1">
      <alignment horizontal="left" vertical="center"/>
    </xf>
    <xf numFmtId="9" fontId="15" fillId="5" borderId="0" xfId="48" applyNumberFormat="1" applyFont="1" applyFill="1" applyBorder="1" applyAlignment="1">
      <alignment horizontal="left" vertical="center"/>
    </xf>
    <xf numFmtId="167" fontId="15" fillId="5" borderId="8" xfId="2" applyNumberFormat="1" applyFont="1" applyFill="1" applyBorder="1" applyAlignment="1">
      <alignment horizontal="right" vertical="center"/>
    </xf>
    <xf numFmtId="9" fontId="15" fillId="8" borderId="8" xfId="2" applyFont="1" applyFill="1" applyBorder="1" applyAlignment="1">
      <alignment horizontal="right" vertical="center"/>
    </xf>
    <xf numFmtId="170" fontId="15" fillId="5" borderId="8" xfId="39" applyNumberFormat="1" applyFont="1" applyFill="1" applyBorder="1" applyAlignment="1">
      <alignment horizontal="right" vertical="center"/>
    </xf>
    <xf numFmtId="0" fontId="24" fillId="2" borderId="0" xfId="47" applyFont="1" applyFill="1" applyBorder="1" applyAlignment="1">
      <alignment horizontal="center" vertical="top"/>
    </xf>
    <xf numFmtId="0" fontId="24" fillId="2" borderId="0" xfId="47" applyFont="1" applyFill="1" applyBorder="1" applyAlignment="1">
      <alignment horizontal="center" vertical="center" readingOrder="1"/>
    </xf>
    <xf numFmtId="0" fontId="24" fillId="3" borderId="0" xfId="47" applyFont="1" applyFill="1" applyBorder="1" applyAlignment="1">
      <alignment horizontal="center" vertical="center" readingOrder="1"/>
    </xf>
    <xf numFmtId="0" fontId="24" fillId="3" borderId="0" xfId="47" applyFont="1" applyFill="1" applyBorder="1" applyAlignment="1">
      <alignment horizontal="center" vertical="center" readingOrder="1"/>
    </xf>
    <xf numFmtId="0" fontId="24" fillId="4" borderId="0" xfId="47" applyFont="1" applyFill="1" applyBorder="1" applyAlignment="1">
      <alignment horizontal="center" vertical="center" readingOrder="1"/>
    </xf>
    <xf numFmtId="0" fontId="24" fillId="4" borderId="0" xfId="47" applyFont="1" applyFill="1" applyBorder="1" applyAlignment="1">
      <alignment horizontal="center" vertical="center" readingOrder="1"/>
    </xf>
    <xf numFmtId="0" fontId="24" fillId="2" borderId="0" xfId="47" applyFont="1" applyFill="1" applyBorder="1" applyAlignment="1">
      <alignment horizontal="center" vertical="center" readingOrder="1"/>
    </xf>
    <xf numFmtId="0" fontId="25" fillId="5" borderId="0" xfId="47" applyFont="1" applyFill="1" applyBorder="1" applyAlignment="1">
      <alignment horizontal="center" vertical="center" readingOrder="1"/>
    </xf>
    <xf numFmtId="9" fontId="26" fillId="5" borderId="0" xfId="47" applyNumberFormat="1" applyFont="1" applyFill="1" applyBorder="1" applyAlignment="1">
      <alignment horizontal="left" vertical="top"/>
    </xf>
    <xf numFmtId="9" fontId="27" fillId="5" borderId="0" xfId="47" applyNumberFormat="1" applyFont="1" applyFill="1" applyBorder="1" applyAlignment="1">
      <alignment horizontal="center" vertical="center"/>
    </xf>
    <xf numFmtId="9" fontId="26" fillId="5" borderId="0" xfId="47" applyNumberFormat="1" applyFont="1" applyFill="1" applyBorder="1" applyAlignment="1">
      <alignment horizontal="left" vertical="top" wrapText="1"/>
    </xf>
    <xf numFmtId="9" fontId="27" fillId="5" borderId="0" xfId="47" applyNumberFormat="1" applyFont="1" applyFill="1" applyBorder="1" applyAlignment="1">
      <alignment horizontal="center" vertical="center" wrapText="1"/>
    </xf>
    <xf numFmtId="9" fontId="26" fillId="5" borderId="0" xfId="46" applyNumberFormat="1" applyFont="1" applyFill="1" applyBorder="1" applyAlignment="1">
      <alignment horizontal="left" vertical="top" wrapText="1"/>
    </xf>
    <xf numFmtId="9" fontId="26" fillId="5" borderId="28" xfId="46" applyNumberFormat="1" applyFont="1" applyFill="1" applyBorder="1" applyAlignment="1">
      <alignment horizontal="left" vertical="top" wrapText="1"/>
    </xf>
    <xf numFmtId="41" fontId="26" fillId="5" borderId="28" xfId="12" applyFont="1" applyFill="1" applyBorder="1" applyAlignment="1">
      <alignment horizontal="center" vertical="center"/>
    </xf>
    <xf numFmtId="9" fontId="27" fillId="5" borderId="27" xfId="47" applyNumberFormat="1" applyFont="1" applyFill="1" applyBorder="1" applyAlignment="1">
      <alignment horizontal="center" vertical="top" wrapText="1"/>
    </xf>
    <xf numFmtId="0" fontId="23" fillId="0" borderId="0" xfId="47" applyFont="1"/>
    <xf numFmtId="9" fontId="27" fillId="5" borderId="0" xfId="47" applyNumberFormat="1" applyFont="1" applyFill="1" applyBorder="1" applyAlignment="1">
      <alignment horizontal="center" vertical="top" wrapText="1"/>
    </xf>
    <xf numFmtId="41" fontId="23" fillId="0" borderId="0" xfId="47" applyNumberFormat="1" applyFont="1"/>
    <xf numFmtId="9" fontId="23" fillId="0" borderId="0" xfId="47" applyNumberFormat="1" applyFont="1"/>
    <xf numFmtId="9" fontId="27" fillId="5" borderId="27" xfId="47" applyNumberFormat="1" applyFont="1" applyFill="1" applyBorder="1" applyAlignment="1">
      <alignment horizontal="center" vertical="center" wrapText="1"/>
    </xf>
    <xf numFmtId="9" fontId="26" fillId="5" borderId="27" xfId="47" applyNumberFormat="1" applyFont="1" applyFill="1" applyBorder="1" applyAlignment="1">
      <alignment horizontal="left" vertical="top" wrapText="1"/>
    </xf>
    <xf numFmtId="9" fontId="27" fillId="5" borderId="0" xfId="47" applyNumberFormat="1" applyFont="1" applyFill="1" applyBorder="1" applyAlignment="1">
      <alignment horizontal="center" vertical="top" wrapText="1"/>
    </xf>
    <xf numFmtId="0" fontId="13" fillId="2" borderId="2" xfId="49" applyFont="1" applyFill="1" applyBorder="1" applyAlignment="1">
      <alignment horizontal="center" vertical="center" readingOrder="1"/>
    </xf>
    <xf numFmtId="0" fontId="13" fillId="3" borderId="4" xfId="49" applyFont="1" applyFill="1" applyBorder="1" applyAlignment="1">
      <alignment horizontal="center" vertical="center" readingOrder="1"/>
    </xf>
    <xf numFmtId="0" fontId="13" fillId="4" borderId="4" xfId="49" applyFont="1" applyFill="1" applyBorder="1" applyAlignment="1">
      <alignment horizontal="center" vertical="center" readingOrder="1"/>
    </xf>
    <xf numFmtId="0" fontId="13" fillId="2" borderId="2" xfId="46" applyFont="1" applyFill="1" applyBorder="1" applyAlignment="1">
      <alignment horizontal="center" vertical="center" readingOrder="1"/>
    </xf>
    <xf numFmtId="0" fontId="13" fillId="3" borderId="4" xfId="46" applyFont="1" applyFill="1" applyBorder="1" applyAlignment="1">
      <alignment horizontal="center" vertical="center" readingOrder="1"/>
    </xf>
    <xf numFmtId="0" fontId="13" fillId="4" borderId="4" xfId="46" applyFont="1" applyFill="1" applyBorder="1" applyAlignment="1">
      <alignment horizontal="center" vertical="center" readingOrder="1"/>
    </xf>
    <xf numFmtId="0" fontId="13" fillId="2" borderId="5" xfId="49" applyFont="1" applyFill="1" applyBorder="1" applyAlignment="1">
      <alignment horizontal="center" vertical="center" readingOrder="1"/>
    </xf>
    <xf numFmtId="0" fontId="13" fillId="2" borderId="6" xfId="49" applyFont="1" applyFill="1" applyBorder="1" applyAlignment="1">
      <alignment horizontal="center" vertical="center" readingOrder="1"/>
    </xf>
    <xf numFmtId="0" fontId="13" fillId="3" borderId="5" xfId="49" applyFont="1" applyFill="1" applyBorder="1" applyAlignment="1">
      <alignment horizontal="center" vertical="center" readingOrder="1"/>
    </xf>
    <xf numFmtId="0" fontId="13" fillId="4" borderId="5" xfId="49" applyFont="1" applyFill="1" applyBorder="1" applyAlignment="1">
      <alignment horizontal="center" vertical="center" readingOrder="1"/>
    </xf>
    <xf numFmtId="0" fontId="14" fillId="5" borderId="7" xfId="49" applyFont="1" applyFill="1" applyBorder="1" applyAlignment="1">
      <alignment vertical="center" readingOrder="1"/>
    </xf>
    <xf numFmtId="9" fontId="15" fillId="5" borderId="8" xfId="49" applyNumberFormat="1" applyFont="1" applyFill="1" applyBorder="1" applyAlignment="1">
      <alignment horizontal="left" vertical="center"/>
    </xf>
    <xf numFmtId="0" fontId="14" fillId="5" borderId="0" xfId="49" applyFont="1" applyFill="1" applyBorder="1" applyAlignment="1">
      <alignment vertical="center" readingOrder="1"/>
    </xf>
    <xf numFmtId="41" fontId="15" fillId="5" borderId="24" xfId="1" applyFont="1" applyFill="1" applyBorder="1" applyAlignment="1">
      <alignment horizontal="center" vertical="center"/>
    </xf>
  </cellXfs>
  <cellStyles count="50">
    <cellStyle name="Énfasis4" xfId="40" builtinId="41"/>
    <cellStyle name="Millares" xfId="17" builtinId="3"/>
    <cellStyle name="Millares [0]" xfId="1" builtinId="6"/>
    <cellStyle name="Millares [0] 2 2" xfId="38"/>
    <cellStyle name="Millares [0] 3" xfId="7"/>
    <cellStyle name="Millares [0] 3 2" xfId="12"/>
    <cellStyle name="Millares 2" xfId="9"/>
    <cellStyle name="Millares 3" xfId="21"/>
    <cellStyle name="Millares 4" xfId="25"/>
    <cellStyle name="Millares 4 2" xfId="35"/>
    <cellStyle name="Millares 4 3" xfId="42"/>
    <cellStyle name="Millares 5" xfId="39"/>
    <cellStyle name="Normal" xfId="0" builtinId="0"/>
    <cellStyle name="Normal 3" xfId="14"/>
    <cellStyle name="Normal 3 2" xfId="3"/>
    <cellStyle name="Normal 3 2 2" xfId="4"/>
    <cellStyle name="Normal 3 2 2 2" xfId="6"/>
    <cellStyle name="Normal 3 2 2 2 2" xfId="16"/>
    <cellStyle name="Normal 3 2 2 2 3" xfId="19"/>
    <cellStyle name="Normal 3 2 2 2 4" xfId="30"/>
    <cellStyle name="Normal 3 2 2 2 4 2" xfId="33"/>
    <cellStyle name="Normal 3 2 2 2 4 2 2" xfId="46"/>
    <cellStyle name="Normal 3 2 2 2 5" xfId="44"/>
    <cellStyle name="Normal 3 2 2 2 5 2" xfId="47"/>
    <cellStyle name="Normal 3 2 2 3" xfId="13"/>
    <cellStyle name="Normal 3 2 2 3 2" xfId="20"/>
    <cellStyle name="Normal 3 2 2 3 3" xfId="27"/>
    <cellStyle name="Normal 3 2 2 3 3 2" xfId="32"/>
    <cellStyle name="Normal 3 2 2 3 3 3" xfId="49"/>
    <cellStyle name="Normal 3 2 2 3 4" xfId="31"/>
    <cellStyle name="Normal 3 2 2 3 5" xfId="48"/>
    <cellStyle name="Normal 3 2 2 4" xfId="24"/>
    <cellStyle name="Normal 3 2 2 4 2" xfId="34"/>
    <cellStyle name="Normal 3 2 2 4 3" xfId="41"/>
    <cellStyle name="Normal 3 2 3" xfId="18"/>
    <cellStyle name="Normal 3 3" xfId="11"/>
    <cellStyle name="Normal 3 4" xfId="15"/>
    <cellStyle name="Normal 3 4 2" xfId="5"/>
    <cellStyle name="Normal 3 4 3" xfId="28"/>
    <cellStyle name="Normal 3 4 4" xfId="37"/>
    <cellStyle name="Normal 3 4 5" xfId="45"/>
    <cellStyle name="Normal 3 5" xfId="23"/>
    <cellStyle name="Normal 3 6" xfId="29"/>
    <cellStyle name="Porcentaje" xfId="2" builtinId="5"/>
    <cellStyle name="Porcentaje 2" xfId="10"/>
    <cellStyle name="Porcentaje 2 2" xfId="8"/>
    <cellStyle name="Porcentaje 3" xfId="22"/>
    <cellStyle name="Porcentaje 4" xfId="26"/>
    <cellStyle name="Porcentaje 4 2" xfId="36"/>
    <cellStyle name="Porcentaje 4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</xdr:row>
      <xdr:rowOff>57150</xdr:rowOff>
    </xdr:from>
    <xdr:to>
      <xdr:col>8</xdr:col>
      <xdr:colOff>285750</xdr:colOff>
      <xdr:row>2</xdr:row>
      <xdr:rowOff>171450</xdr:rowOff>
    </xdr:to>
    <xdr:sp macro="" textlink="">
      <xdr:nvSpPr>
        <xdr:cNvPr id="2" name="Flecha arriba 1"/>
        <xdr:cNvSpPr/>
      </xdr:nvSpPr>
      <xdr:spPr>
        <a:xfrm>
          <a:off x="10220325" y="4635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133350</xdr:colOff>
      <xdr:row>3</xdr:row>
      <xdr:rowOff>47625</xdr:rowOff>
    </xdr:from>
    <xdr:to>
      <xdr:col>8</xdr:col>
      <xdr:colOff>295275</xdr:colOff>
      <xdr:row>3</xdr:row>
      <xdr:rowOff>161925</xdr:rowOff>
    </xdr:to>
    <xdr:sp macro="" textlink="">
      <xdr:nvSpPr>
        <xdr:cNvPr id="3" name="Flecha arriba 2"/>
        <xdr:cNvSpPr/>
      </xdr:nvSpPr>
      <xdr:spPr>
        <a:xfrm>
          <a:off x="1022985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142875</xdr:colOff>
      <xdr:row>5</xdr:row>
      <xdr:rowOff>57150</xdr:rowOff>
    </xdr:from>
    <xdr:to>
      <xdr:col>8</xdr:col>
      <xdr:colOff>304800</xdr:colOff>
      <xdr:row>5</xdr:row>
      <xdr:rowOff>171450</xdr:rowOff>
    </xdr:to>
    <xdr:sp macro="" textlink="">
      <xdr:nvSpPr>
        <xdr:cNvPr id="4" name="Flecha arriba 3"/>
        <xdr:cNvSpPr/>
      </xdr:nvSpPr>
      <xdr:spPr>
        <a:xfrm>
          <a:off x="10239375" y="107950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152400</xdr:colOff>
      <xdr:row>6</xdr:row>
      <xdr:rowOff>47625</xdr:rowOff>
    </xdr:from>
    <xdr:to>
      <xdr:col>8</xdr:col>
      <xdr:colOff>314325</xdr:colOff>
      <xdr:row>6</xdr:row>
      <xdr:rowOff>161925</xdr:rowOff>
    </xdr:to>
    <xdr:sp macro="" textlink="">
      <xdr:nvSpPr>
        <xdr:cNvPr id="5" name="Flecha arriba 4"/>
        <xdr:cNvSpPr/>
      </xdr:nvSpPr>
      <xdr:spPr>
        <a:xfrm>
          <a:off x="10248900" y="12731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161925</xdr:colOff>
      <xdr:row>7</xdr:row>
      <xdr:rowOff>47625</xdr:rowOff>
    </xdr:from>
    <xdr:to>
      <xdr:col>8</xdr:col>
      <xdr:colOff>323850</xdr:colOff>
      <xdr:row>7</xdr:row>
      <xdr:rowOff>161925</xdr:rowOff>
    </xdr:to>
    <xdr:sp macro="" textlink="">
      <xdr:nvSpPr>
        <xdr:cNvPr id="6" name="Flecha arriba 5"/>
        <xdr:cNvSpPr/>
      </xdr:nvSpPr>
      <xdr:spPr>
        <a:xfrm>
          <a:off x="10258425" y="14763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171450</xdr:colOff>
      <xdr:row>8</xdr:row>
      <xdr:rowOff>28575</xdr:rowOff>
    </xdr:from>
    <xdr:to>
      <xdr:col>8</xdr:col>
      <xdr:colOff>333375</xdr:colOff>
      <xdr:row>8</xdr:row>
      <xdr:rowOff>142875</xdr:rowOff>
    </xdr:to>
    <xdr:sp macro="" textlink="">
      <xdr:nvSpPr>
        <xdr:cNvPr id="7" name="Flecha arriba 6"/>
        <xdr:cNvSpPr/>
      </xdr:nvSpPr>
      <xdr:spPr>
        <a:xfrm>
          <a:off x="1026795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161925</xdr:colOff>
      <xdr:row>9</xdr:row>
      <xdr:rowOff>38100</xdr:rowOff>
    </xdr:from>
    <xdr:to>
      <xdr:col>8</xdr:col>
      <xdr:colOff>323850</xdr:colOff>
      <xdr:row>9</xdr:row>
      <xdr:rowOff>152400</xdr:rowOff>
    </xdr:to>
    <xdr:sp macro="" textlink="">
      <xdr:nvSpPr>
        <xdr:cNvPr id="8" name="Flecha arriba 7"/>
        <xdr:cNvSpPr/>
      </xdr:nvSpPr>
      <xdr:spPr>
        <a:xfrm>
          <a:off x="1025842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160965</xdr:colOff>
      <xdr:row>10</xdr:row>
      <xdr:rowOff>51627</xdr:rowOff>
    </xdr:from>
    <xdr:to>
      <xdr:col>8</xdr:col>
      <xdr:colOff>322890</xdr:colOff>
      <xdr:row>10</xdr:row>
      <xdr:rowOff>165927</xdr:rowOff>
    </xdr:to>
    <xdr:sp macro="" textlink="">
      <xdr:nvSpPr>
        <xdr:cNvPr id="9" name="Flecha arriba 8"/>
        <xdr:cNvSpPr/>
      </xdr:nvSpPr>
      <xdr:spPr>
        <a:xfrm>
          <a:off x="10257465" y="2089977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172010</xdr:colOff>
      <xdr:row>12</xdr:row>
      <xdr:rowOff>46104</xdr:rowOff>
    </xdr:from>
    <xdr:to>
      <xdr:col>8</xdr:col>
      <xdr:colOff>333935</xdr:colOff>
      <xdr:row>12</xdr:row>
      <xdr:rowOff>160404</xdr:rowOff>
    </xdr:to>
    <xdr:sp macro="" textlink="">
      <xdr:nvSpPr>
        <xdr:cNvPr id="10" name="Flecha arriba 9"/>
        <xdr:cNvSpPr/>
      </xdr:nvSpPr>
      <xdr:spPr>
        <a:xfrm>
          <a:off x="1026851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176012</xdr:colOff>
      <xdr:row>13</xdr:row>
      <xdr:rowOff>47625</xdr:rowOff>
    </xdr:from>
    <xdr:to>
      <xdr:col>8</xdr:col>
      <xdr:colOff>337937</xdr:colOff>
      <xdr:row>13</xdr:row>
      <xdr:rowOff>161925</xdr:rowOff>
    </xdr:to>
    <xdr:sp macro="" textlink="">
      <xdr:nvSpPr>
        <xdr:cNvPr id="11" name="Flecha arriba 10"/>
        <xdr:cNvSpPr/>
      </xdr:nvSpPr>
      <xdr:spPr>
        <a:xfrm>
          <a:off x="1027251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141515</xdr:colOff>
      <xdr:row>4</xdr:row>
      <xdr:rowOff>56029</xdr:rowOff>
    </xdr:from>
    <xdr:to>
      <xdr:col>8</xdr:col>
      <xdr:colOff>284149</xdr:colOff>
      <xdr:row>4</xdr:row>
      <xdr:rowOff>167447</xdr:rowOff>
    </xdr:to>
    <xdr:sp macro="" textlink="">
      <xdr:nvSpPr>
        <xdr:cNvPr id="12" name="Flecha arriba 11"/>
        <xdr:cNvSpPr/>
      </xdr:nvSpPr>
      <xdr:spPr>
        <a:xfrm flipV="1">
          <a:off x="10238015" y="875179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180507</xdr:colOff>
      <xdr:row>11</xdr:row>
      <xdr:rowOff>59002</xdr:rowOff>
    </xdr:from>
    <xdr:to>
      <xdr:col>8</xdr:col>
      <xdr:colOff>323141</xdr:colOff>
      <xdr:row>11</xdr:row>
      <xdr:rowOff>170420</xdr:rowOff>
    </xdr:to>
    <xdr:sp macro="" textlink="">
      <xdr:nvSpPr>
        <xdr:cNvPr id="13" name="Flecha arriba 12"/>
        <xdr:cNvSpPr/>
      </xdr:nvSpPr>
      <xdr:spPr>
        <a:xfrm flipV="1">
          <a:off x="10277007" y="2300552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123825</xdr:colOff>
      <xdr:row>2</xdr:row>
      <xdr:rowOff>57150</xdr:rowOff>
    </xdr:from>
    <xdr:to>
      <xdr:col>12</xdr:col>
      <xdr:colOff>285750</xdr:colOff>
      <xdr:row>2</xdr:row>
      <xdr:rowOff>171450</xdr:rowOff>
    </xdr:to>
    <xdr:sp macro="" textlink="">
      <xdr:nvSpPr>
        <xdr:cNvPr id="14" name="Flecha arriba 13"/>
        <xdr:cNvSpPr/>
      </xdr:nvSpPr>
      <xdr:spPr>
        <a:xfrm>
          <a:off x="13769975" y="4635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133350</xdr:colOff>
      <xdr:row>3</xdr:row>
      <xdr:rowOff>47625</xdr:rowOff>
    </xdr:from>
    <xdr:to>
      <xdr:col>12</xdr:col>
      <xdr:colOff>295275</xdr:colOff>
      <xdr:row>3</xdr:row>
      <xdr:rowOff>161925</xdr:rowOff>
    </xdr:to>
    <xdr:sp macro="" textlink="">
      <xdr:nvSpPr>
        <xdr:cNvPr id="15" name="Flecha arriba 14"/>
        <xdr:cNvSpPr/>
      </xdr:nvSpPr>
      <xdr:spPr>
        <a:xfrm>
          <a:off x="137795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134116</xdr:colOff>
      <xdr:row>4</xdr:row>
      <xdr:rowOff>48392</xdr:rowOff>
    </xdr:from>
    <xdr:to>
      <xdr:col>12</xdr:col>
      <xdr:colOff>296041</xdr:colOff>
      <xdr:row>4</xdr:row>
      <xdr:rowOff>162692</xdr:rowOff>
    </xdr:to>
    <xdr:sp macro="" textlink="">
      <xdr:nvSpPr>
        <xdr:cNvPr id="16" name="Flecha arriba 15"/>
        <xdr:cNvSpPr/>
      </xdr:nvSpPr>
      <xdr:spPr>
        <a:xfrm>
          <a:off x="13780266" y="8675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171450</xdr:colOff>
      <xdr:row>8</xdr:row>
      <xdr:rowOff>28575</xdr:rowOff>
    </xdr:from>
    <xdr:to>
      <xdr:col>12</xdr:col>
      <xdr:colOff>333375</xdr:colOff>
      <xdr:row>8</xdr:row>
      <xdr:rowOff>142875</xdr:rowOff>
    </xdr:to>
    <xdr:sp macro="" textlink="">
      <xdr:nvSpPr>
        <xdr:cNvPr id="17" name="Flecha arriba 16"/>
        <xdr:cNvSpPr/>
      </xdr:nvSpPr>
      <xdr:spPr>
        <a:xfrm>
          <a:off x="138176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161925</xdr:colOff>
      <xdr:row>9</xdr:row>
      <xdr:rowOff>38100</xdr:rowOff>
    </xdr:from>
    <xdr:to>
      <xdr:col>12</xdr:col>
      <xdr:colOff>323850</xdr:colOff>
      <xdr:row>9</xdr:row>
      <xdr:rowOff>152400</xdr:rowOff>
    </xdr:to>
    <xdr:sp macro="" textlink="">
      <xdr:nvSpPr>
        <xdr:cNvPr id="18" name="Flecha arriba 17"/>
        <xdr:cNvSpPr/>
      </xdr:nvSpPr>
      <xdr:spPr>
        <a:xfrm>
          <a:off x="1380807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169723</xdr:colOff>
      <xdr:row>11</xdr:row>
      <xdr:rowOff>25351</xdr:rowOff>
    </xdr:from>
    <xdr:to>
      <xdr:col>12</xdr:col>
      <xdr:colOff>331648</xdr:colOff>
      <xdr:row>11</xdr:row>
      <xdr:rowOff>139651</xdr:rowOff>
    </xdr:to>
    <xdr:sp macro="" textlink="">
      <xdr:nvSpPr>
        <xdr:cNvPr id="19" name="Flecha arriba 18"/>
        <xdr:cNvSpPr/>
      </xdr:nvSpPr>
      <xdr:spPr>
        <a:xfrm>
          <a:off x="13815873" y="2266901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172010</xdr:colOff>
      <xdr:row>12</xdr:row>
      <xdr:rowOff>46104</xdr:rowOff>
    </xdr:from>
    <xdr:to>
      <xdr:col>12</xdr:col>
      <xdr:colOff>333935</xdr:colOff>
      <xdr:row>12</xdr:row>
      <xdr:rowOff>160404</xdr:rowOff>
    </xdr:to>
    <xdr:sp macro="" textlink="">
      <xdr:nvSpPr>
        <xdr:cNvPr id="20" name="Flecha arriba 19"/>
        <xdr:cNvSpPr/>
      </xdr:nvSpPr>
      <xdr:spPr>
        <a:xfrm>
          <a:off x="138181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176012</xdr:colOff>
      <xdr:row>13</xdr:row>
      <xdr:rowOff>47625</xdr:rowOff>
    </xdr:from>
    <xdr:to>
      <xdr:col>12</xdr:col>
      <xdr:colOff>337937</xdr:colOff>
      <xdr:row>13</xdr:row>
      <xdr:rowOff>161925</xdr:rowOff>
    </xdr:to>
    <xdr:sp macro="" textlink="">
      <xdr:nvSpPr>
        <xdr:cNvPr id="21" name="Flecha arriba 20"/>
        <xdr:cNvSpPr/>
      </xdr:nvSpPr>
      <xdr:spPr>
        <a:xfrm>
          <a:off x="1382216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159032</xdr:colOff>
      <xdr:row>5</xdr:row>
      <xdr:rowOff>47270</xdr:rowOff>
    </xdr:from>
    <xdr:to>
      <xdr:col>12</xdr:col>
      <xdr:colOff>301666</xdr:colOff>
      <xdr:row>5</xdr:row>
      <xdr:rowOff>158688</xdr:rowOff>
    </xdr:to>
    <xdr:sp macro="" textlink="">
      <xdr:nvSpPr>
        <xdr:cNvPr id="22" name="Flecha arriba 21"/>
        <xdr:cNvSpPr/>
      </xdr:nvSpPr>
      <xdr:spPr>
        <a:xfrm flipV="1">
          <a:off x="13805182" y="106962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153776</xdr:colOff>
      <xdr:row>6</xdr:row>
      <xdr:rowOff>59533</xdr:rowOff>
    </xdr:from>
    <xdr:to>
      <xdr:col>12</xdr:col>
      <xdr:colOff>296410</xdr:colOff>
      <xdr:row>6</xdr:row>
      <xdr:rowOff>170951</xdr:rowOff>
    </xdr:to>
    <xdr:sp macro="" textlink="">
      <xdr:nvSpPr>
        <xdr:cNvPr id="23" name="Flecha arriba 22"/>
        <xdr:cNvSpPr/>
      </xdr:nvSpPr>
      <xdr:spPr>
        <a:xfrm flipV="1">
          <a:off x="13799926" y="1285083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12</xdr:col>
      <xdr:colOff>161658</xdr:colOff>
      <xdr:row>7</xdr:row>
      <xdr:rowOff>58656</xdr:rowOff>
    </xdr:from>
    <xdr:to>
      <xdr:col>12</xdr:col>
      <xdr:colOff>304292</xdr:colOff>
      <xdr:row>7</xdr:row>
      <xdr:rowOff>170074</xdr:rowOff>
    </xdr:to>
    <xdr:sp macro="" textlink="">
      <xdr:nvSpPr>
        <xdr:cNvPr id="24" name="Flecha arriba 23"/>
        <xdr:cNvSpPr/>
      </xdr:nvSpPr>
      <xdr:spPr>
        <a:xfrm flipV="1">
          <a:off x="13807808" y="1487406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8</xdr:col>
      <xdr:colOff>313365</xdr:colOff>
      <xdr:row>10</xdr:row>
      <xdr:rowOff>204027</xdr:rowOff>
    </xdr:from>
    <xdr:to>
      <xdr:col>8</xdr:col>
      <xdr:colOff>475290</xdr:colOff>
      <xdr:row>11</xdr:row>
      <xdr:rowOff>112499</xdr:rowOff>
    </xdr:to>
    <xdr:sp macro="" textlink="">
      <xdr:nvSpPr>
        <xdr:cNvPr id="25" name="Flecha arriba 24"/>
        <xdr:cNvSpPr/>
      </xdr:nvSpPr>
      <xdr:spPr>
        <a:xfrm>
          <a:off x="10409865" y="2242377"/>
          <a:ext cx="161925" cy="111672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164467</xdr:colOff>
      <xdr:row>10</xdr:row>
      <xdr:rowOff>41992</xdr:rowOff>
    </xdr:from>
    <xdr:to>
      <xdr:col>12</xdr:col>
      <xdr:colOff>326392</xdr:colOff>
      <xdr:row>10</xdr:row>
      <xdr:rowOff>156292</xdr:rowOff>
    </xdr:to>
    <xdr:sp macro="" textlink="">
      <xdr:nvSpPr>
        <xdr:cNvPr id="26" name="Flecha arriba 25"/>
        <xdr:cNvSpPr/>
      </xdr:nvSpPr>
      <xdr:spPr>
        <a:xfrm>
          <a:off x="13810617" y="20803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133350</xdr:colOff>
      <xdr:row>3</xdr:row>
      <xdr:rowOff>47625</xdr:rowOff>
    </xdr:from>
    <xdr:to>
      <xdr:col>16</xdr:col>
      <xdr:colOff>295275</xdr:colOff>
      <xdr:row>3</xdr:row>
      <xdr:rowOff>161925</xdr:rowOff>
    </xdr:to>
    <xdr:sp macro="" textlink="">
      <xdr:nvSpPr>
        <xdr:cNvPr id="27" name="Flecha arriba 26"/>
        <xdr:cNvSpPr/>
      </xdr:nvSpPr>
      <xdr:spPr>
        <a:xfrm>
          <a:off x="170307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171450</xdr:colOff>
      <xdr:row>8</xdr:row>
      <xdr:rowOff>28575</xdr:rowOff>
    </xdr:from>
    <xdr:to>
      <xdr:col>16</xdr:col>
      <xdr:colOff>333375</xdr:colOff>
      <xdr:row>8</xdr:row>
      <xdr:rowOff>142875</xdr:rowOff>
    </xdr:to>
    <xdr:sp macro="" textlink="">
      <xdr:nvSpPr>
        <xdr:cNvPr id="28" name="Flecha arriba 27"/>
        <xdr:cNvSpPr/>
      </xdr:nvSpPr>
      <xdr:spPr>
        <a:xfrm>
          <a:off x="170688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161925</xdr:colOff>
      <xdr:row>9</xdr:row>
      <xdr:rowOff>38100</xdr:rowOff>
    </xdr:from>
    <xdr:to>
      <xdr:col>16</xdr:col>
      <xdr:colOff>323850</xdr:colOff>
      <xdr:row>9</xdr:row>
      <xdr:rowOff>152400</xdr:rowOff>
    </xdr:to>
    <xdr:sp macro="" textlink="">
      <xdr:nvSpPr>
        <xdr:cNvPr id="29" name="Flecha arriba 28"/>
        <xdr:cNvSpPr/>
      </xdr:nvSpPr>
      <xdr:spPr>
        <a:xfrm>
          <a:off x="1705927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172010</xdr:colOff>
      <xdr:row>12</xdr:row>
      <xdr:rowOff>46104</xdr:rowOff>
    </xdr:from>
    <xdr:to>
      <xdr:col>16</xdr:col>
      <xdr:colOff>333935</xdr:colOff>
      <xdr:row>12</xdr:row>
      <xdr:rowOff>160404</xdr:rowOff>
    </xdr:to>
    <xdr:sp macro="" textlink="">
      <xdr:nvSpPr>
        <xdr:cNvPr id="30" name="Flecha arriba 29"/>
        <xdr:cNvSpPr/>
      </xdr:nvSpPr>
      <xdr:spPr>
        <a:xfrm>
          <a:off x="170693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176012</xdr:colOff>
      <xdr:row>13</xdr:row>
      <xdr:rowOff>47625</xdr:rowOff>
    </xdr:from>
    <xdr:to>
      <xdr:col>16</xdr:col>
      <xdr:colOff>337937</xdr:colOff>
      <xdr:row>13</xdr:row>
      <xdr:rowOff>161925</xdr:rowOff>
    </xdr:to>
    <xdr:sp macro="" textlink="">
      <xdr:nvSpPr>
        <xdr:cNvPr id="31" name="Flecha arriba 30"/>
        <xdr:cNvSpPr/>
      </xdr:nvSpPr>
      <xdr:spPr>
        <a:xfrm>
          <a:off x="1707336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149852</xdr:colOff>
      <xdr:row>4</xdr:row>
      <xdr:rowOff>56450</xdr:rowOff>
    </xdr:from>
    <xdr:to>
      <xdr:col>16</xdr:col>
      <xdr:colOff>292486</xdr:colOff>
      <xdr:row>4</xdr:row>
      <xdr:rowOff>167868</xdr:rowOff>
    </xdr:to>
    <xdr:sp macro="" textlink="">
      <xdr:nvSpPr>
        <xdr:cNvPr id="32" name="Flecha arriba 31"/>
        <xdr:cNvSpPr/>
      </xdr:nvSpPr>
      <xdr:spPr>
        <a:xfrm flipV="1">
          <a:off x="17047202" y="87560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153776</xdr:colOff>
      <xdr:row>6</xdr:row>
      <xdr:rowOff>59533</xdr:rowOff>
    </xdr:from>
    <xdr:to>
      <xdr:col>16</xdr:col>
      <xdr:colOff>296410</xdr:colOff>
      <xdr:row>6</xdr:row>
      <xdr:rowOff>170951</xdr:rowOff>
    </xdr:to>
    <xdr:sp macro="" textlink="">
      <xdr:nvSpPr>
        <xdr:cNvPr id="33" name="Flecha arriba 32"/>
        <xdr:cNvSpPr/>
      </xdr:nvSpPr>
      <xdr:spPr>
        <a:xfrm flipV="1">
          <a:off x="17051126" y="1285083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16</xdr:col>
      <xdr:colOff>161658</xdr:colOff>
      <xdr:row>7</xdr:row>
      <xdr:rowOff>58656</xdr:rowOff>
    </xdr:from>
    <xdr:to>
      <xdr:col>16</xdr:col>
      <xdr:colOff>304292</xdr:colOff>
      <xdr:row>7</xdr:row>
      <xdr:rowOff>170074</xdr:rowOff>
    </xdr:to>
    <xdr:sp macro="" textlink="">
      <xdr:nvSpPr>
        <xdr:cNvPr id="34" name="Flecha arriba 33"/>
        <xdr:cNvSpPr/>
      </xdr:nvSpPr>
      <xdr:spPr>
        <a:xfrm flipV="1">
          <a:off x="17059008" y="1487406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16</xdr:col>
      <xdr:colOff>164467</xdr:colOff>
      <xdr:row>10</xdr:row>
      <xdr:rowOff>41992</xdr:rowOff>
    </xdr:from>
    <xdr:to>
      <xdr:col>16</xdr:col>
      <xdr:colOff>326392</xdr:colOff>
      <xdr:row>10</xdr:row>
      <xdr:rowOff>156292</xdr:rowOff>
    </xdr:to>
    <xdr:sp macro="" textlink="">
      <xdr:nvSpPr>
        <xdr:cNvPr id="35" name="Flecha arriba 34"/>
        <xdr:cNvSpPr/>
      </xdr:nvSpPr>
      <xdr:spPr>
        <a:xfrm>
          <a:off x="17061817" y="20803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159284</xdr:colOff>
      <xdr:row>5</xdr:row>
      <xdr:rowOff>46680</xdr:rowOff>
    </xdr:from>
    <xdr:to>
      <xdr:col>16</xdr:col>
      <xdr:colOff>301918</xdr:colOff>
      <xdr:row>5</xdr:row>
      <xdr:rowOff>158098</xdr:rowOff>
    </xdr:to>
    <xdr:sp macro="" textlink="">
      <xdr:nvSpPr>
        <xdr:cNvPr id="36" name="Flecha arriba 35"/>
        <xdr:cNvSpPr/>
      </xdr:nvSpPr>
      <xdr:spPr>
        <a:xfrm flipV="1">
          <a:off x="17056634" y="106903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16</xdr:col>
      <xdr:colOff>164541</xdr:colOff>
      <xdr:row>2</xdr:row>
      <xdr:rowOff>52777</xdr:rowOff>
    </xdr:from>
    <xdr:to>
      <xdr:col>16</xdr:col>
      <xdr:colOff>307175</xdr:colOff>
      <xdr:row>2</xdr:row>
      <xdr:rowOff>164195</xdr:rowOff>
    </xdr:to>
    <xdr:sp macro="" textlink="">
      <xdr:nvSpPr>
        <xdr:cNvPr id="37" name="Flecha arriba 36"/>
        <xdr:cNvSpPr/>
      </xdr:nvSpPr>
      <xdr:spPr>
        <a:xfrm flipV="1">
          <a:off x="17061891" y="459177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185527</xdr:colOff>
      <xdr:row>11</xdr:row>
      <xdr:rowOff>64164</xdr:rowOff>
    </xdr:from>
    <xdr:to>
      <xdr:col>16</xdr:col>
      <xdr:colOff>328161</xdr:colOff>
      <xdr:row>11</xdr:row>
      <xdr:rowOff>175582</xdr:rowOff>
    </xdr:to>
    <xdr:sp macro="" textlink="">
      <xdr:nvSpPr>
        <xdr:cNvPr id="38" name="Flecha arriba 37"/>
        <xdr:cNvSpPr/>
      </xdr:nvSpPr>
      <xdr:spPr>
        <a:xfrm flipV="1">
          <a:off x="17082877" y="2305714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8</xdr:col>
      <xdr:colOff>123825</xdr:colOff>
      <xdr:row>2</xdr:row>
      <xdr:rowOff>57150</xdr:rowOff>
    </xdr:from>
    <xdr:to>
      <xdr:col>8</xdr:col>
      <xdr:colOff>285750</xdr:colOff>
      <xdr:row>2</xdr:row>
      <xdr:rowOff>171450</xdr:rowOff>
    </xdr:to>
    <xdr:sp macro="" textlink="">
      <xdr:nvSpPr>
        <xdr:cNvPr id="39" name="Flecha arriba 38"/>
        <xdr:cNvSpPr/>
      </xdr:nvSpPr>
      <xdr:spPr>
        <a:xfrm>
          <a:off x="10220325" y="4635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133350</xdr:colOff>
      <xdr:row>3</xdr:row>
      <xdr:rowOff>47625</xdr:rowOff>
    </xdr:from>
    <xdr:to>
      <xdr:col>8</xdr:col>
      <xdr:colOff>295275</xdr:colOff>
      <xdr:row>3</xdr:row>
      <xdr:rowOff>161925</xdr:rowOff>
    </xdr:to>
    <xdr:sp macro="" textlink="">
      <xdr:nvSpPr>
        <xdr:cNvPr id="40" name="Flecha arriba 39"/>
        <xdr:cNvSpPr/>
      </xdr:nvSpPr>
      <xdr:spPr>
        <a:xfrm>
          <a:off x="1022985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142875</xdr:colOff>
      <xdr:row>5</xdr:row>
      <xdr:rowOff>57150</xdr:rowOff>
    </xdr:from>
    <xdr:to>
      <xdr:col>8</xdr:col>
      <xdr:colOff>304800</xdr:colOff>
      <xdr:row>5</xdr:row>
      <xdr:rowOff>171450</xdr:rowOff>
    </xdr:to>
    <xdr:sp macro="" textlink="">
      <xdr:nvSpPr>
        <xdr:cNvPr id="41" name="Flecha arriba 40"/>
        <xdr:cNvSpPr/>
      </xdr:nvSpPr>
      <xdr:spPr>
        <a:xfrm>
          <a:off x="10239375" y="107950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152400</xdr:colOff>
      <xdr:row>6</xdr:row>
      <xdr:rowOff>47625</xdr:rowOff>
    </xdr:from>
    <xdr:to>
      <xdr:col>8</xdr:col>
      <xdr:colOff>314325</xdr:colOff>
      <xdr:row>6</xdr:row>
      <xdr:rowOff>161925</xdr:rowOff>
    </xdr:to>
    <xdr:sp macro="" textlink="">
      <xdr:nvSpPr>
        <xdr:cNvPr id="42" name="Flecha arriba 41"/>
        <xdr:cNvSpPr/>
      </xdr:nvSpPr>
      <xdr:spPr>
        <a:xfrm>
          <a:off x="10248900" y="12731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161925</xdr:colOff>
      <xdr:row>7</xdr:row>
      <xdr:rowOff>47625</xdr:rowOff>
    </xdr:from>
    <xdr:to>
      <xdr:col>8</xdr:col>
      <xdr:colOff>323850</xdr:colOff>
      <xdr:row>7</xdr:row>
      <xdr:rowOff>161925</xdr:rowOff>
    </xdr:to>
    <xdr:sp macro="" textlink="">
      <xdr:nvSpPr>
        <xdr:cNvPr id="43" name="Flecha arriba 42"/>
        <xdr:cNvSpPr/>
      </xdr:nvSpPr>
      <xdr:spPr>
        <a:xfrm>
          <a:off x="10258425" y="14763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171450</xdr:colOff>
      <xdr:row>8</xdr:row>
      <xdr:rowOff>28575</xdr:rowOff>
    </xdr:from>
    <xdr:to>
      <xdr:col>8</xdr:col>
      <xdr:colOff>333375</xdr:colOff>
      <xdr:row>8</xdr:row>
      <xdr:rowOff>142875</xdr:rowOff>
    </xdr:to>
    <xdr:sp macro="" textlink="">
      <xdr:nvSpPr>
        <xdr:cNvPr id="44" name="Flecha arriba 43"/>
        <xdr:cNvSpPr/>
      </xdr:nvSpPr>
      <xdr:spPr>
        <a:xfrm>
          <a:off x="1026795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161925</xdr:colOff>
      <xdr:row>9</xdr:row>
      <xdr:rowOff>38100</xdr:rowOff>
    </xdr:from>
    <xdr:to>
      <xdr:col>8</xdr:col>
      <xdr:colOff>323850</xdr:colOff>
      <xdr:row>9</xdr:row>
      <xdr:rowOff>152400</xdr:rowOff>
    </xdr:to>
    <xdr:sp macro="" textlink="">
      <xdr:nvSpPr>
        <xdr:cNvPr id="45" name="Flecha arriba 44"/>
        <xdr:cNvSpPr/>
      </xdr:nvSpPr>
      <xdr:spPr>
        <a:xfrm>
          <a:off x="1025842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160965</xdr:colOff>
      <xdr:row>10</xdr:row>
      <xdr:rowOff>51627</xdr:rowOff>
    </xdr:from>
    <xdr:to>
      <xdr:col>8</xdr:col>
      <xdr:colOff>322890</xdr:colOff>
      <xdr:row>10</xdr:row>
      <xdr:rowOff>165927</xdr:rowOff>
    </xdr:to>
    <xdr:sp macro="" textlink="">
      <xdr:nvSpPr>
        <xdr:cNvPr id="46" name="Flecha arriba 45"/>
        <xdr:cNvSpPr/>
      </xdr:nvSpPr>
      <xdr:spPr>
        <a:xfrm>
          <a:off x="10257465" y="2089977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172010</xdr:colOff>
      <xdr:row>12</xdr:row>
      <xdr:rowOff>46104</xdr:rowOff>
    </xdr:from>
    <xdr:to>
      <xdr:col>8</xdr:col>
      <xdr:colOff>333935</xdr:colOff>
      <xdr:row>12</xdr:row>
      <xdr:rowOff>160404</xdr:rowOff>
    </xdr:to>
    <xdr:sp macro="" textlink="">
      <xdr:nvSpPr>
        <xdr:cNvPr id="47" name="Flecha arriba 46"/>
        <xdr:cNvSpPr/>
      </xdr:nvSpPr>
      <xdr:spPr>
        <a:xfrm>
          <a:off x="1026851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176012</xdr:colOff>
      <xdr:row>13</xdr:row>
      <xdr:rowOff>47625</xdr:rowOff>
    </xdr:from>
    <xdr:to>
      <xdr:col>8</xdr:col>
      <xdr:colOff>337937</xdr:colOff>
      <xdr:row>13</xdr:row>
      <xdr:rowOff>161925</xdr:rowOff>
    </xdr:to>
    <xdr:sp macro="" textlink="">
      <xdr:nvSpPr>
        <xdr:cNvPr id="48" name="Flecha arriba 47"/>
        <xdr:cNvSpPr/>
      </xdr:nvSpPr>
      <xdr:spPr>
        <a:xfrm>
          <a:off x="1027251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141515</xdr:colOff>
      <xdr:row>4</xdr:row>
      <xdr:rowOff>56029</xdr:rowOff>
    </xdr:from>
    <xdr:to>
      <xdr:col>8</xdr:col>
      <xdr:colOff>284149</xdr:colOff>
      <xdr:row>4</xdr:row>
      <xdr:rowOff>167447</xdr:rowOff>
    </xdr:to>
    <xdr:sp macro="" textlink="">
      <xdr:nvSpPr>
        <xdr:cNvPr id="49" name="Flecha arriba 48"/>
        <xdr:cNvSpPr/>
      </xdr:nvSpPr>
      <xdr:spPr>
        <a:xfrm flipV="1">
          <a:off x="10238015" y="875179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180507</xdr:colOff>
      <xdr:row>11</xdr:row>
      <xdr:rowOff>59002</xdr:rowOff>
    </xdr:from>
    <xdr:to>
      <xdr:col>8</xdr:col>
      <xdr:colOff>323141</xdr:colOff>
      <xdr:row>11</xdr:row>
      <xdr:rowOff>170420</xdr:rowOff>
    </xdr:to>
    <xdr:sp macro="" textlink="">
      <xdr:nvSpPr>
        <xdr:cNvPr id="50" name="Flecha arriba 49"/>
        <xdr:cNvSpPr/>
      </xdr:nvSpPr>
      <xdr:spPr>
        <a:xfrm flipV="1">
          <a:off x="10277007" y="2300552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123825</xdr:colOff>
      <xdr:row>2</xdr:row>
      <xdr:rowOff>57150</xdr:rowOff>
    </xdr:from>
    <xdr:to>
      <xdr:col>12</xdr:col>
      <xdr:colOff>285750</xdr:colOff>
      <xdr:row>2</xdr:row>
      <xdr:rowOff>171450</xdr:rowOff>
    </xdr:to>
    <xdr:sp macro="" textlink="">
      <xdr:nvSpPr>
        <xdr:cNvPr id="51" name="Flecha arriba 50"/>
        <xdr:cNvSpPr/>
      </xdr:nvSpPr>
      <xdr:spPr>
        <a:xfrm>
          <a:off x="13769975" y="4635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133350</xdr:colOff>
      <xdr:row>3</xdr:row>
      <xdr:rowOff>47625</xdr:rowOff>
    </xdr:from>
    <xdr:to>
      <xdr:col>12</xdr:col>
      <xdr:colOff>295275</xdr:colOff>
      <xdr:row>3</xdr:row>
      <xdr:rowOff>161925</xdr:rowOff>
    </xdr:to>
    <xdr:sp macro="" textlink="">
      <xdr:nvSpPr>
        <xdr:cNvPr id="52" name="Flecha arriba 51"/>
        <xdr:cNvSpPr/>
      </xdr:nvSpPr>
      <xdr:spPr>
        <a:xfrm>
          <a:off x="137795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134116</xdr:colOff>
      <xdr:row>4</xdr:row>
      <xdr:rowOff>48392</xdr:rowOff>
    </xdr:from>
    <xdr:to>
      <xdr:col>12</xdr:col>
      <xdr:colOff>296041</xdr:colOff>
      <xdr:row>4</xdr:row>
      <xdr:rowOff>162692</xdr:rowOff>
    </xdr:to>
    <xdr:sp macro="" textlink="">
      <xdr:nvSpPr>
        <xdr:cNvPr id="53" name="Flecha arriba 52"/>
        <xdr:cNvSpPr/>
      </xdr:nvSpPr>
      <xdr:spPr>
        <a:xfrm>
          <a:off x="13780266" y="8675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171450</xdr:colOff>
      <xdr:row>8</xdr:row>
      <xdr:rowOff>28575</xdr:rowOff>
    </xdr:from>
    <xdr:to>
      <xdr:col>12</xdr:col>
      <xdr:colOff>333375</xdr:colOff>
      <xdr:row>8</xdr:row>
      <xdr:rowOff>142875</xdr:rowOff>
    </xdr:to>
    <xdr:sp macro="" textlink="">
      <xdr:nvSpPr>
        <xdr:cNvPr id="54" name="Flecha arriba 53"/>
        <xdr:cNvSpPr/>
      </xdr:nvSpPr>
      <xdr:spPr>
        <a:xfrm>
          <a:off x="138176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161925</xdr:colOff>
      <xdr:row>9</xdr:row>
      <xdr:rowOff>38100</xdr:rowOff>
    </xdr:from>
    <xdr:to>
      <xdr:col>12</xdr:col>
      <xdr:colOff>323850</xdr:colOff>
      <xdr:row>9</xdr:row>
      <xdr:rowOff>152400</xdr:rowOff>
    </xdr:to>
    <xdr:sp macro="" textlink="">
      <xdr:nvSpPr>
        <xdr:cNvPr id="55" name="Flecha arriba 54"/>
        <xdr:cNvSpPr/>
      </xdr:nvSpPr>
      <xdr:spPr>
        <a:xfrm>
          <a:off x="1380807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169723</xdr:colOff>
      <xdr:row>11</xdr:row>
      <xdr:rowOff>25351</xdr:rowOff>
    </xdr:from>
    <xdr:to>
      <xdr:col>12</xdr:col>
      <xdr:colOff>331648</xdr:colOff>
      <xdr:row>11</xdr:row>
      <xdr:rowOff>139651</xdr:rowOff>
    </xdr:to>
    <xdr:sp macro="" textlink="">
      <xdr:nvSpPr>
        <xdr:cNvPr id="56" name="Flecha arriba 55"/>
        <xdr:cNvSpPr/>
      </xdr:nvSpPr>
      <xdr:spPr>
        <a:xfrm>
          <a:off x="13815873" y="2266901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172010</xdr:colOff>
      <xdr:row>12</xdr:row>
      <xdr:rowOff>46104</xdr:rowOff>
    </xdr:from>
    <xdr:to>
      <xdr:col>12</xdr:col>
      <xdr:colOff>333935</xdr:colOff>
      <xdr:row>12</xdr:row>
      <xdr:rowOff>160404</xdr:rowOff>
    </xdr:to>
    <xdr:sp macro="" textlink="">
      <xdr:nvSpPr>
        <xdr:cNvPr id="57" name="Flecha arriba 56"/>
        <xdr:cNvSpPr/>
      </xdr:nvSpPr>
      <xdr:spPr>
        <a:xfrm>
          <a:off x="138181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176012</xdr:colOff>
      <xdr:row>13</xdr:row>
      <xdr:rowOff>47625</xdr:rowOff>
    </xdr:from>
    <xdr:to>
      <xdr:col>12</xdr:col>
      <xdr:colOff>337937</xdr:colOff>
      <xdr:row>13</xdr:row>
      <xdr:rowOff>161925</xdr:rowOff>
    </xdr:to>
    <xdr:sp macro="" textlink="">
      <xdr:nvSpPr>
        <xdr:cNvPr id="58" name="Flecha arriba 57"/>
        <xdr:cNvSpPr/>
      </xdr:nvSpPr>
      <xdr:spPr>
        <a:xfrm>
          <a:off x="1382216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159032</xdr:colOff>
      <xdr:row>5</xdr:row>
      <xdr:rowOff>47270</xdr:rowOff>
    </xdr:from>
    <xdr:to>
      <xdr:col>12</xdr:col>
      <xdr:colOff>301666</xdr:colOff>
      <xdr:row>5</xdr:row>
      <xdr:rowOff>158688</xdr:rowOff>
    </xdr:to>
    <xdr:sp macro="" textlink="">
      <xdr:nvSpPr>
        <xdr:cNvPr id="59" name="Flecha arriba 58"/>
        <xdr:cNvSpPr/>
      </xdr:nvSpPr>
      <xdr:spPr>
        <a:xfrm flipV="1">
          <a:off x="13805182" y="106962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153776</xdr:colOff>
      <xdr:row>6</xdr:row>
      <xdr:rowOff>59533</xdr:rowOff>
    </xdr:from>
    <xdr:to>
      <xdr:col>12</xdr:col>
      <xdr:colOff>296410</xdr:colOff>
      <xdr:row>6</xdr:row>
      <xdr:rowOff>170951</xdr:rowOff>
    </xdr:to>
    <xdr:sp macro="" textlink="">
      <xdr:nvSpPr>
        <xdr:cNvPr id="60" name="Flecha arriba 59"/>
        <xdr:cNvSpPr/>
      </xdr:nvSpPr>
      <xdr:spPr>
        <a:xfrm flipV="1">
          <a:off x="13799926" y="1285083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12</xdr:col>
      <xdr:colOff>161658</xdr:colOff>
      <xdr:row>7</xdr:row>
      <xdr:rowOff>58656</xdr:rowOff>
    </xdr:from>
    <xdr:to>
      <xdr:col>12</xdr:col>
      <xdr:colOff>304292</xdr:colOff>
      <xdr:row>7</xdr:row>
      <xdr:rowOff>170074</xdr:rowOff>
    </xdr:to>
    <xdr:sp macro="" textlink="">
      <xdr:nvSpPr>
        <xdr:cNvPr id="61" name="Flecha arriba 60"/>
        <xdr:cNvSpPr/>
      </xdr:nvSpPr>
      <xdr:spPr>
        <a:xfrm flipV="1">
          <a:off x="13807808" y="1487406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8</xdr:col>
      <xdr:colOff>313365</xdr:colOff>
      <xdr:row>10</xdr:row>
      <xdr:rowOff>204027</xdr:rowOff>
    </xdr:from>
    <xdr:to>
      <xdr:col>8</xdr:col>
      <xdr:colOff>475290</xdr:colOff>
      <xdr:row>11</xdr:row>
      <xdr:rowOff>112499</xdr:rowOff>
    </xdr:to>
    <xdr:sp macro="" textlink="">
      <xdr:nvSpPr>
        <xdr:cNvPr id="62" name="Flecha arriba 61"/>
        <xdr:cNvSpPr/>
      </xdr:nvSpPr>
      <xdr:spPr>
        <a:xfrm>
          <a:off x="10409865" y="2242377"/>
          <a:ext cx="161925" cy="111672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164467</xdr:colOff>
      <xdr:row>10</xdr:row>
      <xdr:rowOff>41992</xdr:rowOff>
    </xdr:from>
    <xdr:to>
      <xdr:col>12</xdr:col>
      <xdr:colOff>326392</xdr:colOff>
      <xdr:row>10</xdr:row>
      <xdr:rowOff>156292</xdr:rowOff>
    </xdr:to>
    <xdr:sp macro="" textlink="">
      <xdr:nvSpPr>
        <xdr:cNvPr id="63" name="Flecha arriba 62"/>
        <xdr:cNvSpPr/>
      </xdr:nvSpPr>
      <xdr:spPr>
        <a:xfrm>
          <a:off x="13810617" y="20803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133350</xdr:colOff>
      <xdr:row>3</xdr:row>
      <xdr:rowOff>47625</xdr:rowOff>
    </xdr:from>
    <xdr:to>
      <xdr:col>16</xdr:col>
      <xdr:colOff>295275</xdr:colOff>
      <xdr:row>3</xdr:row>
      <xdr:rowOff>161925</xdr:rowOff>
    </xdr:to>
    <xdr:sp macro="" textlink="">
      <xdr:nvSpPr>
        <xdr:cNvPr id="64" name="Flecha arriba 63"/>
        <xdr:cNvSpPr/>
      </xdr:nvSpPr>
      <xdr:spPr>
        <a:xfrm>
          <a:off x="170307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171450</xdr:colOff>
      <xdr:row>8</xdr:row>
      <xdr:rowOff>28575</xdr:rowOff>
    </xdr:from>
    <xdr:to>
      <xdr:col>16</xdr:col>
      <xdr:colOff>333375</xdr:colOff>
      <xdr:row>8</xdr:row>
      <xdr:rowOff>142875</xdr:rowOff>
    </xdr:to>
    <xdr:sp macro="" textlink="">
      <xdr:nvSpPr>
        <xdr:cNvPr id="65" name="Flecha arriba 64"/>
        <xdr:cNvSpPr/>
      </xdr:nvSpPr>
      <xdr:spPr>
        <a:xfrm>
          <a:off x="170688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161925</xdr:colOff>
      <xdr:row>9</xdr:row>
      <xdr:rowOff>38100</xdr:rowOff>
    </xdr:from>
    <xdr:to>
      <xdr:col>16</xdr:col>
      <xdr:colOff>323850</xdr:colOff>
      <xdr:row>9</xdr:row>
      <xdr:rowOff>152400</xdr:rowOff>
    </xdr:to>
    <xdr:sp macro="" textlink="">
      <xdr:nvSpPr>
        <xdr:cNvPr id="66" name="Flecha arriba 65"/>
        <xdr:cNvSpPr/>
      </xdr:nvSpPr>
      <xdr:spPr>
        <a:xfrm>
          <a:off x="1705927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172010</xdr:colOff>
      <xdr:row>12</xdr:row>
      <xdr:rowOff>46104</xdr:rowOff>
    </xdr:from>
    <xdr:to>
      <xdr:col>16</xdr:col>
      <xdr:colOff>333935</xdr:colOff>
      <xdr:row>12</xdr:row>
      <xdr:rowOff>160404</xdr:rowOff>
    </xdr:to>
    <xdr:sp macro="" textlink="">
      <xdr:nvSpPr>
        <xdr:cNvPr id="67" name="Flecha arriba 66"/>
        <xdr:cNvSpPr/>
      </xdr:nvSpPr>
      <xdr:spPr>
        <a:xfrm>
          <a:off x="170693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176012</xdr:colOff>
      <xdr:row>13</xdr:row>
      <xdr:rowOff>47625</xdr:rowOff>
    </xdr:from>
    <xdr:to>
      <xdr:col>16</xdr:col>
      <xdr:colOff>337937</xdr:colOff>
      <xdr:row>13</xdr:row>
      <xdr:rowOff>161925</xdr:rowOff>
    </xdr:to>
    <xdr:sp macro="" textlink="">
      <xdr:nvSpPr>
        <xdr:cNvPr id="68" name="Flecha arriba 67"/>
        <xdr:cNvSpPr/>
      </xdr:nvSpPr>
      <xdr:spPr>
        <a:xfrm>
          <a:off x="1707336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149852</xdr:colOff>
      <xdr:row>4</xdr:row>
      <xdr:rowOff>56450</xdr:rowOff>
    </xdr:from>
    <xdr:to>
      <xdr:col>16</xdr:col>
      <xdr:colOff>292486</xdr:colOff>
      <xdr:row>4</xdr:row>
      <xdr:rowOff>167868</xdr:rowOff>
    </xdr:to>
    <xdr:sp macro="" textlink="">
      <xdr:nvSpPr>
        <xdr:cNvPr id="69" name="Flecha arriba 68"/>
        <xdr:cNvSpPr/>
      </xdr:nvSpPr>
      <xdr:spPr>
        <a:xfrm flipV="1">
          <a:off x="17047202" y="87560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153776</xdr:colOff>
      <xdr:row>6</xdr:row>
      <xdr:rowOff>59533</xdr:rowOff>
    </xdr:from>
    <xdr:to>
      <xdr:col>16</xdr:col>
      <xdr:colOff>296410</xdr:colOff>
      <xdr:row>6</xdr:row>
      <xdr:rowOff>170951</xdr:rowOff>
    </xdr:to>
    <xdr:sp macro="" textlink="">
      <xdr:nvSpPr>
        <xdr:cNvPr id="70" name="Flecha arriba 69"/>
        <xdr:cNvSpPr/>
      </xdr:nvSpPr>
      <xdr:spPr>
        <a:xfrm flipV="1">
          <a:off x="17051126" y="1285083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16</xdr:col>
      <xdr:colOff>161658</xdr:colOff>
      <xdr:row>7</xdr:row>
      <xdr:rowOff>58656</xdr:rowOff>
    </xdr:from>
    <xdr:to>
      <xdr:col>16</xdr:col>
      <xdr:colOff>304292</xdr:colOff>
      <xdr:row>7</xdr:row>
      <xdr:rowOff>170074</xdr:rowOff>
    </xdr:to>
    <xdr:sp macro="" textlink="">
      <xdr:nvSpPr>
        <xdr:cNvPr id="71" name="Flecha arriba 70"/>
        <xdr:cNvSpPr/>
      </xdr:nvSpPr>
      <xdr:spPr>
        <a:xfrm flipV="1">
          <a:off x="17059008" y="1487406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16</xdr:col>
      <xdr:colOff>164467</xdr:colOff>
      <xdr:row>10</xdr:row>
      <xdr:rowOff>41992</xdr:rowOff>
    </xdr:from>
    <xdr:to>
      <xdr:col>16</xdr:col>
      <xdr:colOff>326392</xdr:colOff>
      <xdr:row>10</xdr:row>
      <xdr:rowOff>156292</xdr:rowOff>
    </xdr:to>
    <xdr:sp macro="" textlink="">
      <xdr:nvSpPr>
        <xdr:cNvPr id="72" name="Flecha arriba 71"/>
        <xdr:cNvSpPr/>
      </xdr:nvSpPr>
      <xdr:spPr>
        <a:xfrm>
          <a:off x="17061817" y="20803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159284</xdr:colOff>
      <xdr:row>5</xdr:row>
      <xdr:rowOff>46680</xdr:rowOff>
    </xdr:from>
    <xdr:to>
      <xdr:col>16</xdr:col>
      <xdr:colOff>301918</xdr:colOff>
      <xdr:row>5</xdr:row>
      <xdr:rowOff>158098</xdr:rowOff>
    </xdr:to>
    <xdr:sp macro="" textlink="">
      <xdr:nvSpPr>
        <xdr:cNvPr id="73" name="Flecha arriba 72"/>
        <xdr:cNvSpPr/>
      </xdr:nvSpPr>
      <xdr:spPr>
        <a:xfrm flipV="1">
          <a:off x="17056634" y="106903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16</xdr:col>
      <xdr:colOff>164541</xdr:colOff>
      <xdr:row>2</xdr:row>
      <xdr:rowOff>52777</xdr:rowOff>
    </xdr:from>
    <xdr:to>
      <xdr:col>16</xdr:col>
      <xdr:colOff>307175</xdr:colOff>
      <xdr:row>2</xdr:row>
      <xdr:rowOff>164195</xdr:rowOff>
    </xdr:to>
    <xdr:sp macro="" textlink="">
      <xdr:nvSpPr>
        <xdr:cNvPr id="74" name="Flecha arriba 73"/>
        <xdr:cNvSpPr/>
      </xdr:nvSpPr>
      <xdr:spPr>
        <a:xfrm flipV="1">
          <a:off x="17061891" y="459177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185527</xdr:colOff>
      <xdr:row>11</xdr:row>
      <xdr:rowOff>64164</xdr:rowOff>
    </xdr:from>
    <xdr:to>
      <xdr:col>16</xdr:col>
      <xdr:colOff>328161</xdr:colOff>
      <xdr:row>11</xdr:row>
      <xdr:rowOff>175582</xdr:rowOff>
    </xdr:to>
    <xdr:sp macro="" textlink="">
      <xdr:nvSpPr>
        <xdr:cNvPr id="75" name="Flecha arriba 74"/>
        <xdr:cNvSpPr/>
      </xdr:nvSpPr>
      <xdr:spPr>
        <a:xfrm flipV="1">
          <a:off x="17082877" y="2305714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20</xdr:col>
      <xdr:colOff>133350</xdr:colOff>
      <xdr:row>3</xdr:row>
      <xdr:rowOff>47625</xdr:rowOff>
    </xdr:from>
    <xdr:to>
      <xdr:col>20</xdr:col>
      <xdr:colOff>295275</xdr:colOff>
      <xdr:row>3</xdr:row>
      <xdr:rowOff>161925</xdr:rowOff>
    </xdr:to>
    <xdr:sp macro="" textlink="">
      <xdr:nvSpPr>
        <xdr:cNvPr id="76" name="Flecha arriba 75"/>
        <xdr:cNvSpPr/>
      </xdr:nvSpPr>
      <xdr:spPr>
        <a:xfrm>
          <a:off x="202819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171450</xdr:colOff>
      <xdr:row>8</xdr:row>
      <xdr:rowOff>28575</xdr:rowOff>
    </xdr:from>
    <xdr:to>
      <xdr:col>20</xdr:col>
      <xdr:colOff>333375</xdr:colOff>
      <xdr:row>8</xdr:row>
      <xdr:rowOff>142875</xdr:rowOff>
    </xdr:to>
    <xdr:sp macro="" textlink="">
      <xdr:nvSpPr>
        <xdr:cNvPr id="77" name="Flecha arriba 76"/>
        <xdr:cNvSpPr/>
      </xdr:nvSpPr>
      <xdr:spPr>
        <a:xfrm>
          <a:off x="203200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161925</xdr:colOff>
      <xdr:row>9</xdr:row>
      <xdr:rowOff>38100</xdr:rowOff>
    </xdr:from>
    <xdr:to>
      <xdr:col>20</xdr:col>
      <xdr:colOff>323850</xdr:colOff>
      <xdr:row>9</xdr:row>
      <xdr:rowOff>152400</xdr:rowOff>
    </xdr:to>
    <xdr:sp macro="" textlink="">
      <xdr:nvSpPr>
        <xdr:cNvPr id="78" name="Flecha arriba 77"/>
        <xdr:cNvSpPr/>
      </xdr:nvSpPr>
      <xdr:spPr>
        <a:xfrm>
          <a:off x="20310475" y="187325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172010</xdr:colOff>
      <xdr:row>12</xdr:row>
      <xdr:rowOff>46104</xdr:rowOff>
    </xdr:from>
    <xdr:to>
      <xdr:col>20</xdr:col>
      <xdr:colOff>333935</xdr:colOff>
      <xdr:row>12</xdr:row>
      <xdr:rowOff>160404</xdr:rowOff>
    </xdr:to>
    <xdr:sp macro="" textlink="">
      <xdr:nvSpPr>
        <xdr:cNvPr id="79" name="Flecha arriba 78"/>
        <xdr:cNvSpPr/>
      </xdr:nvSpPr>
      <xdr:spPr>
        <a:xfrm>
          <a:off x="203205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176012</xdr:colOff>
      <xdr:row>13</xdr:row>
      <xdr:rowOff>47625</xdr:rowOff>
    </xdr:from>
    <xdr:to>
      <xdr:col>20</xdr:col>
      <xdr:colOff>337937</xdr:colOff>
      <xdr:row>13</xdr:row>
      <xdr:rowOff>161925</xdr:rowOff>
    </xdr:to>
    <xdr:sp macro="" textlink="">
      <xdr:nvSpPr>
        <xdr:cNvPr id="80" name="Flecha arriba 79"/>
        <xdr:cNvSpPr/>
      </xdr:nvSpPr>
      <xdr:spPr>
        <a:xfrm>
          <a:off x="20324562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153776</xdr:colOff>
      <xdr:row>6</xdr:row>
      <xdr:rowOff>59533</xdr:rowOff>
    </xdr:from>
    <xdr:to>
      <xdr:col>20</xdr:col>
      <xdr:colOff>296410</xdr:colOff>
      <xdr:row>6</xdr:row>
      <xdr:rowOff>170951</xdr:rowOff>
    </xdr:to>
    <xdr:sp macro="" textlink="">
      <xdr:nvSpPr>
        <xdr:cNvPr id="81" name="Flecha arriba 80"/>
        <xdr:cNvSpPr/>
      </xdr:nvSpPr>
      <xdr:spPr>
        <a:xfrm flipV="1">
          <a:off x="20302326" y="1285083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20</xdr:col>
      <xdr:colOff>164467</xdr:colOff>
      <xdr:row>10</xdr:row>
      <xdr:rowOff>41992</xdr:rowOff>
    </xdr:from>
    <xdr:to>
      <xdr:col>20</xdr:col>
      <xdr:colOff>326392</xdr:colOff>
      <xdr:row>10</xdr:row>
      <xdr:rowOff>156292</xdr:rowOff>
    </xdr:to>
    <xdr:sp macro="" textlink="">
      <xdr:nvSpPr>
        <xdr:cNvPr id="82" name="Flecha arriba 81"/>
        <xdr:cNvSpPr/>
      </xdr:nvSpPr>
      <xdr:spPr>
        <a:xfrm>
          <a:off x="20313017" y="2080342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164541</xdr:colOff>
      <xdr:row>2</xdr:row>
      <xdr:rowOff>52777</xdr:rowOff>
    </xdr:from>
    <xdr:to>
      <xdr:col>20</xdr:col>
      <xdr:colOff>307175</xdr:colOff>
      <xdr:row>2</xdr:row>
      <xdr:rowOff>164195</xdr:rowOff>
    </xdr:to>
    <xdr:sp macro="" textlink="">
      <xdr:nvSpPr>
        <xdr:cNvPr id="83" name="Flecha arriba 82"/>
        <xdr:cNvSpPr/>
      </xdr:nvSpPr>
      <xdr:spPr>
        <a:xfrm flipV="1">
          <a:off x="20313091" y="459177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185527</xdr:colOff>
      <xdr:row>11</xdr:row>
      <xdr:rowOff>64164</xdr:rowOff>
    </xdr:from>
    <xdr:to>
      <xdr:col>20</xdr:col>
      <xdr:colOff>328161</xdr:colOff>
      <xdr:row>11</xdr:row>
      <xdr:rowOff>175582</xdr:rowOff>
    </xdr:to>
    <xdr:sp macro="" textlink="">
      <xdr:nvSpPr>
        <xdr:cNvPr id="84" name="Flecha arriba 83"/>
        <xdr:cNvSpPr/>
      </xdr:nvSpPr>
      <xdr:spPr>
        <a:xfrm flipV="1">
          <a:off x="20334077" y="2305714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  <xdr:twoCellAnchor>
    <xdr:from>
      <xdr:col>24</xdr:col>
      <xdr:colOff>133350</xdr:colOff>
      <xdr:row>3</xdr:row>
      <xdr:rowOff>47625</xdr:rowOff>
    </xdr:from>
    <xdr:to>
      <xdr:col>24</xdr:col>
      <xdr:colOff>295275</xdr:colOff>
      <xdr:row>3</xdr:row>
      <xdr:rowOff>161925</xdr:rowOff>
    </xdr:to>
    <xdr:sp macro="" textlink="">
      <xdr:nvSpPr>
        <xdr:cNvPr id="85" name="Flecha arriba 84"/>
        <xdr:cNvSpPr/>
      </xdr:nvSpPr>
      <xdr:spPr>
        <a:xfrm>
          <a:off x="235331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171450</xdr:colOff>
      <xdr:row>8</xdr:row>
      <xdr:rowOff>28575</xdr:rowOff>
    </xdr:from>
    <xdr:to>
      <xdr:col>24</xdr:col>
      <xdr:colOff>333375</xdr:colOff>
      <xdr:row>8</xdr:row>
      <xdr:rowOff>142875</xdr:rowOff>
    </xdr:to>
    <xdr:sp macro="" textlink="">
      <xdr:nvSpPr>
        <xdr:cNvPr id="86" name="Flecha arriba 85"/>
        <xdr:cNvSpPr/>
      </xdr:nvSpPr>
      <xdr:spPr>
        <a:xfrm>
          <a:off x="235712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172010</xdr:colOff>
      <xdr:row>12</xdr:row>
      <xdr:rowOff>46104</xdr:rowOff>
    </xdr:from>
    <xdr:to>
      <xdr:col>24</xdr:col>
      <xdr:colOff>333935</xdr:colOff>
      <xdr:row>12</xdr:row>
      <xdr:rowOff>160404</xdr:rowOff>
    </xdr:to>
    <xdr:sp macro="" textlink="">
      <xdr:nvSpPr>
        <xdr:cNvPr id="87" name="Flecha arriba 86"/>
        <xdr:cNvSpPr/>
      </xdr:nvSpPr>
      <xdr:spPr>
        <a:xfrm>
          <a:off x="235717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182638</xdr:colOff>
      <xdr:row>13</xdr:row>
      <xdr:rowOff>47625</xdr:rowOff>
    </xdr:from>
    <xdr:to>
      <xdr:col>24</xdr:col>
      <xdr:colOff>344563</xdr:colOff>
      <xdr:row>13</xdr:row>
      <xdr:rowOff>161925</xdr:rowOff>
    </xdr:to>
    <xdr:sp macro="" textlink="">
      <xdr:nvSpPr>
        <xdr:cNvPr id="88" name="Flecha arriba 87"/>
        <xdr:cNvSpPr/>
      </xdr:nvSpPr>
      <xdr:spPr>
        <a:xfrm>
          <a:off x="23582388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149852</xdr:colOff>
      <xdr:row>4</xdr:row>
      <xdr:rowOff>56450</xdr:rowOff>
    </xdr:from>
    <xdr:to>
      <xdr:col>24</xdr:col>
      <xdr:colOff>292486</xdr:colOff>
      <xdr:row>4</xdr:row>
      <xdr:rowOff>167868</xdr:rowOff>
    </xdr:to>
    <xdr:sp macro="" textlink="">
      <xdr:nvSpPr>
        <xdr:cNvPr id="89" name="Flecha arriba 88"/>
        <xdr:cNvSpPr/>
      </xdr:nvSpPr>
      <xdr:spPr>
        <a:xfrm flipV="1">
          <a:off x="23549602" y="87560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137710</xdr:colOff>
      <xdr:row>4</xdr:row>
      <xdr:rowOff>55084</xdr:rowOff>
    </xdr:from>
    <xdr:to>
      <xdr:col>20</xdr:col>
      <xdr:colOff>299635</xdr:colOff>
      <xdr:row>4</xdr:row>
      <xdr:rowOff>169384</xdr:rowOff>
    </xdr:to>
    <xdr:sp macro="" textlink="">
      <xdr:nvSpPr>
        <xdr:cNvPr id="90" name="Flecha arriba 89"/>
        <xdr:cNvSpPr/>
      </xdr:nvSpPr>
      <xdr:spPr>
        <a:xfrm>
          <a:off x="20286260" y="87423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146891</xdr:colOff>
      <xdr:row>5</xdr:row>
      <xdr:rowOff>45903</xdr:rowOff>
    </xdr:from>
    <xdr:to>
      <xdr:col>20</xdr:col>
      <xdr:colOff>308816</xdr:colOff>
      <xdr:row>5</xdr:row>
      <xdr:rowOff>160203</xdr:rowOff>
    </xdr:to>
    <xdr:sp macro="" textlink="">
      <xdr:nvSpPr>
        <xdr:cNvPr id="91" name="Flecha arriba 90"/>
        <xdr:cNvSpPr/>
      </xdr:nvSpPr>
      <xdr:spPr>
        <a:xfrm>
          <a:off x="20295441" y="106825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156072</xdr:colOff>
      <xdr:row>7</xdr:row>
      <xdr:rowOff>45904</xdr:rowOff>
    </xdr:from>
    <xdr:to>
      <xdr:col>20</xdr:col>
      <xdr:colOff>317997</xdr:colOff>
      <xdr:row>7</xdr:row>
      <xdr:rowOff>160204</xdr:rowOff>
    </xdr:to>
    <xdr:sp macro="" textlink="">
      <xdr:nvSpPr>
        <xdr:cNvPr id="92" name="Flecha arriba 91"/>
        <xdr:cNvSpPr/>
      </xdr:nvSpPr>
      <xdr:spPr>
        <a:xfrm>
          <a:off x="20304622" y="14746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137711</xdr:colOff>
      <xdr:row>2</xdr:row>
      <xdr:rowOff>91807</xdr:rowOff>
    </xdr:from>
    <xdr:to>
      <xdr:col>24</xdr:col>
      <xdr:colOff>299636</xdr:colOff>
      <xdr:row>2</xdr:row>
      <xdr:rowOff>206107</xdr:rowOff>
    </xdr:to>
    <xdr:sp macro="" textlink="">
      <xdr:nvSpPr>
        <xdr:cNvPr id="93" name="Flecha arriba 92"/>
        <xdr:cNvSpPr/>
      </xdr:nvSpPr>
      <xdr:spPr>
        <a:xfrm>
          <a:off x="23537461" y="498207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134039</xdr:colOff>
      <xdr:row>6</xdr:row>
      <xdr:rowOff>23870</xdr:rowOff>
    </xdr:from>
    <xdr:to>
      <xdr:col>24</xdr:col>
      <xdr:colOff>295964</xdr:colOff>
      <xdr:row>6</xdr:row>
      <xdr:rowOff>138170</xdr:rowOff>
    </xdr:to>
    <xdr:sp macro="" textlink="">
      <xdr:nvSpPr>
        <xdr:cNvPr id="94" name="Flecha arriba 93"/>
        <xdr:cNvSpPr/>
      </xdr:nvSpPr>
      <xdr:spPr>
        <a:xfrm>
          <a:off x="23533789" y="124942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148728</xdr:colOff>
      <xdr:row>7</xdr:row>
      <xdr:rowOff>29379</xdr:rowOff>
    </xdr:from>
    <xdr:to>
      <xdr:col>24</xdr:col>
      <xdr:colOff>310653</xdr:colOff>
      <xdr:row>7</xdr:row>
      <xdr:rowOff>143679</xdr:rowOff>
    </xdr:to>
    <xdr:sp macro="" textlink="">
      <xdr:nvSpPr>
        <xdr:cNvPr id="95" name="Flecha arriba 94"/>
        <xdr:cNvSpPr/>
      </xdr:nvSpPr>
      <xdr:spPr>
        <a:xfrm>
          <a:off x="23548478" y="1458129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149852</xdr:colOff>
      <xdr:row>4</xdr:row>
      <xdr:rowOff>56450</xdr:rowOff>
    </xdr:from>
    <xdr:to>
      <xdr:col>20</xdr:col>
      <xdr:colOff>292486</xdr:colOff>
      <xdr:row>4</xdr:row>
      <xdr:rowOff>167868</xdr:rowOff>
    </xdr:to>
    <xdr:sp macro="" textlink="">
      <xdr:nvSpPr>
        <xdr:cNvPr id="96" name="Flecha arriba 95"/>
        <xdr:cNvSpPr/>
      </xdr:nvSpPr>
      <xdr:spPr>
        <a:xfrm flipV="1">
          <a:off x="20298402" y="87560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146179</xdr:colOff>
      <xdr:row>9</xdr:row>
      <xdr:rowOff>52778</xdr:rowOff>
    </xdr:from>
    <xdr:to>
      <xdr:col>24</xdr:col>
      <xdr:colOff>288813</xdr:colOff>
      <xdr:row>9</xdr:row>
      <xdr:rowOff>164196</xdr:rowOff>
    </xdr:to>
    <xdr:sp macro="" textlink="">
      <xdr:nvSpPr>
        <xdr:cNvPr id="97" name="Flecha arriba 96"/>
        <xdr:cNvSpPr/>
      </xdr:nvSpPr>
      <xdr:spPr>
        <a:xfrm flipV="1">
          <a:off x="23545929" y="1887928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170048</xdr:colOff>
      <xdr:row>10</xdr:row>
      <xdr:rowOff>67467</xdr:rowOff>
    </xdr:from>
    <xdr:to>
      <xdr:col>24</xdr:col>
      <xdr:colOff>312682</xdr:colOff>
      <xdr:row>10</xdr:row>
      <xdr:rowOff>178885</xdr:rowOff>
    </xdr:to>
    <xdr:sp macro="" textlink="">
      <xdr:nvSpPr>
        <xdr:cNvPr id="98" name="Flecha arriba 97"/>
        <xdr:cNvSpPr/>
      </xdr:nvSpPr>
      <xdr:spPr>
        <a:xfrm flipV="1">
          <a:off x="23569798" y="2105817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133350</xdr:colOff>
      <xdr:row>3</xdr:row>
      <xdr:rowOff>47625</xdr:rowOff>
    </xdr:from>
    <xdr:to>
      <xdr:col>28</xdr:col>
      <xdr:colOff>295275</xdr:colOff>
      <xdr:row>3</xdr:row>
      <xdr:rowOff>161925</xdr:rowOff>
    </xdr:to>
    <xdr:sp macro="" textlink="">
      <xdr:nvSpPr>
        <xdr:cNvPr id="99" name="Flecha arriba 98"/>
        <xdr:cNvSpPr/>
      </xdr:nvSpPr>
      <xdr:spPr>
        <a:xfrm>
          <a:off x="26784300" y="663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171450</xdr:colOff>
      <xdr:row>8</xdr:row>
      <xdr:rowOff>28575</xdr:rowOff>
    </xdr:from>
    <xdr:to>
      <xdr:col>28</xdr:col>
      <xdr:colOff>333375</xdr:colOff>
      <xdr:row>8</xdr:row>
      <xdr:rowOff>142875</xdr:rowOff>
    </xdr:to>
    <xdr:sp macro="" textlink="">
      <xdr:nvSpPr>
        <xdr:cNvPr id="100" name="Flecha arriba 99"/>
        <xdr:cNvSpPr/>
      </xdr:nvSpPr>
      <xdr:spPr>
        <a:xfrm>
          <a:off x="26822400" y="166052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172010</xdr:colOff>
      <xdr:row>12</xdr:row>
      <xdr:rowOff>46104</xdr:rowOff>
    </xdr:from>
    <xdr:to>
      <xdr:col>28</xdr:col>
      <xdr:colOff>333935</xdr:colOff>
      <xdr:row>12</xdr:row>
      <xdr:rowOff>160404</xdr:rowOff>
    </xdr:to>
    <xdr:sp macro="" textlink="">
      <xdr:nvSpPr>
        <xdr:cNvPr id="101" name="Flecha arriba 100"/>
        <xdr:cNvSpPr/>
      </xdr:nvSpPr>
      <xdr:spPr>
        <a:xfrm>
          <a:off x="26822960" y="2490854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182638</xdr:colOff>
      <xdr:row>13</xdr:row>
      <xdr:rowOff>47625</xdr:rowOff>
    </xdr:from>
    <xdr:to>
      <xdr:col>28</xdr:col>
      <xdr:colOff>344563</xdr:colOff>
      <xdr:row>13</xdr:row>
      <xdr:rowOff>161925</xdr:rowOff>
    </xdr:to>
    <xdr:sp macro="" textlink="">
      <xdr:nvSpPr>
        <xdr:cNvPr id="102" name="Flecha arriba 101"/>
        <xdr:cNvSpPr/>
      </xdr:nvSpPr>
      <xdr:spPr>
        <a:xfrm>
          <a:off x="26833588" y="26955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149852</xdr:colOff>
      <xdr:row>4</xdr:row>
      <xdr:rowOff>56450</xdr:rowOff>
    </xdr:from>
    <xdr:to>
      <xdr:col>28</xdr:col>
      <xdr:colOff>292486</xdr:colOff>
      <xdr:row>4</xdr:row>
      <xdr:rowOff>167868</xdr:rowOff>
    </xdr:to>
    <xdr:sp macro="" textlink="">
      <xdr:nvSpPr>
        <xdr:cNvPr id="103" name="Flecha arriba 102"/>
        <xdr:cNvSpPr/>
      </xdr:nvSpPr>
      <xdr:spPr>
        <a:xfrm flipV="1">
          <a:off x="26800802" y="875600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137711</xdr:colOff>
      <xdr:row>2</xdr:row>
      <xdr:rowOff>91807</xdr:rowOff>
    </xdr:from>
    <xdr:to>
      <xdr:col>28</xdr:col>
      <xdr:colOff>299636</xdr:colOff>
      <xdr:row>2</xdr:row>
      <xdr:rowOff>206107</xdr:rowOff>
    </xdr:to>
    <xdr:sp macro="" textlink="">
      <xdr:nvSpPr>
        <xdr:cNvPr id="104" name="Flecha arriba 103"/>
        <xdr:cNvSpPr/>
      </xdr:nvSpPr>
      <xdr:spPr>
        <a:xfrm>
          <a:off x="26788661" y="498207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134039</xdr:colOff>
      <xdr:row>6</xdr:row>
      <xdr:rowOff>23870</xdr:rowOff>
    </xdr:from>
    <xdr:to>
      <xdr:col>28</xdr:col>
      <xdr:colOff>295964</xdr:colOff>
      <xdr:row>6</xdr:row>
      <xdr:rowOff>138170</xdr:rowOff>
    </xdr:to>
    <xdr:sp macro="" textlink="">
      <xdr:nvSpPr>
        <xdr:cNvPr id="105" name="Flecha arriba 104"/>
        <xdr:cNvSpPr/>
      </xdr:nvSpPr>
      <xdr:spPr>
        <a:xfrm>
          <a:off x="26784989" y="1249420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148728</xdr:colOff>
      <xdr:row>7</xdr:row>
      <xdr:rowOff>29379</xdr:rowOff>
    </xdr:from>
    <xdr:to>
      <xdr:col>28</xdr:col>
      <xdr:colOff>310653</xdr:colOff>
      <xdr:row>7</xdr:row>
      <xdr:rowOff>143679</xdr:rowOff>
    </xdr:to>
    <xdr:sp macro="" textlink="">
      <xdr:nvSpPr>
        <xdr:cNvPr id="106" name="Flecha arriba 105"/>
        <xdr:cNvSpPr/>
      </xdr:nvSpPr>
      <xdr:spPr>
        <a:xfrm>
          <a:off x="26799678" y="1458129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146179</xdr:colOff>
      <xdr:row>9</xdr:row>
      <xdr:rowOff>52778</xdr:rowOff>
    </xdr:from>
    <xdr:to>
      <xdr:col>28</xdr:col>
      <xdr:colOff>288813</xdr:colOff>
      <xdr:row>9</xdr:row>
      <xdr:rowOff>164196</xdr:rowOff>
    </xdr:to>
    <xdr:sp macro="" textlink="">
      <xdr:nvSpPr>
        <xdr:cNvPr id="107" name="Flecha arriba 106"/>
        <xdr:cNvSpPr/>
      </xdr:nvSpPr>
      <xdr:spPr>
        <a:xfrm flipV="1">
          <a:off x="26797129" y="1887928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170048</xdr:colOff>
      <xdr:row>10</xdr:row>
      <xdr:rowOff>67467</xdr:rowOff>
    </xdr:from>
    <xdr:to>
      <xdr:col>28</xdr:col>
      <xdr:colOff>312682</xdr:colOff>
      <xdr:row>10</xdr:row>
      <xdr:rowOff>178885</xdr:rowOff>
    </xdr:to>
    <xdr:sp macro="" textlink="">
      <xdr:nvSpPr>
        <xdr:cNvPr id="108" name="Flecha arriba 107"/>
        <xdr:cNvSpPr/>
      </xdr:nvSpPr>
      <xdr:spPr>
        <a:xfrm flipV="1">
          <a:off x="26820998" y="2105817"/>
          <a:ext cx="142634" cy="11141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6197</xdr:colOff>
      <xdr:row>26</xdr:row>
      <xdr:rowOff>28575</xdr:rowOff>
    </xdr:from>
    <xdr:to>
      <xdr:col>5</xdr:col>
      <xdr:colOff>168122</xdr:colOff>
      <xdr:row>26</xdr:row>
      <xdr:rowOff>142875</xdr:rowOff>
    </xdr:to>
    <xdr:sp macro="" textlink="">
      <xdr:nvSpPr>
        <xdr:cNvPr id="109" name="Flecha arriba 108"/>
        <xdr:cNvSpPr/>
      </xdr:nvSpPr>
      <xdr:spPr>
        <a:xfrm>
          <a:off x="7365847" y="5299075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21</xdr:row>
      <xdr:rowOff>45903</xdr:rowOff>
    </xdr:from>
    <xdr:to>
      <xdr:col>5</xdr:col>
      <xdr:colOff>171106</xdr:colOff>
      <xdr:row>21</xdr:row>
      <xdr:rowOff>160203</xdr:rowOff>
    </xdr:to>
    <xdr:sp macro="" textlink="">
      <xdr:nvSpPr>
        <xdr:cNvPr id="110" name="Flecha arriba 109"/>
        <xdr:cNvSpPr/>
      </xdr:nvSpPr>
      <xdr:spPr>
        <a:xfrm>
          <a:off x="7368831" y="429405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22</xdr:row>
      <xdr:rowOff>45903</xdr:rowOff>
    </xdr:from>
    <xdr:to>
      <xdr:col>5</xdr:col>
      <xdr:colOff>171106</xdr:colOff>
      <xdr:row>22</xdr:row>
      <xdr:rowOff>160203</xdr:rowOff>
    </xdr:to>
    <xdr:sp macro="" textlink="">
      <xdr:nvSpPr>
        <xdr:cNvPr id="111" name="Flecha arriba 110"/>
        <xdr:cNvSpPr/>
      </xdr:nvSpPr>
      <xdr:spPr>
        <a:xfrm>
          <a:off x="7368831" y="45036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23</xdr:row>
      <xdr:rowOff>45903</xdr:rowOff>
    </xdr:from>
    <xdr:to>
      <xdr:col>5</xdr:col>
      <xdr:colOff>171106</xdr:colOff>
      <xdr:row>23</xdr:row>
      <xdr:rowOff>160203</xdr:rowOff>
    </xdr:to>
    <xdr:sp macro="" textlink="">
      <xdr:nvSpPr>
        <xdr:cNvPr id="112" name="Flecha arriba 111"/>
        <xdr:cNvSpPr/>
      </xdr:nvSpPr>
      <xdr:spPr>
        <a:xfrm>
          <a:off x="7368831" y="47068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24</xdr:row>
      <xdr:rowOff>45903</xdr:rowOff>
    </xdr:from>
    <xdr:to>
      <xdr:col>5</xdr:col>
      <xdr:colOff>171106</xdr:colOff>
      <xdr:row>24</xdr:row>
      <xdr:rowOff>160203</xdr:rowOff>
    </xdr:to>
    <xdr:sp macro="" textlink="">
      <xdr:nvSpPr>
        <xdr:cNvPr id="113" name="Flecha arriba 112"/>
        <xdr:cNvSpPr/>
      </xdr:nvSpPr>
      <xdr:spPr>
        <a:xfrm>
          <a:off x="7368831" y="49100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24</xdr:row>
      <xdr:rowOff>45903</xdr:rowOff>
    </xdr:from>
    <xdr:to>
      <xdr:col>5</xdr:col>
      <xdr:colOff>171106</xdr:colOff>
      <xdr:row>24</xdr:row>
      <xdr:rowOff>160203</xdr:rowOff>
    </xdr:to>
    <xdr:sp macro="" textlink="">
      <xdr:nvSpPr>
        <xdr:cNvPr id="114" name="Flecha arriba 113"/>
        <xdr:cNvSpPr/>
      </xdr:nvSpPr>
      <xdr:spPr>
        <a:xfrm>
          <a:off x="7368831" y="49100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25</xdr:row>
      <xdr:rowOff>45903</xdr:rowOff>
    </xdr:from>
    <xdr:to>
      <xdr:col>5</xdr:col>
      <xdr:colOff>171106</xdr:colOff>
      <xdr:row>25</xdr:row>
      <xdr:rowOff>160203</xdr:rowOff>
    </xdr:to>
    <xdr:sp macro="" textlink="">
      <xdr:nvSpPr>
        <xdr:cNvPr id="115" name="Flecha arriba 114"/>
        <xdr:cNvSpPr/>
      </xdr:nvSpPr>
      <xdr:spPr>
        <a:xfrm>
          <a:off x="7368831" y="51132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27</xdr:row>
      <xdr:rowOff>45903</xdr:rowOff>
    </xdr:from>
    <xdr:to>
      <xdr:col>5</xdr:col>
      <xdr:colOff>171106</xdr:colOff>
      <xdr:row>27</xdr:row>
      <xdr:rowOff>160203</xdr:rowOff>
    </xdr:to>
    <xdr:sp macro="" textlink="">
      <xdr:nvSpPr>
        <xdr:cNvPr id="116" name="Flecha arriba 115"/>
        <xdr:cNvSpPr/>
      </xdr:nvSpPr>
      <xdr:spPr>
        <a:xfrm>
          <a:off x="7368831" y="55196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9181</xdr:colOff>
      <xdr:row>28</xdr:row>
      <xdr:rowOff>45903</xdr:rowOff>
    </xdr:from>
    <xdr:to>
      <xdr:col>5</xdr:col>
      <xdr:colOff>171106</xdr:colOff>
      <xdr:row>28</xdr:row>
      <xdr:rowOff>160203</xdr:rowOff>
    </xdr:to>
    <xdr:sp macro="" textlink="">
      <xdr:nvSpPr>
        <xdr:cNvPr id="117" name="Flecha arriba 116"/>
        <xdr:cNvSpPr/>
      </xdr:nvSpPr>
      <xdr:spPr>
        <a:xfrm>
          <a:off x="7368831" y="5722803"/>
          <a:ext cx="161925" cy="114300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101"/>
  <sheetViews>
    <sheetView zoomScale="85" zoomScaleNormal="85" workbookViewId="0">
      <pane xSplit="2" ySplit="41" topLeftCell="D42" activePane="bottomRight" state="frozen"/>
      <selection pane="topRight" activeCell="C1" sqref="C1"/>
      <selection pane="bottomLeft" activeCell="A42" sqref="A42"/>
      <selection pane="bottomRight" activeCell="Q56" sqref="Q56"/>
    </sheetView>
  </sheetViews>
  <sheetFormatPr baseColWidth="10" defaultColWidth="9.08203125" defaultRowHeight="10.5" outlineLevelCol="1" x14ac:dyDescent="0.25"/>
  <cols>
    <col min="1" max="1" width="10.83203125" style="61" customWidth="1"/>
    <col min="2" max="2" width="29.83203125" style="80" customWidth="1"/>
    <col min="3" max="3" width="9.08203125" style="80" hidden="1" customWidth="1"/>
    <col min="4" max="5" width="9.08203125" style="81" customWidth="1"/>
    <col min="6" max="6" width="5" style="61" customWidth="1" outlineLevel="1"/>
    <col min="7" max="11" width="5" style="61" hidden="1" customWidth="1" outlineLevel="1"/>
    <col min="12" max="15" width="7.58203125" style="61" hidden="1" customWidth="1" outlineLevel="1"/>
    <col min="16" max="16" width="9.33203125" style="61" hidden="1" customWidth="1" outlineLevel="1"/>
    <col min="17" max="17" width="9.33203125" style="61" customWidth="1" collapsed="1"/>
    <col min="18" max="18" width="9.33203125" style="61" customWidth="1"/>
    <col min="19" max="24" width="6.08203125" style="61" customWidth="1" outlineLevel="1"/>
    <col min="25" max="25" width="7.58203125" style="61" customWidth="1" outlineLevel="1"/>
    <col min="26" max="26" width="6.08203125" style="61" customWidth="1" outlineLevel="1"/>
    <col min="27" max="28" width="7.58203125" style="61" customWidth="1" outlineLevel="1"/>
    <col min="29" max="29" width="1.83203125" style="61" customWidth="1"/>
    <col min="30" max="31" width="10" style="61" customWidth="1"/>
    <col min="32" max="32" width="6.33203125" style="61" customWidth="1" outlineLevel="1"/>
    <col min="33" max="37" width="6.33203125" style="61" hidden="1" customWidth="1" outlineLevel="1"/>
    <col min="38" max="38" width="7.58203125" style="61" hidden="1" customWidth="1" outlineLevel="1"/>
    <col min="39" max="39" width="6.33203125" style="61" hidden="1" customWidth="1" outlineLevel="1"/>
    <col min="40" max="41" width="8" style="61" hidden="1" customWidth="1" outlineLevel="1"/>
    <col min="42" max="42" width="3.83203125" style="61" customWidth="1" collapsed="1"/>
    <col min="43" max="43" width="30.33203125" style="61" customWidth="1"/>
    <col min="44" max="44" width="22" style="61" customWidth="1"/>
    <col min="45" max="45" width="9.08203125" style="61" customWidth="1"/>
    <col min="46" max="16384" width="9.08203125" style="61"/>
  </cols>
  <sheetData>
    <row r="1" spans="1:43" ht="11.5" x14ac:dyDescent="0.25">
      <c r="A1" s="59"/>
      <c r="B1" s="60"/>
      <c r="C1" s="308">
        <v>2021</v>
      </c>
      <c r="D1" s="309" t="s">
        <v>0</v>
      </c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10">
        <v>2021</v>
      </c>
      <c r="Q1" s="311" t="s">
        <v>1</v>
      </c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2">
        <v>2021</v>
      </c>
      <c r="AD1" s="313" t="s">
        <v>2</v>
      </c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</row>
    <row r="2" spans="1:43" ht="11.5" x14ac:dyDescent="0.25">
      <c r="A2" s="314" t="s">
        <v>3</v>
      </c>
      <c r="B2" s="308" t="s">
        <v>4</v>
      </c>
      <c r="C2" s="308" t="s">
        <v>16</v>
      </c>
      <c r="D2" s="314" t="s">
        <v>5</v>
      </c>
      <c r="E2" s="314" t="s">
        <v>6</v>
      </c>
      <c r="F2" s="314" t="s">
        <v>7</v>
      </c>
      <c r="G2" s="314" t="s">
        <v>8</v>
      </c>
      <c r="H2" s="314" t="s">
        <v>9</v>
      </c>
      <c r="I2" s="314" t="s">
        <v>10</v>
      </c>
      <c r="J2" s="314" t="s">
        <v>11</v>
      </c>
      <c r="K2" s="314" t="s">
        <v>12</v>
      </c>
      <c r="L2" s="314" t="s">
        <v>13</v>
      </c>
      <c r="M2" s="314" t="s">
        <v>14</v>
      </c>
      <c r="N2" s="314" t="s">
        <v>15</v>
      </c>
      <c r="O2" s="314" t="s">
        <v>16</v>
      </c>
      <c r="P2" s="310" t="s">
        <v>16</v>
      </c>
      <c r="Q2" s="310" t="s">
        <v>5</v>
      </c>
      <c r="R2" s="310" t="s">
        <v>6</v>
      </c>
      <c r="S2" s="310" t="s">
        <v>7</v>
      </c>
      <c r="T2" s="310" t="s">
        <v>8</v>
      </c>
      <c r="U2" s="310" t="s">
        <v>9</v>
      </c>
      <c r="V2" s="310" t="s">
        <v>10</v>
      </c>
      <c r="W2" s="310" t="s">
        <v>11</v>
      </c>
      <c r="X2" s="310" t="s">
        <v>12</v>
      </c>
      <c r="Y2" s="310" t="s">
        <v>13</v>
      </c>
      <c r="Z2" s="310" t="s">
        <v>14</v>
      </c>
      <c r="AA2" s="310" t="s">
        <v>15</v>
      </c>
      <c r="AB2" s="310" t="s">
        <v>16</v>
      </c>
      <c r="AC2" s="312" t="s">
        <v>16</v>
      </c>
      <c r="AD2" s="312" t="s">
        <v>5</v>
      </c>
      <c r="AE2" s="312" t="s">
        <v>6</v>
      </c>
      <c r="AF2" s="312" t="s">
        <v>7</v>
      </c>
      <c r="AG2" s="312" t="s">
        <v>8</v>
      </c>
      <c r="AH2" s="312" t="s">
        <v>9</v>
      </c>
      <c r="AI2" s="312" t="s">
        <v>10</v>
      </c>
      <c r="AJ2" s="312" t="s">
        <v>11</v>
      </c>
      <c r="AK2" s="312" t="s">
        <v>12</v>
      </c>
      <c r="AL2" s="312" t="s">
        <v>13</v>
      </c>
      <c r="AM2" s="312" t="s">
        <v>14</v>
      </c>
      <c r="AN2" s="312" t="s">
        <v>15</v>
      </c>
      <c r="AO2" s="312" t="s">
        <v>16</v>
      </c>
      <c r="AQ2" s="61">
        <f>16+18+14</f>
        <v>48</v>
      </c>
    </row>
    <row r="3" spans="1:43" hidden="1" x14ac:dyDescent="0.25">
      <c r="A3" s="315" t="s">
        <v>17</v>
      </c>
      <c r="B3" s="316" t="s">
        <v>18</v>
      </c>
      <c r="C3" s="316"/>
      <c r="D3" s="62">
        <v>632</v>
      </c>
      <c r="E3" s="62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2">
        <v>1340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4" t="e">
        <f t="shared" ref="AC3:AO7" si="0">+C3/P3</f>
        <v>#DIV/0!</v>
      </c>
      <c r="AD3" s="64">
        <f t="shared" si="0"/>
        <v>0.4716417910447761</v>
      </c>
      <c r="AE3" s="65" t="e">
        <f t="shared" si="0"/>
        <v>#DIV/0!</v>
      </c>
      <c r="AF3" s="65" t="e">
        <f t="shared" si="0"/>
        <v>#DIV/0!</v>
      </c>
      <c r="AG3" s="65" t="e">
        <f t="shared" si="0"/>
        <v>#DIV/0!</v>
      </c>
      <c r="AH3" s="65" t="e">
        <f t="shared" si="0"/>
        <v>#DIV/0!</v>
      </c>
      <c r="AI3" s="65" t="e">
        <f t="shared" si="0"/>
        <v>#DIV/0!</v>
      </c>
      <c r="AJ3" s="65" t="e">
        <f t="shared" si="0"/>
        <v>#DIV/0!</v>
      </c>
      <c r="AK3" s="65" t="e">
        <f t="shared" si="0"/>
        <v>#DIV/0!</v>
      </c>
      <c r="AL3" s="65" t="e">
        <f t="shared" si="0"/>
        <v>#DIV/0!</v>
      </c>
      <c r="AM3" s="65" t="e">
        <f t="shared" si="0"/>
        <v>#DIV/0!</v>
      </c>
      <c r="AN3" s="65" t="e">
        <f t="shared" si="0"/>
        <v>#DIV/0!</v>
      </c>
      <c r="AO3" s="65" t="e">
        <f t="shared" si="0"/>
        <v>#DIV/0!</v>
      </c>
    </row>
    <row r="4" spans="1:43" hidden="1" x14ac:dyDescent="0.25">
      <c r="A4" s="315"/>
      <c r="B4" s="316" t="s">
        <v>19</v>
      </c>
      <c r="C4" s="316"/>
      <c r="D4" s="62">
        <v>1171</v>
      </c>
      <c r="E4" s="62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2">
        <v>1183</v>
      </c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6" t="e">
        <f t="shared" si="0"/>
        <v>#DIV/0!</v>
      </c>
      <c r="AD4" s="66">
        <f t="shared" si="0"/>
        <v>0.98985629754860527</v>
      </c>
      <c r="AE4" s="65" t="e">
        <f t="shared" si="0"/>
        <v>#DIV/0!</v>
      </c>
      <c r="AF4" s="65" t="e">
        <f t="shared" si="0"/>
        <v>#DIV/0!</v>
      </c>
      <c r="AG4" s="65" t="e">
        <f t="shared" si="0"/>
        <v>#DIV/0!</v>
      </c>
      <c r="AH4" s="65" t="e">
        <f t="shared" si="0"/>
        <v>#DIV/0!</v>
      </c>
      <c r="AI4" s="65" t="e">
        <f t="shared" si="0"/>
        <v>#DIV/0!</v>
      </c>
      <c r="AJ4" s="65" t="e">
        <f t="shared" si="0"/>
        <v>#DIV/0!</v>
      </c>
      <c r="AK4" s="65" t="e">
        <f t="shared" si="0"/>
        <v>#DIV/0!</v>
      </c>
      <c r="AL4" s="65" t="e">
        <f t="shared" si="0"/>
        <v>#DIV/0!</v>
      </c>
      <c r="AM4" s="65" t="e">
        <f t="shared" si="0"/>
        <v>#DIV/0!</v>
      </c>
      <c r="AN4" s="65" t="e">
        <f t="shared" si="0"/>
        <v>#DIV/0!</v>
      </c>
      <c r="AO4" s="65" t="e">
        <f t="shared" si="0"/>
        <v>#DIV/0!</v>
      </c>
    </row>
    <row r="5" spans="1:43" hidden="1" x14ac:dyDescent="0.25">
      <c r="A5" s="315"/>
      <c r="B5" s="316" t="s">
        <v>20</v>
      </c>
      <c r="C5" s="316"/>
      <c r="D5" s="62">
        <f>+D3+D4</f>
        <v>1803</v>
      </c>
      <c r="E5" s="62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2">
        <f>+Q4+Q3</f>
        <v>2523</v>
      </c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7" t="e">
        <f t="shared" si="0"/>
        <v>#DIV/0!</v>
      </c>
      <c r="AD5" s="67">
        <f t="shared" si="0"/>
        <v>0.7146254458977408</v>
      </c>
      <c r="AE5" s="65" t="e">
        <f t="shared" si="0"/>
        <v>#DIV/0!</v>
      </c>
      <c r="AF5" s="65" t="e">
        <f t="shared" si="0"/>
        <v>#DIV/0!</v>
      </c>
      <c r="AG5" s="65" t="e">
        <f t="shared" si="0"/>
        <v>#DIV/0!</v>
      </c>
      <c r="AH5" s="65" t="e">
        <f t="shared" si="0"/>
        <v>#DIV/0!</v>
      </c>
      <c r="AI5" s="65" t="e">
        <f t="shared" si="0"/>
        <v>#DIV/0!</v>
      </c>
      <c r="AJ5" s="65" t="e">
        <f t="shared" si="0"/>
        <v>#DIV/0!</v>
      </c>
      <c r="AK5" s="65" t="e">
        <f t="shared" si="0"/>
        <v>#DIV/0!</v>
      </c>
      <c r="AL5" s="65" t="e">
        <f t="shared" si="0"/>
        <v>#DIV/0!</v>
      </c>
      <c r="AM5" s="65" t="e">
        <f t="shared" si="0"/>
        <v>#DIV/0!</v>
      </c>
      <c r="AN5" s="65" t="e">
        <f t="shared" si="0"/>
        <v>#DIV/0!</v>
      </c>
      <c r="AO5" s="65" t="e">
        <f t="shared" si="0"/>
        <v>#DIV/0!</v>
      </c>
    </row>
    <row r="6" spans="1:43" hidden="1" x14ac:dyDescent="0.25">
      <c r="A6" s="315"/>
      <c r="B6" s="316" t="s">
        <v>21</v>
      </c>
      <c r="C6" s="316"/>
      <c r="D6" s="62">
        <v>551</v>
      </c>
      <c r="E6" s="62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2">
        <v>1338.6666666666667</v>
      </c>
      <c r="R6" s="62">
        <v>1338.6666666666667</v>
      </c>
      <c r="S6" s="62">
        <v>1338.6666666666667</v>
      </c>
      <c r="T6" s="62">
        <v>1338.6666666666667</v>
      </c>
      <c r="U6" s="62">
        <v>1338.6666666666667</v>
      </c>
      <c r="V6" s="62">
        <v>1338.6666666666667</v>
      </c>
      <c r="W6" s="62"/>
      <c r="X6" s="62"/>
      <c r="Y6" s="62"/>
      <c r="Z6" s="62"/>
      <c r="AA6" s="62"/>
      <c r="AB6" s="62"/>
      <c r="AC6" s="65" t="e">
        <f t="shared" si="0"/>
        <v>#DIV/0!</v>
      </c>
      <c r="AD6" s="65">
        <f t="shared" si="0"/>
        <v>0.41160358565737049</v>
      </c>
      <c r="AE6" s="65">
        <f t="shared" si="0"/>
        <v>0</v>
      </c>
      <c r="AF6" s="65">
        <f t="shared" si="0"/>
        <v>0</v>
      </c>
      <c r="AG6" s="65">
        <f t="shared" si="0"/>
        <v>0</v>
      </c>
      <c r="AH6" s="65">
        <f t="shared" si="0"/>
        <v>0</v>
      </c>
      <c r="AI6" s="65">
        <f t="shared" si="0"/>
        <v>0</v>
      </c>
      <c r="AJ6" s="65" t="e">
        <f t="shared" si="0"/>
        <v>#DIV/0!</v>
      </c>
      <c r="AK6" s="65" t="e">
        <f t="shared" si="0"/>
        <v>#DIV/0!</v>
      </c>
      <c r="AL6" s="65" t="e">
        <f t="shared" si="0"/>
        <v>#DIV/0!</v>
      </c>
      <c r="AM6" s="65" t="e">
        <f t="shared" si="0"/>
        <v>#DIV/0!</v>
      </c>
      <c r="AN6" s="65" t="e">
        <f t="shared" si="0"/>
        <v>#DIV/0!</v>
      </c>
      <c r="AO6" s="65" t="e">
        <f t="shared" si="0"/>
        <v>#DIV/0!</v>
      </c>
    </row>
    <row r="7" spans="1:43" hidden="1" x14ac:dyDescent="0.25">
      <c r="A7" s="315"/>
      <c r="B7" s="316" t="s">
        <v>22</v>
      </c>
      <c r="C7" s="316"/>
      <c r="D7" s="62">
        <v>117</v>
      </c>
      <c r="E7" s="62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2">
        <v>123</v>
      </c>
      <c r="R7" s="62">
        <v>123</v>
      </c>
      <c r="S7" s="62">
        <v>123</v>
      </c>
      <c r="T7" s="62">
        <v>123</v>
      </c>
      <c r="U7" s="62">
        <v>123</v>
      </c>
      <c r="V7" s="62">
        <v>123</v>
      </c>
      <c r="W7" s="62">
        <v>123</v>
      </c>
      <c r="X7" s="62">
        <v>123</v>
      </c>
      <c r="Y7" s="62">
        <v>123</v>
      </c>
      <c r="Z7" s="62">
        <v>123</v>
      </c>
      <c r="AA7" s="62">
        <v>123</v>
      </c>
      <c r="AB7" s="62">
        <v>123</v>
      </c>
      <c r="AC7" s="65" t="e">
        <f t="shared" si="0"/>
        <v>#DIV/0!</v>
      </c>
      <c r="AD7" s="65">
        <f t="shared" si="0"/>
        <v>0.95121951219512191</v>
      </c>
      <c r="AE7" s="65">
        <f t="shared" si="0"/>
        <v>0</v>
      </c>
      <c r="AF7" s="65">
        <f t="shared" si="0"/>
        <v>0</v>
      </c>
      <c r="AG7" s="65">
        <f t="shared" si="0"/>
        <v>0</v>
      </c>
      <c r="AH7" s="65">
        <f t="shared" si="0"/>
        <v>0</v>
      </c>
      <c r="AI7" s="65">
        <f t="shared" si="0"/>
        <v>0</v>
      </c>
      <c r="AJ7" s="65">
        <f t="shared" si="0"/>
        <v>0</v>
      </c>
      <c r="AK7" s="65">
        <f t="shared" si="0"/>
        <v>0</v>
      </c>
      <c r="AL7" s="65">
        <f t="shared" si="0"/>
        <v>0</v>
      </c>
      <c r="AM7" s="65">
        <f t="shared" si="0"/>
        <v>0</v>
      </c>
      <c r="AN7" s="65">
        <f t="shared" si="0"/>
        <v>0</v>
      </c>
      <c r="AO7" s="65">
        <f t="shared" si="0"/>
        <v>0</v>
      </c>
    </row>
    <row r="8" spans="1:43" ht="11.5" hidden="1" x14ac:dyDescent="0.25">
      <c r="A8" s="315"/>
      <c r="B8" s="308" t="s">
        <v>23</v>
      </c>
      <c r="C8" s="308"/>
      <c r="D8" s="314" t="s">
        <v>5</v>
      </c>
      <c r="E8" s="314" t="s">
        <v>6</v>
      </c>
      <c r="F8" s="314" t="s">
        <v>7</v>
      </c>
      <c r="G8" s="314" t="s">
        <v>8</v>
      </c>
      <c r="H8" s="314" t="s">
        <v>9</v>
      </c>
      <c r="I8" s="314" t="s">
        <v>10</v>
      </c>
      <c r="J8" s="314" t="s">
        <v>11</v>
      </c>
      <c r="K8" s="314" t="s">
        <v>12</v>
      </c>
      <c r="L8" s="314" t="s">
        <v>13</v>
      </c>
      <c r="M8" s="314" t="s">
        <v>14</v>
      </c>
      <c r="N8" s="314" t="s">
        <v>15</v>
      </c>
      <c r="O8" s="314" t="s">
        <v>16</v>
      </c>
      <c r="P8" s="314"/>
      <c r="Q8" s="310" t="s">
        <v>5</v>
      </c>
      <c r="R8" s="310" t="s">
        <v>6</v>
      </c>
      <c r="S8" s="310" t="s">
        <v>7</v>
      </c>
      <c r="T8" s="310" t="s">
        <v>8</v>
      </c>
      <c r="U8" s="310" t="s">
        <v>9</v>
      </c>
      <c r="V8" s="310" t="s">
        <v>10</v>
      </c>
      <c r="W8" s="310" t="s">
        <v>11</v>
      </c>
      <c r="X8" s="310" t="s">
        <v>12</v>
      </c>
      <c r="Y8" s="310" t="s">
        <v>13</v>
      </c>
      <c r="Z8" s="310" t="s">
        <v>14</v>
      </c>
      <c r="AA8" s="310" t="s">
        <v>15</v>
      </c>
      <c r="AB8" s="310" t="s">
        <v>16</v>
      </c>
      <c r="AC8" s="312" t="s">
        <v>5</v>
      </c>
      <c r="AD8" s="312" t="s">
        <v>5</v>
      </c>
      <c r="AE8" s="312" t="s">
        <v>6</v>
      </c>
      <c r="AF8" s="312" t="s">
        <v>7</v>
      </c>
      <c r="AG8" s="312" t="s">
        <v>8</v>
      </c>
      <c r="AH8" s="312" t="s">
        <v>9</v>
      </c>
      <c r="AI8" s="312" t="s">
        <v>10</v>
      </c>
      <c r="AJ8" s="312" t="s">
        <v>10</v>
      </c>
      <c r="AK8" s="312" t="s">
        <v>12</v>
      </c>
      <c r="AL8" s="312" t="s">
        <v>13</v>
      </c>
      <c r="AM8" s="312" t="s">
        <v>14</v>
      </c>
      <c r="AN8" s="312" t="s">
        <v>15</v>
      </c>
      <c r="AO8" s="312" t="s">
        <v>16</v>
      </c>
    </row>
    <row r="9" spans="1:43" hidden="1" x14ac:dyDescent="0.25">
      <c r="A9" s="315"/>
      <c r="B9" s="316" t="s">
        <v>24</v>
      </c>
      <c r="C9" s="316"/>
      <c r="D9" s="62">
        <v>116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2">
        <v>123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5" t="e">
        <f t="shared" ref="AC9:AE16" si="1">+C9/P9</f>
        <v>#DIV/0!</v>
      </c>
      <c r="AD9" s="65">
        <f t="shared" si="1"/>
        <v>0.94308943089430897</v>
      </c>
      <c r="AE9" s="65" t="e">
        <f t="shared" si="1"/>
        <v>#DIV/0!</v>
      </c>
      <c r="AF9" s="62"/>
      <c r="AG9" s="62"/>
      <c r="AH9" s="62"/>
      <c r="AI9" s="62"/>
      <c r="AJ9" s="62"/>
      <c r="AK9" s="62"/>
      <c r="AL9" s="62"/>
      <c r="AM9" s="62"/>
      <c r="AN9" s="62"/>
      <c r="AO9" s="62"/>
    </row>
    <row r="10" spans="1:43" hidden="1" x14ac:dyDescent="0.25">
      <c r="A10" s="315"/>
      <c r="B10" s="316" t="s">
        <v>25</v>
      </c>
      <c r="C10" s="316"/>
      <c r="D10" s="62">
        <v>0</v>
      </c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2">
        <v>0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5" t="e">
        <f t="shared" si="1"/>
        <v>#DIV/0!</v>
      </c>
      <c r="AD10" s="65" t="e">
        <f t="shared" si="1"/>
        <v>#DIV/0!</v>
      </c>
      <c r="AE10" s="65" t="e">
        <f t="shared" si="1"/>
        <v>#DIV/0!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</row>
    <row r="11" spans="1:43" hidden="1" x14ac:dyDescent="0.25">
      <c r="A11" s="315"/>
      <c r="B11" s="316" t="s">
        <v>50</v>
      </c>
      <c r="C11" s="316"/>
      <c r="D11" s="62">
        <v>0</v>
      </c>
      <c r="E11" s="62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2">
        <v>0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5" t="e">
        <f t="shared" si="1"/>
        <v>#DIV/0!</v>
      </c>
      <c r="AD11" s="65" t="e">
        <f t="shared" si="1"/>
        <v>#DIV/0!</v>
      </c>
      <c r="AE11" s="65" t="e">
        <f t="shared" si="1"/>
        <v>#DIV/0!</v>
      </c>
      <c r="AF11" s="62"/>
      <c r="AG11" s="62"/>
      <c r="AH11" s="62"/>
      <c r="AI11" s="62"/>
      <c r="AJ11" s="62"/>
      <c r="AK11" s="62"/>
      <c r="AL11" s="62"/>
      <c r="AM11" s="62"/>
      <c r="AN11" s="62"/>
      <c r="AO11" s="62"/>
    </row>
    <row r="12" spans="1:43" hidden="1" x14ac:dyDescent="0.25">
      <c r="A12" s="315"/>
      <c r="B12" s="316" t="s">
        <v>26</v>
      </c>
      <c r="C12" s="316"/>
      <c r="D12" s="62">
        <v>1</v>
      </c>
      <c r="E12" s="62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2">
        <f>+Q9-D9</f>
        <v>7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5" t="e">
        <f t="shared" si="1"/>
        <v>#DIV/0!</v>
      </c>
      <c r="AD12" s="65">
        <f t="shared" si="1"/>
        <v>0.14285714285714285</v>
      </c>
      <c r="AE12" s="65" t="e">
        <f t="shared" si="1"/>
        <v>#DIV/0!</v>
      </c>
      <c r="AF12" s="62"/>
      <c r="AG12" s="62"/>
      <c r="AH12" s="62"/>
      <c r="AI12" s="62"/>
      <c r="AJ12" s="62"/>
      <c r="AK12" s="62"/>
      <c r="AL12" s="62"/>
      <c r="AM12" s="62"/>
      <c r="AN12" s="62"/>
      <c r="AO12" s="62"/>
    </row>
    <row r="13" spans="1:43" hidden="1" x14ac:dyDescent="0.25">
      <c r="A13" s="315"/>
      <c r="B13" s="316" t="s">
        <v>27</v>
      </c>
      <c r="C13" s="316"/>
      <c r="D13" s="62">
        <v>117</v>
      </c>
      <c r="E13" s="62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2">
        <v>123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5" t="e">
        <f t="shared" si="1"/>
        <v>#DIV/0!</v>
      </c>
      <c r="AD13" s="65">
        <f t="shared" si="1"/>
        <v>0.95121951219512191</v>
      </c>
      <c r="AE13" s="65" t="e">
        <f t="shared" si="1"/>
        <v>#DIV/0!</v>
      </c>
      <c r="AF13" s="62"/>
      <c r="AG13" s="62"/>
      <c r="AH13" s="62"/>
      <c r="AI13" s="62"/>
      <c r="AJ13" s="62"/>
      <c r="AK13" s="62"/>
      <c r="AL13" s="62"/>
      <c r="AM13" s="62"/>
      <c r="AN13" s="62"/>
      <c r="AO13" s="62"/>
    </row>
    <row r="14" spans="1:43" hidden="1" x14ac:dyDescent="0.25">
      <c r="A14" s="315"/>
      <c r="B14" s="316" t="s">
        <v>28</v>
      </c>
      <c r="C14" s="316"/>
      <c r="D14" s="65">
        <v>0</v>
      </c>
      <c r="E14" s="65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5">
        <v>0.15</v>
      </c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 t="e">
        <f t="shared" si="1"/>
        <v>#DIV/0!</v>
      </c>
      <c r="AD14" s="65">
        <f t="shared" si="1"/>
        <v>0</v>
      </c>
      <c r="AE14" s="65" t="e">
        <f t="shared" si="1"/>
        <v>#DIV/0!</v>
      </c>
      <c r="AF14" s="65"/>
      <c r="AG14" s="65"/>
      <c r="AH14" s="65"/>
      <c r="AI14" s="65"/>
      <c r="AJ14" s="65"/>
      <c r="AK14" s="65"/>
      <c r="AL14" s="65"/>
      <c r="AM14" s="65"/>
      <c r="AN14" s="65"/>
      <c r="AO14" s="65"/>
    </row>
    <row r="15" spans="1:43" hidden="1" x14ac:dyDescent="0.25">
      <c r="A15" s="315"/>
      <c r="B15" s="316" t="s">
        <v>29</v>
      </c>
      <c r="C15" s="316"/>
      <c r="D15" s="62">
        <v>54</v>
      </c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2">
        <v>54</v>
      </c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5" t="e">
        <f t="shared" si="1"/>
        <v>#DIV/0!</v>
      </c>
      <c r="AD15" s="65">
        <f t="shared" si="1"/>
        <v>1</v>
      </c>
      <c r="AE15" s="65" t="e">
        <f t="shared" si="1"/>
        <v>#DIV/0!</v>
      </c>
      <c r="AF15" s="62"/>
      <c r="AG15" s="62"/>
      <c r="AH15" s="62"/>
      <c r="AI15" s="62"/>
      <c r="AJ15" s="62"/>
      <c r="AK15" s="62"/>
      <c r="AL15" s="62"/>
      <c r="AM15" s="62"/>
      <c r="AN15" s="62"/>
      <c r="AO15" s="62"/>
    </row>
    <row r="16" spans="1:43" hidden="1" x14ac:dyDescent="0.25">
      <c r="A16" s="315"/>
      <c r="B16" s="316" t="s">
        <v>30</v>
      </c>
      <c r="C16" s="316"/>
      <c r="D16" s="68">
        <f>+D15</f>
        <v>54</v>
      </c>
      <c r="E16" s="65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8">
        <f>+D7</f>
        <v>117</v>
      </c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 t="e">
        <f t="shared" si="1"/>
        <v>#DIV/0!</v>
      </c>
      <c r="AD16" s="65">
        <f t="shared" si="1"/>
        <v>0.46153846153846156</v>
      </c>
      <c r="AE16" s="65" t="e">
        <f t="shared" si="1"/>
        <v>#DIV/0!</v>
      </c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ht="11.5" hidden="1" x14ac:dyDescent="0.25">
      <c r="A17" s="315"/>
      <c r="B17" s="308" t="s">
        <v>4</v>
      </c>
      <c r="C17" s="308"/>
      <c r="D17" s="314" t="s">
        <v>5</v>
      </c>
      <c r="E17" s="314" t="s">
        <v>6</v>
      </c>
      <c r="F17" s="314" t="s">
        <v>7</v>
      </c>
      <c r="G17" s="314" t="s">
        <v>8</v>
      </c>
      <c r="H17" s="314" t="s">
        <v>9</v>
      </c>
      <c r="I17" s="314" t="s">
        <v>10</v>
      </c>
      <c r="J17" s="314" t="s">
        <v>11</v>
      </c>
      <c r="K17" s="314" t="s">
        <v>12</v>
      </c>
      <c r="L17" s="314" t="s">
        <v>13</v>
      </c>
      <c r="M17" s="314" t="s">
        <v>14</v>
      </c>
      <c r="N17" s="314" t="s">
        <v>15</v>
      </c>
      <c r="O17" s="314" t="s">
        <v>16</v>
      </c>
      <c r="P17" s="314"/>
      <c r="Q17" s="310" t="s">
        <v>5</v>
      </c>
      <c r="R17" s="310" t="s">
        <v>6</v>
      </c>
      <c r="S17" s="310" t="s">
        <v>7</v>
      </c>
      <c r="T17" s="310" t="s">
        <v>8</v>
      </c>
      <c r="U17" s="310" t="s">
        <v>9</v>
      </c>
      <c r="V17" s="310" t="s">
        <v>10</v>
      </c>
      <c r="W17" s="310" t="s">
        <v>11</v>
      </c>
      <c r="X17" s="310" t="s">
        <v>12</v>
      </c>
      <c r="Y17" s="310" t="s">
        <v>13</v>
      </c>
      <c r="Z17" s="310" t="s">
        <v>14</v>
      </c>
      <c r="AA17" s="310" t="s">
        <v>15</v>
      </c>
      <c r="AB17" s="310" t="s">
        <v>16</v>
      </c>
      <c r="AC17" s="312" t="s">
        <v>5</v>
      </c>
      <c r="AD17" s="312" t="s">
        <v>5</v>
      </c>
      <c r="AE17" s="312" t="s">
        <v>6</v>
      </c>
      <c r="AF17" s="312" t="s">
        <v>7</v>
      </c>
      <c r="AG17" s="312" t="s">
        <v>8</v>
      </c>
      <c r="AH17" s="312" t="s">
        <v>9</v>
      </c>
      <c r="AI17" s="312" t="s">
        <v>10</v>
      </c>
      <c r="AJ17" s="312" t="s">
        <v>10</v>
      </c>
      <c r="AK17" s="312" t="s">
        <v>12</v>
      </c>
      <c r="AL17" s="312" t="s">
        <v>13</v>
      </c>
      <c r="AM17" s="312" t="s">
        <v>14</v>
      </c>
      <c r="AN17" s="312" t="s">
        <v>15</v>
      </c>
      <c r="AO17" s="312" t="s">
        <v>16</v>
      </c>
    </row>
    <row r="18" spans="1:41" hidden="1" x14ac:dyDescent="0.25">
      <c r="A18" s="315"/>
      <c r="B18" s="316" t="s">
        <v>31</v>
      </c>
      <c r="C18" s="316"/>
      <c r="D18" s="62">
        <v>235</v>
      </c>
      <c r="E18" s="62">
        <v>0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>
        <v>632</v>
      </c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5" t="e">
        <f t="shared" ref="AC18:AO18" si="2">+C18/P18</f>
        <v>#DIV/0!</v>
      </c>
      <c r="AD18" s="65">
        <f t="shared" si="2"/>
        <v>0.37183544303797467</v>
      </c>
      <c r="AE18" s="65" t="e">
        <f t="shared" si="2"/>
        <v>#DIV/0!</v>
      </c>
      <c r="AF18" s="65" t="e">
        <f t="shared" si="2"/>
        <v>#DIV/0!</v>
      </c>
      <c r="AG18" s="65" t="e">
        <f t="shared" si="2"/>
        <v>#DIV/0!</v>
      </c>
      <c r="AH18" s="65" t="e">
        <f t="shared" si="2"/>
        <v>#DIV/0!</v>
      </c>
      <c r="AI18" s="65" t="e">
        <f t="shared" si="2"/>
        <v>#DIV/0!</v>
      </c>
      <c r="AJ18" s="65" t="e">
        <f t="shared" si="2"/>
        <v>#DIV/0!</v>
      </c>
      <c r="AK18" s="65" t="e">
        <f t="shared" si="2"/>
        <v>#DIV/0!</v>
      </c>
      <c r="AL18" s="65" t="e">
        <f t="shared" si="2"/>
        <v>#DIV/0!</v>
      </c>
      <c r="AM18" s="65" t="e">
        <f t="shared" si="2"/>
        <v>#DIV/0!</v>
      </c>
      <c r="AN18" s="65" t="e">
        <f t="shared" si="2"/>
        <v>#DIV/0!</v>
      </c>
      <c r="AO18" s="65" t="e">
        <f t="shared" si="2"/>
        <v>#DIV/0!</v>
      </c>
    </row>
    <row r="19" spans="1:41" ht="11.5" hidden="1" x14ac:dyDescent="0.25">
      <c r="A19" s="314" t="s">
        <v>3</v>
      </c>
      <c r="B19" s="308" t="s">
        <v>4</v>
      </c>
      <c r="C19" s="308"/>
      <c r="D19" s="314" t="s">
        <v>5</v>
      </c>
      <c r="E19" s="314" t="s">
        <v>6</v>
      </c>
      <c r="F19" s="314" t="s">
        <v>7</v>
      </c>
      <c r="G19" s="314" t="s">
        <v>8</v>
      </c>
      <c r="H19" s="314" t="s">
        <v>9</v>
      </c>
      <c r="I19" s="314" t="s">
        <v>10</v>
      </c>
      <c r="J19" s="314" t="s">
        <v>11</v>
      </c>
      <c r="K19" s="314" t="s">
        <v>12</v>
      </c>
      <c r="L19" s="314" t="s">
        <v>13</v>
      </c>
      <c r="M19" s="314" t="s">
        <v>14</v>
      </c>
      <c r="N19" s="314" t="s">
        <v>15</v>
      </c>
      <c r="O19" s="314" t="s">
        <v>16</v>
      </c>
      <c r="P19" s="314"/>
      <c r="Q19" s="310" t="s">
        <v>5</v>
      </c>
      <c r="R19" s="310" t="s">
        <v>6</v>
      </c>
      <c r="S19" s="310" t="s">
        <v>7</v>
      </c>
      <c r="T19" s="310" t="s">
        <v>8</v>
      </c>
      <c r="U19" s="310" t="s">
        <v>9</v>
      </c>
      <c r="V19" s="310" t="s">
        <v>10</v>
      </c>
      <c r="W19" s="310" t="s">
        <v>11</v>
      </c>
      <c r="X19" s="310" t="s">
        <v>12</v>
      </c>
      <c r="Y19" s="310" t="s">
        <v>13</v>
      </c>
      <c r="Z19" s="310" t="s">
        <v>14</v>
      </c>
      <c r="AA19" s="310" t="s">
        <v>15</v>
      </c>
      <c r="AB19" s="310" t="s">
        <v>16</v>
      </c>
      <c r="AC19" s="312" t="s">
        <v>5</v>
      </c>
      <c r="AD19" s="312" t="s">
        <v>5</v>
      </c>
      <c r="AE19" s="312" t="s">
        <v>6</v>
      </c>
      <c r="AF19" s="312" t="s">
        <v>7</v>
      </c>
      <c r="AG19" s="312" t="s">
        <v>8</v>
      </c>
      <c r="AH19" s="312" t="s">
        <v>9</v>
      </c>
      <c r="AI19" s="312" t="s">
        <v>10</v>
      </c>
      <c r="AJ19" s="312" t="s">
        <v>10</v>
      </c>
      <c r="AK19" s="312" t="s">
        <v>12</v>
      </c>
      <c r="AL19" s="312" t="s">
        <v>13</v>
      </c>
      <c r="AM19" s="312" t="s">
        <v>14</v>
      </c>
      <c r="AN19" s="312" t="s">
        <v>15</v>
      </c>
      <c r="AO19" s="312" t="s">
        <v>16</v>
      </c>
    </row>
    <row r="20" spans="1:41" hidden="1" x14ac:dyDescent="0.25">
      <c r="A20" s="317" t="s">
        <v>32</v>
      </c>
      <c r="B20" s="316" t="s">
        <v>20</v>
      </c>
      <c r="C20" s="316"/>
      <c r="D20" s="62">
        <v>479</v>
      </c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2">
        <v>930</v>
      </c>
      <c r="R20" s="62">
        <v>600</v>
      </c>
      <c r="S20" s="62">
        <f t="shared" ref="S20:AB21" si="3">+$Q$20+R20</f>
        <v>1530</v>
      </c>
      <c r="T20" s="62">
        <f t="shared" si="3"/>
        <v>2460</v>
      </c>
      <c r="U20" s="62">
        <f t="shared" si="3"/>
        <v>3390</v>
      </c>
      <c r="V20" s="62">
        <f t="shared" si="3"/>
        <v>4320</v>
      </c>
      <c r="W20" s="62">
        <f t="shared" si="3"/>
        <v>5250</v>
      </c>
      <c r="X20" s="62">
        <f t="shared" si="3"/>
        <v>6180</v>
      </c>
      <c r="Y20" s="62">
        <f t="shared" si="3"/>
        <v>7110</v>
      </c>
      <c r="Z20" s="62">
        <f t="shared" si="3"/>
        <v>8040</v>
      </c>
      <c r="AA20" s="62">
        <f t="shared" si="3"/>
        <v>8970</v>
      </c>
      <c r="AB20" s="62">
        <f t="shared" si="3"/>
        <v>9900</v>
      </c>
      <c r="AC20" s="65" t="e">
        <f t="shared" ref="AC20:AO21" si="4">+C20/P20</f>
        <v>#DIV/0!</v>
      </c>
      <c r="AD20" s="65">
        <f t="shared" si="4"/>
        <v>0.51505376344086018</v>
      </c>
      <c r="AE20" s="65">
        <f t="shared" si="4"/>
        <v>0</v>
      </c>
      <c r="AF20" s="65">
        <f t="shared" si="4"/>
        <v>0</v>
      </c>
      <c r="AG20" s="65">
        <f t="shared" si="4"/>
        <v>0</v>
      </c>
      <c r="AH20" s="65">
        <f t="shared" si="4"/>
        <v>0</v>
      </c>
      <c r="AI20" s="65">
        <f t="shared" si="4"/>
        <v>0</v>
      </c>
      <c r="AJ20" s="65">
        <f t="shared" si="4"/>
        <v>0</v>
      </c>
      <c r="AK20" s="65">
        <f t="shared" si="4"/>
        <v>0</v>
      </c>
      <c r="AL20" s="65">
        <f t="shared" si="4"/>
        <v>0</v>
      </c>
      <c r="AM20" s="65">
        <f t="shared" si="4"/>
        <v>0</v>
      </c>
      <c r="AN20" s="65">
        <f t="shared" si="4"/>
        <v>0</v>
      </c>
      <c r="AO20" s="65">
        <f t="shared" si="4"/>
        <v>0</v>
      </c>
    </row>
    <row r="21" spans="1:41" hidden="1" x14ac:dyDescent="0.25">
      <c r="A21" s="317"/>
      <c r="B21" s="316" t="s">
        <v>126</v>
      </c>
      <c r="C21" s="316"/>
      <c r="D21" s="62">
        <v>76</v>
      </c>
      <c r="E21" s="62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2">
        <v>287</v>
      </c>
      <c r="R21" s="62">
        <v>600</v>
      </c>
      <c r="S21" s="62">
        <f t="shared" si="3"/>
        <v>1530</v>
      </c>
      <c r="T21" s="62">
        <f t="shared" si="3"/>
        <v>2460</v>
      </c>
      <c r="U21" s="62">
        <f t="shared" si="3"/>
        <v>3390</v>
      </c>
      <c r="V21" s="62">
        <f t="shared" si="3"/>
        <v>4320</v>
      </c>
      <c r="W21" s="62">
        <f t="shared" si="3"/>
        <v>5250</v>
      </c>
      <c r="X21" s="62">
        <f t="shared" si="3"/>
        <v>6180</v>
      </c>
      <c r="Y21" s="62">
        <f t="shared" si="3"/>
        <v>7110</v>
      </c>
      <c r="Z21" s="62">
        <f t="shared" si="3"/>
        <v>8040</v>
      </c>
      <c r="AA21" s="62">
        <f t="shared" si="3"/>
        <v>8970</v>
      </c>
      <c r="AB21" s="62">
        <f t="shared" si="3"/>
        <v>9900</v>
      </c>
      <c r="AC21" s="65" t="e">
        <f t="shared" si="4"/>
        <v>#DIV/0!</v>
      </c>
      <c r="AD21" s="65">
        <f t="shared" si="4"/>
        <v>0.26480836236933797</v>
      </c>
      <c r="AE21" s="65">
        <f t="shared" si="4"/>
        <v>0</v>
      </c>
      <c r="AF21" s="65">
        <f t="shared" si="4"/>
        <v>0</v>
      </c>
      <c r="AG21" s="65">
        <f t="shared" si="4"/>
        <v>0</v>
      </c>
      <c r="AH21" s="65">
        <f t="shared" si="4"/>
        <v>0</v>
      </c>
      <c r="AI21" s="65">
        <f t="shared" si="4"/>
        <v>0</v>
      </c>
      <c r="AJ21" s="65">
        <f t="shared" si="4"/>
        <v>0</v>
      </c>
      <c r="AK21" s="65">
        <f t="shared" si="4"/>
        <v>0</v>
      </c>
      <c r="AL21" s="65">
        <f t="shared" si="4"/>
        <v>0</v>
      </c>
      <c r="AM21" s="65">
        <f t="shared" si="4"/>
        <v>0</v>
      </c>
      <c r="AN21" s="65">
        <f t="shared" si="4"/>
        <v>0</v>
      </c>
      <c r="AO21" s="65">
        <f t="shared" si="4"/>
        <v>0</v>
      </c>
    </row>
    <row r="22" spans="1:41" hidden="1" x14ac:dyDescent="0.25">
      <c r="A22" s="317"/>
      <c r="B22" s="316" t="s">
        <v>33</v>
      </c>
      <c r="C22" s="316"/>
      <c r="D22" s="65">
        <v>0.04</v>
      </c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5">
        <v>0.05</v>
      </c>
      <c r="R22" s="62">
        <v>5</v>
      </c>
      <c r="S22" s="62">
        <v>5</v>
      </c>
      <c r="T22" s="62">
        <v>5</v>
      </c>
      <c r="U22" s="62">
        <v>5</v>
      </c>
      <c r="V22" s="62">
        <v>5</v>
      </c>
      <c r="W22" s="62">
        <v>5</v>
      </c>
      <c r="X22" s="62">
        <v>5</v>
      </c>
      <c r="Y22" s="62">
        <v>5</v>
      </c>
      <c r="Z22" s="62">
        <v>5</v>
      </c>
      <c r="AA22" s="62">
        <v>5</v>
      </c>
      <c r="AB22" s="62">
        <v>5</v>
      </c>
      <c r="AC22" s="65" t="e">
        <f>+C22/P22</f>
        <v>#DIV/0!</v>
      </c>
      <c r="AD22" s="65">
        <f>+D22/Q22</f>
        <v>0.79999999999999993</v>
      </c>
      <c r="AE22" s="65">
        <f t="shared" ref="AE22:AN23" si="5">+F22/R22</f>
        <v>0</v>
      </c>
      <c r="AF22" s="65">
        <f t="shared" si="5"/>
        <v>0</v>
      </c>
      <c r="AG22" s="65">
        <f t="shared" si="5"/>
        <v>0</v>
      </c>
      <c r="AH22" s="65">
        <f t="shared" si="5"/>
        <v>0</v>
      </c>
      <c r="AI22" s="65">
        <f t="shared" si="5"/>
        <v>0</v>
      </c>
      <c r="AJ22" s="65">
        <f t="shared" si="5"/>
        <v>0</v>
      </c>
      <c r="AK22" s="65">
        <f t="shared" si="5"/>
        <v>0</v>
      </c>
      <c r="AL22" s="65">
        <f t="shared" si="5"/>
        <v>0</v>
      </c>
      <c r="AM22" s="65">
        <f t="shared" si="5"/>
        <v>0</v>
      </c>
      <c r="AN22" s="65">
        <f t="shared" si="5"/>
        <v>0</v>
      </c>
      <c r="AO22" s="65">
        <f>+Q22/AB22</f>
        <v>0.01</v>
      </c>
    </row>
    <row r="23" spans="1:41" hidden="1" x14ac:dyDescent="0.25">
      <c r="A23" s="317"/>
      <c r="B23" s="316" t="s">
        <v>34</v>
      </c>
      <c r="C23" s="316"/>
      <c r="D23" s="62">
        <v>3</v>
      </c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2">
        <v>4</v>
      </c>
      <c r="R23" s="62">
        <v>7</v>
      </c>
      <c r="S23" s="62">
        <v>7</v>
      </c>
      <c r="T23" s="62">
        <v>7</v>
      </c>
      <c r="U23" s="62">
        <v>7</v>
      </c>
      <c r="V23" s="62">
        <v>7</v>
      </c>
      <c r="W23" s="62">
        <v>7</v>
      </c>
      <c r="X23" s="62">
        <v>7</v>
      </c>
      <c r="Y23" s="62">
        <v>7</v>
      </c>
      <c r="Z23" s="62">
        <v>7</v>
      </c>
      <c r="AA23" s="62">
        <v>7</v>
      </c>
      <c r="AB23" s="62">
        <v>7</v>
      </c>
      <c r="AC23" s="65" t="e">
        <f>+C23/P23</f>
        <v>#DIV/0!</v>
      </c>
      <c r="AD23" s="65">
        <f>+D23/Q23</f>
        <v>0.75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5">
        <f t="shared" si="5"/>
        <v>0</v>
      </c>
      <c r="AJ23" s="65">
        <f t="shared" si="5"/>
        <v>0</v>
      </c>
      <c r="AK23" s="65">
        <f t="shared" si="5"/>
        <v>0</v>
      </c>
      <c r="AL23" s="65">
        <f t="shared" si="5"/>
        <v>0</v>
      </c>
      <c r="AM23" s="65">
        <f t="shared" si="5"/>
        <v>0</v>
      </c>
      <c r="AN23" s="65">
        <f t="shared" si="5"/>
        <v>0</v>
      </c>
      <c r="AO23" s="65">
        <f>+Q23/AB23</f>
        <v>0.5714285714285714</v>
      </c>
    </row>
    <row r="24" spans="1:41" ht="11.5" hidden="1" x14ac:dyDescent="0.25">
      <c r="A24" s="317"/>
      <c r="B24" s="308" t="s">
        <v>23</v>
      </c>
      <c r="C24" s="308"/>
      <c r="D24" s="314" t="s">
        <v>5</v>
      </c>
      <c r="E24" s="314" t="s">
        <v>6</v>
      </c>
      <c r="F24" s="314" t="s">
        <v>7</v>
      </c>
      <c r="G24" s="314" t="s">
        <v>8</v>
      </c>
      <c r="H24" s="314" t="s">
        <v>9</v>
      </c>
      <c r="I24" s="314" t="s">
        <v>10</v>
      </c>
      <c r="J24" s="314" t="s">
        <v>11</v>
      </c>
      <c r="K24" s="314" t="s">
        <v>12</v>
      </c>
      <c r="L24" s="314" t="s">
        <v>13</v>
      </c>
      <c r="M24" s="314" t="s">
        <v>14</v>
      </c>
      <c r="N24" s="314" t="s">
        <v>15</v>
      </c>
      <c r="O24" s="314" t="s">
        <v>16</v>
      </c>
      <c r="P24" s="314"/>
      <c r="Q24" s="310" t="s">
        <v>5</v>
      </c>
      <c r="R24" s="310" t="s">
        <v>6</v>
      </c>
      <c r="S24" s="310" t="s">
        <v>7</v>
      </c>
      <c r="T24" s="310" t="s">
        <v>8</v>
      </c>
      <c r="U24" s="310" t="s">
        <v>9</v>
      </c>
      <c r="V24" s="310" t="s">
        <v>10</v>
      </c>
      <c r="W24" s="310" t="s">
        <v>11</v>
      </c>
      <c r="X24" s="310" t="s">
        <v>12</v>
      </c>
      <c r="Y24" s="310" t="s">
        <v>13</v>
      </c>
      <c r="Z24" s="310" t="s">
        <v>14</v>
      </c>
      <c r="AA24" s="310" t="s">
        <v>15</v>
      </c>
      <c r="AB24" s="310" t="s">
        <v>16</v>
      </c>
      <c r="AC24" s="312" t="s">
        <v>5</v>
      </c>
      <c r="AD24" s="312" t="s">
        <v>5</v>
      </c>
      <c r="AE24" s="312" t="s">
        <v>6</v>
      </c>
      <c r="AF24" s="312" t="s">
        <v>7</v>
      </c>
      <c r="AG24" s="312" t="s">
        <v>8</v>
      </c>
      <c r="AH24" s="312" t="s">
        <v>9</v>
      </c>
      <c r="AI24" s="312" t="s">
        <v>10</v>
      </c>
      <c r="AJ24" s="312" t="s">
        <v>10</v>
      </c>
      <c r="AK24" s="312" t="s">
        <v>12</v>
      </c>
      <c r="AL24" s="312" t="s">
        <v>13</v>
      </c>
      <c r="AM24" s="312" t="s">
        <v>14</v>
      </c>
      <c r="AN24" s="312" t="s">
        <v>15</v>
      </c>
      <c r="AO24" s="312" t="s">
        <v>16</v>
      </c>
    </row>
    <row r="25" spans="1:41" hidden="1" x14ac:dyDescent="0.25">
      <c r="A25" s="317"/>
      <c r="B25" s="316" t="s">
        <v>35</v>
      </c>
      <c r="C25" s="316"/>
      <c r="D25" s="62">
        <v>17</v>
      </c>
      <c r="E25" s="62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2">
        <v>24</v>
      </c>
      <c r="R25" s="62">
        <v>24</v>
      </c>
      <c r="S25" s="62">
        <v>24</v>
      </c>
      <c r="T25" s="62">
        <v>24</v>
      </c>
      <c r="U25" s="62">
        <v>24</v>
      </c>
      <c r="V25" s="62">
        <v>24</v>
      </c>
      <c r="W25" s="62">
        <v>24</v>
      </c>
      <c r="X25" s="62">
        <v>24</v>
      </c>
      <c r="Y25" s="62">
        <v>24</v>
      </c>
      <c r="Z25" s="62">
        <v>24</v>
      </c>
      <c r="AA25" s="62">
        <v>24</v>
      </c>
      <c r="AB25" s="62">
        <v>24</v>
      </c>
      <c r="AC25" s="69" t="e">
        <f t="shared" ref="AC25:AO31" si="6">+C25/P25</f>
        <v>#DIV/0!</v>
      </c>
      <c r="AD25" s="69">
        <f t="shared" si="6"/>
        <v>0.70833333333333337</v>
      </c>
      <c r="AE25" s="69">
        <f t="shared" si="6"/>
        <v>0</v>
      </c>
      <c r="AF25" s="69">
        <f t="shared" si="6"/>
        <v>0</v>
      </c>
      <c r="AG25" s="69">
        <f t="shared" si="6"/>
        <v>0</v>
      </c>
      <c r="AH25" s="69">
        <f t="shared" si="6"/>
        <v>0</v>
      </c>
      <c r="AI25" s="69">
        <f t="shared" si="6"/>
        <v>0</v>
      </c>
      <c r="AJ25" s="69">
        <f t="shared" si="6"/>
        <v>0</v>
      </c>
      <c r="AK25" s="69">
        <f t="shared" si="6"/>
        <v>0</v>
      </c>
      <c r="AL25" s="69">
        <f t="shared" si="6"/>
        <v>0</v>
      </c>
      <c r="AM25" s="69">
        <f t="shared" si="6"/>
        <v>0</v>
      </c>
      <c r="AN25" s="69">
        <f t="shared" si="6"/>
        <v>0</v>
      </c>
      <c r="AO25" s="69">
        <f t="shared" si="6"/>
        <v>0</v>
      </c>
    </row>
    <row r="26" spans="1:41" hidden="1" x14ac:dyDescent="0.25">
      <c r="A26" s="317"/>
      <c r="B26" s="316" t="s">
        <v>36</v>
      </c>
      <c r="C26" s="316"/>
      <c r="D26" s="62">
        <v>5</v>
      </c>
      <c r="E26" s="62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9" t="e">
        <f t="shared" si="6"/>
        <v>#DIV/0!</v>
      </c>
      <c r="AD26" s="69" t="e">
        <f t="shared" si="6"/>
        <v>#DIV/0!</v>
      </c>
      <c r="AE26" s="69" t="e">
        <f t="shared" si="6"/>
        <v>#DIV/0!</v>
      </c>
      <c r="AF26" s="69" t="e">
        <f t="shared" si="6"/>
        <v>#DIV/0!</v>
      </c>
      <c r="AG26" s="69" t="e">
        <f t="shared" si="6"/>
        <v>#DIV/0!</v>
      </c>
      <c r="AH26" s="69" t="e">
        <f t="shared" si="6"/>
        <v>#DIV/0!</v>
      </c>
      <c r="AI26" s="69" t="e">
        <f t="shared" si="6"/>
        <v>#DIV/0!</v>
      </c>
      <c r="AJ26" s="69" t="e">
        <f t="shared" si="6"/>
        <v>#DIV/0!</v>
      </c>
      <c r="AK26" s="69" t="e">
        <f t="shared" si="6"/>
        <v>#DIV/0!</v>
      </c>
      <c r="AL26" s="69" t="e">
        <f t="shared" si="6"/>
        <v>#DIV/0!</v>
      </c>
      <c r="AM26" s="69" t="e">
        <f t="shared" si="6"/>
        <v>#DIV/0!</v>
      </c>
      <c r="AN26" s="69" t="e">
        <f t="shared" si="6"/>
        <v>#DIV/0!</v>
      </c>
      <c r="AO26" s="69" t="e">
        <f t="shared" si="6"/>
        <v>#DIV/0!</v>
      </c>
    </row>
    <row r="27" spans="1:41" hidden="1" x14ac:dyDescent="0.25">
      <c r="A27" s="317"/>
      <c r="B27" s="316" t="s">
        <v>37</v>
      </c>
      <c r="C27" s="316"/>
      <c r="D27" s="62">
        <v>2</v>
      </c>
      <c r="E27" s="62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9" t="e">
        <f t="shared" si="6"/>
        <v>#DIV/0!</v>
      </c>
      <c r="AD27" s="69" t="e">
        <f t="shared" si="6"/>
        <v>#DIV/0!</v>
      </c>
      <c r="AE27" s="69" t="e">
        <f t="shared" si="6"/>
        <v>#DIV/0!</v>
      </c>
      <c r="AF27" s="69" t="e">
        <f t="shared" si="6"/>
        <v>#DIV/0!</v>
      </c>
      <c r="AG27" s="69" t="e">
        <f t="shared" si="6"/>
        <v>#DIV/0!</v>
      </c>
      <c r="AH27" s="69" t="e">
        <f t="shared" si="6"/>
        <v>#DIV/0!</v>
      </c>
      <c r="AI27" s="69" t="e">
        <f t="shared" si="6"/>
        <v>#DIV/0!</v>
      </c>
      <c r="AJ27" s="69" t="e">
        <f t="shared" si="6"/>
        <v>#DIV/0!</v>
      </c>
      <c r="AK27" s="69" t="e">
        <f t="shared" si="6"/>
        <v>#DIV/0!</v>
      </c>
      <c r="AL27" s="69" t="e">
        <f t="shared" si="6"/>
        <v>#DIV/0!</v>
      </c>
      <c r="AM27" s="69" t="e">
        <f t="shared" si="6"/>
        <v>#DIV/0!</v>
      </c>
      <c r="AN27" s="69" t="e">
        <f t="shared" si="6"/>
        <v>#DIV/0!</v>
      </c>
      <c r="AO27" s="69" t="e">
        <f t="shared" si="6"/>
        <v>#DIV/0!</v>
      </c>
    </row>
    <row r="28" spans="1:41" hidden="1" x14ac:dyDescent="0.25">
      <c r="A28" s="317"/>
      <c r="B28" s="316" t="s">
        <v>38</v>
      </c>
      <c r="C28" s="316"/>
      <c r="D28" s="62">
        <v>2</v>
      </c>
      <c r="E28" s="6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2">
        <v>2</v>
      </c>
      <c r="R28" s="62">
        <v>2</v>
      </c>
      <c r="S28" s="62">
        <v>2</v>
      </c>
      <c r="T28" s="62">
        <v>2</v>
      </c>
      <c r="U28" s="62">
        <v>2</v>
      </c>
      <c r="V28" s="62">
        <v>2</v>
      </c>
      <c r="W28" s="62">
        <v>2</v>
      </c>
      <c r="X28" s="62">
        <v>2</v>
      </c>
      <c r="Y28" s="62">
        <v>2</v>
      </c>
      <c r="Z28" s="62">
        <v>2</v>
      </c>
      <c r="AA28" s="62">
        <v>2</v>
      </c>
      <c r="AB28" s="62">
        <v>2</v>
      </c>
      <c r="AC28" s="69" t="e">
        <f t="shared" si="6"/>
        <v>#DIV/0!</v>
      </c>
      <c r="AD28" s="69">
        <f t="shared" si="6"/>
        <v>1</v>
      </c>
      <c r="AE28" s="69">
        <f t="shared" si="6"/>
        <v>0</v>
      </c>
      <c r="AF28" s="69">
        <f t="shared" si="6"/>
        <v>0</v>
      </c>
      <c r="AG28" s="69">
        <f t="shared" si="6"/>
        <v>0</v>
      </c>
      <c r="AH28" s="69">
        <f t="shared" si="6"/>
        <v>0</v>
      </c>
      <c r="AI28" s="69">
        <f t="shared" si="6"/>
        <v>0</v>
      </c>
      <c r="AJ28" s="69">
        <f t="shared" si="6"/>
        <v>0</v>
      </c>
      <c r="AK28" s="69">
        <f t="shared" si="6"/>
        <v>0</v>
      </c>
      <c r="AL28" s="69">
        <f t="shared" si="6"/>
        <v>0</v>
      </c>
      <c r="AM28" s="69">
        <f t="shared" si="6"/>
        <v>0</v>
      </c>
      <c r="AN28" s="69">
        <f t="shared" si="6"/>
        <v>0</v>
      </c>
      <c r="AO28" s="69">
        <f t="shared" si="6"/>
        <v>0</v>
      </c>
    </row>
    <row r="29" spans="1:41" hidden="1" x14ac:dyDescent="0.25">
      <c r="A29" s="317"/>
      <c r="B29" s="316" t="s">
        <v>39</v>
      </c>
      <c r="C29" s="316"/>
      <c r="D29" s="62">
        <v>2</v>
      </c>
      <c r="E29" s="62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9" t="e">
        <f t="shared" si="6"/>
        <v>#DIV/0!</v>
      </c>
      <c r="AD29" s="69" t="e">
        <f t="shared" si="6"/>
        <v>#DIV/0!</v>
      </c>
      <c r="AE29" s="69" t="e">
        <f t="shared" si="6"/>
        <v>#DIV/0!</v>
      </c>
      <c r="AF29" s="69" t="e">
        <f t="shared" si="6"/>
        <v>#DIV/0!</v>
      </c>
      <c r="AG29" s="69" t="e">
        <f t="shared" si="6"/>
        <v>#DIV/0!</v>
      </c>
      <c r="AH29" s="69" t="e">
        <f t="shared" si="6"/>
        <v>#DIV/0!</v>
      </c>
      <c r="AI29" s="69" t="e">
        <f t="shared" si="6"/>
        <v>#DIV/0!</v>
      </c>
      <c r="AJ29" s="69" t="e">
        <f t="shared" si="6"/>
        <v>#DIV/0!</v>
      </c>
      <c r="AK29" s="69" t="e">
        <f t="shared" si="6"/>
        <v>#DIV/0!</v>
      </c>
      <c r="AL29" s="69" t="e">
        <f t="shared" si="6"/>
        <v>#DIV/0!</v>
      </c>
      <c r="AM29" s="69" t="e">
        <f t="shared" si="6"/>
        <v>#DIV/0!</v>
      </c>
      <c r="AN29" s="69" t="e">
        <f t="shared" si="6"/>
        <v>#DIV/0!</v>
      </c>
      <c r="AO29" s="69" t="e">
        <f t="shared" si="6"/>
        <v>#DIV/0!</v>
      </c>
    </row>
    <row r="30" spans="1:41" hidden="1" x14ac:dyDescent="0.25">
      <c r="A30" s="317"/>
      <c r="B30" s="316" t="s">
        <v>41</v>
      </c>
      <c r="C30" s="316"/>
      <c r="D30" s="62">
        <v>11</v>
      </c>
      <c r="E30" s="62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9" t="e">
        <f t="shared" si="6"/>
        <v>#DIV/0!</v>
      </c>
      <c r="AD30" s="69" t="e">
        <f t="shared" si="6"/>
        <v>#DIV/0!</v>
      </c>
      <c r="AE30" s="69" t="e">
        <f t="shared" si="6"/>
        <v>#DIV/0!</v>
      </c>
      <c r="AF30" s="69" t="e">
        <f t="shared" si="6"/>
        <v>#DIV/0!</v>
      </c>
      <c r="AG30" s="69" t="e">
        <f t="shared" si="6"/>
        <v>#DIV/0!</v>
      </c>
      <c r="AH30" s="69" t="e">
        <f t="shared" si="6"/>
        <v>#DIV/0!</v>
      </c>
      <c r="AI30" s="69" t="e">
        <f t="shared" si="6"/>
        <v>#DIV/0!</v>
      </c>
      <c r="AJ30" s="69" t="e">
        <f t="shared" si="6"/>
        <v>#DIV/0!</v>
      </c>
      <c r="AK30" s="69" t="e">
        <f t="shared" si="6"/>
        <v>#DIV/0!</v>
      </c>
      <c r="AL30" s="69" t="e">
        <f t="shared" si="6"/>
        <v>#DIV/0!</v>
      </c>
      <c r="AM30" s="69" t="e">
        <f t="shared" si="6"/>
        <v>#DIV/0!</v>
      </c>
      <c r="AN30" s="69" t="e">
        <f t="shared" si="6"/>
        <v>#DIV/0!</v>
      </c>
      <c r="AO30" s="69" t="e">
        <f t="shared" si="6"/>
        <v>#DIV/0!</v>
      </c>
    </row>
    <row r="31" spans="1:41" hidden="1" x14ac:dyDescent="0.25">
      <c r="A31" s="317"/>
      <c r="B31" s="316" t="s">
        <v>42</v>
      </c>
      <c r="C31" s="316"/>
      <c r="D31" s="62">
        <f>24-11</f>
        <v>13</v>
      </c>
      <c r="E31" s="62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9" t="e">
        <f t="shared" si="6"/>
        <v>#DIV/0!</v>
      </c>
      <c r="AD31" s="69" t="e">
        <f t="shared" si="6"/>
        <v>#DIV/0!</v>
      </c>
      <c r="AE31" s="69" t="e">
        <f t="shared" si="6"/>
        <v>#DIV/0!</v>
      </c>
      <c r="AF31" s="69" t="e">
        <f t="shared" si="6"/>
        <v>#DIV/0!</v>
      </c>
      <c r="AG31" s="69" t="e">
        <f t="shared" si="6"/>
        <v>#DIV/0!</v>
      </c>
      <c r="AH31" s="69" t="e">
        <f t="shared" si="6"/>
        <v>#DIV/0!</v>
      </c>
      <c r="AI31" s="69" t="e">
        <f t="shared" si="6"/>
        <v>#DIV/0!</v>
      </c>
      <c r="AJ31" s="69" t="e">
        <f t="shared" si="6"/>
        <v>#DIV/0!</v>
      </c>
      <c r="AK31" s="69" t="e">
        <f t="shared" si="6"/>
        <v>#DIV/0!</v>
      </c>
      <c r="AL31" s="69" t="e">
        <f t="shared" si="6"/>
        <v>#DIV/0!</v>
      </c>
      <c r="AM31" s="69" t="e">
        <f t="shared" si="6"/>
        <v>#DIV/0!</v>
      </c>
      <c r="AN31" s="69" t="e">
        <f t="shared" si="6"/>
        <v>#DIV/0!</v>
      </c>
      <c r="AO31" s="69" t="e">
        <f t="shared" si="6"/>
        <v>#DIV/0!</v>
      </c>
    </row>
    <row r="32" spans="1:41" ht="11.5" hidden="1" x14ac:dyDescent="0.25">
      <c r="A32" s="314" t="s">
        <v>3</v>
      </c>
      <c r="B32" s="308" t="s">
        <v>4</v>
      </c>
      <c r="C32" s="308"/>
      <c r="D32" s="314" t="s">
        <v>5</v>
      </c>
      <c r="E32" s="314" t="s">
        <v>6</v>
      </c>
      <c r="F32" s="314" t="s">
        <v>7</v>
      </c>
      <c r="G32" s="314" t="s">
        <v>8</v>
      </c>
      <c r="H32" s="314" t="s">
        <v>9</v>
      </c>
      <c r="I32" s="314" t="s">
        <v>10</v>
      </c>
      <c r="J32" s="314" t="s">
        <v>11</v>
      </c>
      <c r="K32" s="314" t="s">
        <v>12</v>
      </c>
      <c r="L32" s="314" t="s">
        <v>13</v>
      </c>
      <c r="M32" s="314" t="s">
        <v>14</v>
      </c>
      <c r="N32" s="314" t="s">
        <v>15</v>
      </c>
      <c r="O32" s="314" t="s">
        <v>16</v>
      </c>
      <c r="P32" s="314"/>
      <c r="Q32" s="310" t="s">
        <v>5</v>
      </c>
      <c r="R32" s="310" t="s">
        <v>6</v>
      </c>
      <c r="S32" s="310" t="s">
        <v>7</v>
      </c>
      <c r="T32" s="310" t="s">
        <v>8</v>
      </c>
      <c r="U32" s="310" t="s">
        <v>9</v>
      </c>
      <c r="V32" s="310" t="s">
        <v>10</v>
      </c>
      <c r="W32" s="310" t="s">
        <v>11</v>
      </c>
      <c r="X32" s="310" t="s">
        <v>12</v>
      </c>
      <c r="Y32" s="310" t="s">
        <v>13</v>
      </c>
      <c r="Z32" s="310" t="s">
        <v>14</v>
      </c>
      <c r="AA32" s="310" t="s">
        <v>15</v>
      </c>
      <c r="AB32" s="310" t="s">
        <v>16</v>
      </c>
      <c r="AC32" s="312" t="s">
        <v>5</v>
      </c>
      <c r="AD32" s="312" t="s">
        <v>5</v>
      </c>
      <c r="AE32" s="312" t="s">
        <v>6</v>
      </c>
      <c r="AF32" s="312" t="s">
        <v>7</v>
      </c>
      <c r="AG32" s="312" t="s">
        <v>8</v>
      </c>
      <c r="AH32" s="312" t="s">
        <v>9</v>
      </c>
      <c r="AI32" s="312" t="s">
        <v>10</v>
      </c>
      <c r="AJ32" s="312" t="s">
        <v>10</v>
      </c>
      <c r="AK32" s="312" t="s">
        <v>12</v>
      </c>
      <c r="AL32" s="312" t="s">
        <v>13</v>
      </c>
      <c r="AM32" s="312" t="s">
        <v>14</v>
      </c>
      <c r="AN32" s="312" t="s">
        <v>15</v>
      </c>
      <c r="AO32" s="312" t="s">
        <v>16</v>
      </c>
    </row>
    <row r="33" spans="1:43" ht="30" hidden="1" x14ac:dyDescent="0.25">
      <c r="A33" s="317" t="s">
        <v>43</v>
      </c>
      <c r="B33" s="318" t="s">
        <v>44</v>
      </c>
      <c r="C33" s="318"/>
      <c r="D33" s="62">
        <v>0.05</v>
      </c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70">
        <v>8.3333333333333329E-2</v>
      </c>
      <c r="R33" s="70">
        <v>8.3333333333333329E-2</v>
      </c>
      <c r="S33" s="70">
        <v>8.3333333333333329E-2</v>
      </c>
      <c r="T33" s="70">
        <v>8.3333333333333329E-2</v>
      </c>
      <c r="U33" s="70">
        <v>8.3333333333333329E-2</v>
      </c>
      <c r="V33" s="70">
        <v>8.3333333333333329E-2</v>
      </c>
      <c r="W33" s="70">
        <v>8.3333333333333329E-2</v>
      </c>
      <c r="X33" s="70">
        <v>8.3333333333333329E-2</v>
      </c>
      <c r="Y33" s="70">
        <v>8.3333333333333329E-2</v>
      </c>
      <c r="Z33" s="70">
        <v>8.3333333333333329E-2</v>
      </c>
      <c r="AA33" s="70">
        <v>8.3333333333333329E-2</v>
      </c>
      <c r="AB33" s="70">
        <v>8.3333333333333329E-2</v>
      </c>
      <c r="AC33" s="65" t="e">
        <f t="shared" ref="AC33:AO39" si="7">+C33/P33</f>
        <v>#DIV/0!</v>
      </c>
      <c r="AD33" s="65">
        <f t="shared" si="7"/>
        <v>0.60000000000000009</v>
      </c>
      <c r="AE33" s="65">
        <f t="shared" si="7"/>
        <v>0</v>
      </c>
      <c r="AF33" s="65">
        <f t="shared" si="7"/>
        <v>0</v>
      </c>
      <c r="AG33" s="65">
        <f t="shared" si="7"/>
        <v>0</v>
      </c>
      <c r="AH33" s="65">
        <f t="shared" si="7"/>
        <v>0</v>
      </c>
      <c r="AI33" s="65">
        <f t="shared" si="7"/>
        <v>0</v>
      </c>
      <c r="AJ33" s="65">
        <f t="shared" si="7"/>
        <v>0</v>
      </c>
      <c r="AK33" s="65">
        <f t="shared" si="7"/>
        <v>0</v>
      </c>
      <c r="AL33" s="65">
        <f t="shared" si="7"/>
        <v>0</v>
      </c>
      <c r="AM33" s="65">
        <f t="shared" si="7"/>
        <v>0</v>
      </c>
      <c r="AN33" s="65">
        <f t="shared" si="7"/>
        <v>0</v>
      </c>
      <c r="AO33" s="65">
        <f t="shared" si="7"/>
        <v>0</v>
      </c>
    </row>
    <row r="34" spans="1:43" ht="20" hidden="1" x14ac:dyDescent="0.25">
      <c r="A34" s="317"/>
      <c r="B34" s="318" t="s">
        <v>45</v>
      </c>
      <c r="C34" s="318"/>
      <c r="D34" s="62">
        <v>0</v>
      </c>
      <c r="E34" s="62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70">
        <v>1.75</v>
      </c>
      <c r="R34" s="70">
        <v>1.75</v>
      </c>
      <c r="S34" s="70">
        <v>1.75</v>
      </c>
      <c r="T34" s="70">
        <v>1.75</v>
      </c>
      <c r="U34" s="70">
        <v>1.75</v>
      </c>
      <c r="V34" s="70">
        <v>1.75</v>
      </c>
      <c r="W34" s="70">
        <v>1.75</v>
      </c>
      <c r="X34" s="70">
        <v>1.75</v>
      </c>
      <c r="Y34" s="70">
        <v>1.75</v>
      </c>
      <c r="Z34" s="70">
        <v>1.75</v>
      </c>
      <c r="AA34" s="70">
        <v>1.75</v>
      </c>
      <c r="AB34" s="70">
        <v>1.75</v>
      </c>
      <c r="AC34" s="65" t="e">
        <f t="shared" si="7"/>
        <v>#DIV/0!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65">
        <f t="shared" si="7"/>
        <v>0</v>
      </c>
      <c r="AK34" s="65">
        <f t="shared" si="7"/>
        <v>0</v>
      </c>
      <c r="AL34" s="65">
        <f t="shared" si="7"/>
        <v>0</v>
      </c>
      <c r="AM34" s="65">
        <f t="shared" si="7"/>
        <v>0</v>
      </c>
      <c r="AN34" s="65">
        <f t="shared" si="7"/>
        <v>0</v>
      </c>
      <c r="AO34" s="65">
        <f t="shared" si="7"/>
        <v>0</v>
      </c>
    </row>
    <row r="35" spans="1:43" hidden="1" x14ac:dyDescent="0.25">
      <c r="A35" s="317"/>
      <c r="B35" s="316" t="s">
        <v>52</v>
      </c>
      <c r="C35" s="316"/>
      <c r="D35" s="62">
        <v>0</v>
      </c>
      <c r="E35" s="62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70">
        <v>0.75</v>
      </c>
      <c r="R35" s="70">
        <v>0.75</v>
      </c>
      <c r="S35" s="70">
        <v>0.75</v>
      </c>
      <c r="T35" s="70">
        <v>0.75</v>
      </c>
      <c r="U35" s="70">
        <v>0.75</v>
      </c>
      <c r="V35" s="70">
        <v>0.75</v>
      </c>
      <c r="W35" s="70">
        <v>0.75</v>
      </c>
      <c r="X35" s="70">
        <v>0.75</v>
      </c>
      <c r="Y35" s="70">
        <v>0.75</v>
      </c>
      <c r="Z35" s="70">
        <v>0.75</v>
      </c>
      <c r="AA35" s="70">
        <v>0.75</v>
      </c>
      <c r="AB35" s="70">
        <v>0.75</v>
      </c>
      <c r="AC35" s="65" t="e">
        <f t="shared" si="7"/>
        <v>#DIV/0!</v>
      </c>
      <c r="AD35" s="65">
        <f t="shared" si="7"/>
        <v>0</v>
      </c>
      <c r="AE35" s="65">
        <f t="shared" si="7"/>
        <v>0</v>
      </c>
      <c r="AF35" s="65">
        <f t="shared" si="7"/>
        <v>0</v>
      </c>
      <c r="AG35" s="65">
        <f t="shared" si="7"/>
        <v>0</v>
      </c>
      <c r="AH35" s="65">
        <f t="shared" si="7"/>
        <v>0</v>
      </c>
      <c r="AI35" s="65">
        <f t="shared" si="7"/>
        <v>0</v>
      </c>
      <c r="AJ35" s="65">
        <f t="shared" si="7"/>
        <v>0</v>
      </c>
      <c r="AK35" s="65">
        <f t="shared" si="7"/>
        <v>0</v>
      </c>
      <c r="AL35" s="65">
        <f t="shared" si="7"/>
        <v>0</v>
      </c>
      <c r="AM35" s="65">
        <f t="shared" si="7"/>
        <v>0</v>
      </c>
      <c r="AN35" s="65">
        <f t="shared" si="7"/>
        <v>0</v>
      </c>
      <c r="AO35" s="65">
        <f t="shared" si="7"/>
        <v>0</v>
      </c>
    </row>
    <row r="36" spans="1:43" ht="17.25" hidden="1" customHeight="1" thickBot="1" x14ac:dyDescent="0.3">
      <c r="A36" s="317"/>
      <c r="B36" s="316" t="s">
        <v>53</v>
      </c>
      <c r="C36" s="316"/>
      <c r="D36" s="62">
        <v>0</v>
      </c>
      <c r="E36" s="62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5" t="e">
        <f t="shared" si="7"/>
        <v>#DIV/0!</v>
      </c>
      <c r="AD36" s="65" t="e">
        <f t="shared" si="7"/>
        <v>#DIV/0!</v>
      </c>
      <c r="AE36" s="65" t="e">
        <f t="shared" si="7"/>
        <v>#DIV/0!</v>
      </c>
      <c r="AF36" s="65" t="e">
        <f t="shared" si="7"/>
        <v>#DIV/0!</v>
      </c>
      <c r="AG36" s="65" t="e">
        <f t="shared" si="7"/>
        <v>#DIV/0!</v>
      </c>
      <c r="AH36" s="65" t="e">
        <f t="shared" si="7"/>
        <v>#DIV/0!</v>
      </c>
      <c r="AI36" s="65" t="e">
        <f t="shared" si="7"/>
        <v>#DIV/0!</v>
      </c>
      <c r="AJ36" s="65" t="e">
        <f t="shared" si="7"/>
        <v>#DIV/0!</v>
      </c>
      <c r="AK36" s="65" t="e">
        <f t="shared" si="7"/>
        <v>#DIV/0!</v>
      </c>
      <c r="AL36" s="65" t="e">
        <f t="shared" si="7"/>
        <v>#DIV/0!</v>
      </c>
      <c r="AM36" s="65" t="e">
        <f t="shared" si="7"/>
        <v>#DIV/0!</v>
      </c>
      <c r="AN36" s="65" t="e">
        <f t="shared" si="7"/>
        <v>#DIV/0!</v>
      </c>
      <c r="AO36" s="65" t="e">
        <f t="shared" si="7"/>
        <v>#DIV/0!</v>
      </c>
    </row>
    <row r="37" spans="1:43" ht="20" hidden="1" x14ac:dyDescent="0.25">
      <c r="A37" s="317"/>
      <c r="B37" s="318" t="s">
        <v>46</v>
      </c>
      <c r="C37" s="318"/>
      <c r="D37" s="62">
        <v>0</v>
      </c>
      <c r="E37" s="62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5" t="e">
        <f t="shared" si="7"/>
        <v>#DIV/0!</v>
      </c>
      <c r="AD37" s="65" t="e">
        <f t="shared" si="7"/>
        <v>#DIV/0!</v>
      </c>
      <c r="AE37" s="65" t="e">
        <f t="shared" si="7"/>
        <v>#DIV/0!</v>
      </c>
      <c r="AF37" s="65" t="e">
        <f t="shared" si="7"/>
        <v>#DIV/0!</v>
      </c>
      <c r="AG37" s="65" t="e">
        <f t="shared" si="7"/>
        <v>#DIV/0!</v>
      </c>
      <c r="AH37" s="65" t="e">
        <f t="shared" si="7"/>
        <v>#DIV/0!</v>
      </c>
      <c r="AI37" s="65" t="e">
        <f t="shared" si="7"/>
        <v>#DIV/0!</v>
      </c>
      <c r="AJ37" s="65" t="e">
        <f t="shared" si="7"/>
        <v>#DIV/0!</v>
      </c>
      <c r="AK37" s="65" t="e">
        <f t="shared" si="7"/>
        <v>#DIV/0!</v>
      </c>
      <c r="AL37" s="65" t="e">
        <f t="shared" si="7"/>
        <v>#DIV/0!</v>
      </c>
      <c r="AM37" s="65" t="e">
        <f t="shared" si="7"/>
        <v>#DIV/0!</v>
      </c>
      <c r="AN37" s="65" t="e">
        <f t="shared" si="7"/>
        <v>#DIV/0!</v>
      </c>
      <c r="AO37" s="65" t="e">
        <f t="shared" si="7"/>
        <v>#DIV/0!</v>
      </c>
    </row>
    <row r="38" spans="1:43" ht="20" hidden="1" x14ac:dyDescent="0.25">
      <c r="A38" s="317"/>
      <c r="B38" s="318" t="s">
        <v>47</v>
      </c>
      <c r="C38" s="318"/>
      <c r="D38" s="62">
        <v>6</v>
      </c>
      <c r="E38" s="62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2">
        <v>14</v>
      </c>
      <c r="R38" s="62">
        <v>14</v>
      </c>
      <c r="S38" s="62">
        <v>14</v>
      </c>
      <c r="T38" s="62">
        <v>14</v>
      </c>
      <c r="U38" s="62">
        <v>14</v>
      </c>
      <c r="V38" s="62">
        <v>14</v>
      </c>
      <c r="W38" s="62">
        <v>14</v>
      </c>
      <c r="X38" s="62">
        <v>14</v>
      </c>
      <c r="Y38" s="62">
        <v>14</v>
      </c>
      <c r="Z38" s="62">
        <v>14</v>
      </c>
      <c r="AA38" s="62">
        <v>14</v>
      </c>
      <c r="AB38" s="62">
        <v>14</v>
      </c>
      <c r="AC38" s="65" t="e">
        <f t="shared" si="7"/>
        <v>#DIV/0!</v>
      </c>
      <c r="AD38" s="65">
        <f t="shared" si="7"/>
        <v>0.42857142857142855</v>
      </c>
      <c r="AE38" s="65">
        <f t="shared" si="7"/>
        <v>0</v>
      </c>
      <c r="AF38" s="65">
        <f t="shared" si="7"/>
        <v>0</v>
      </c>
      <c r="AG38" s="65">
        <f t="shared" si="7"/>
        <v>0</v>
      </c>
      <c r="AH38" s="65">
        <f t="shared" si="7"/>
        <v>0</v>
      </c>
      <c r="AI38" s="65">
        <f t="shared" si="7"/>
        <v>0</v>
      </c>
      <c r="AJ38" s="65">
        <f t="shared" si="7"/>
        <v>0</v>
      </c>
      <c r="AK38" s="65">
        <f t="shared" si="7"/>
        <v>0</v>
      </c>
      <c r="AL38" s="65">
        <f t="shared" si="7"/>
        <v>0</v>
      </c>
      <c r="AM38" s="65">
        <f t="shared" si="7"/>
        <v>0</v>
      </c>
      <c r="AN38" s="65">
        <f t="shared" si="7"/>
        <v>0</v>
      </c>
      <c r="AO38" s="65">
        <f t="shared" si="7"/>
        <v>0</v>
      </c>
    </row>
    <row r="39" spans="1:43" ht="20" hidden="1" x14ac:dyDescent="0.25">
      <c r="A39" s="317"/>
      <c r="B39" s="318" t="s">
        <v>48</v>
      </c>
      <c r="C39" s="318"/>
      <c r="D39" s="62">
        <v>12</v>
      </c>
      <c r="E39" s="62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2">
        <v>12</v>
      </c>
      <c r="R39" s="62"/>
      <c r="S39" s="62">
        <v>7</v>
      </c>
      <c r="T39" s="62">
        <v>7</v>
      </c>
      <c r="U39" s="62">
        <v>7</v>
      </c>
      <c r="V39" s="62">
        <v>7</v>
      </c>
      <c r="W39" s="62">
        <v>7</v>
      </c>
      <c r="X39" s="62">
        <v>7</v>
      </c>
      <c r="Y39" s="62">
        <v>7</v>
      </c>
      <c r="Z39" s="62">
        <v>7</v>
      </c>
      <c r="AA39" s="62">
        <v>7</v>
      </c>
      <c r="AB39" s="62">
        <v>7</v>
      </c>
      <c r="AC39" s="65" t="e">
        <f t="shared" si="7"/>
        <v>#DIV/0!</v>
      </c>
      <c r="AD39" s="65">
        <f t="shared" si="7"/>
        <v>1</v>
      </c>
      <c r="AE39" s="65" t="e">
        <f t="shared" si="7"/>
        <v>#DIV/0!</v>
      </c>
      <c r="AF39" s="65">
        <f t="shared" si="7"/>
        <v>0</v>
      </c>
      <c r="AG39" s="65">
        <f t="shared" si="7"/>
        <v>0</v>
      </c>
      <c r="AH39" s="65">
        <f t="shared" si="7"/>
        <v>0</v>
      </c>
      <c r="AI39" s="65">
        <f t="shared" si="7"/>
        <v>0</v>
      </c>
      <c r="AJ39" s="65">
        <f t="shared" si="7"/>
        <v>0</v>
      </c>
      <c r="AK39" s="65">
        <f t="shared" si="7"/>
        <v>0</v>
      </c>
      <c r="AL39" s="65">
        <f t="shared" si="7"/>
        <v>0</v>
      </c>
      <c r="AM39" s="65">
        <f t="shared" si="7"/>
        <v>0</v>
      </c>
      <c r="AN39" s="65">
        <f t="shared" si="7"/>
        <v>0</v>
      </c>
      <c r="AO39" s="65">
        <f t="shared" si="7"/>
        <v>0</v>
      </c>
    </row>
    <row r="40" spans="1:43" ht="11.5" hidden="1" x14ac:dyDescent="0.25">
      <c r="A40" s="317"/>
      <c r="B40" s="308" t="s">
        <v>23</v>
      </c>
      <c r="C40" s="308"/>
      <c r="D40" s="314" t="s">
        <v>5</v>
      </c>
      <c r="E40" s="314" t="s">
        <v>6</v>
      </c>
      <c r="F40" s="314" t="s">
        <v>7</v>
      </c>
      <c r="G40" s="314" t="s">
        <v>8</v>
      </c>
      <c r="H40" s="314" t="s">
        <v>9</v>
      </c>
      <c r="I40" s="314" t="s">
        <v>10</v>
      </c>
      <c r="J40" s="314" t="s">
        <v>11</v>
      </c>
      <c r="K40" s="314" t="s">
        <v>12</v>
      </c>
      <c r="L40" s="314" t="s">
        <v>13</v>
      </c>
      <c r="M40" s="314" t="s">
        <v>14</v>
      </c>
      <c r="N40" s="314" t="s">
        <v>15</v>
      </c>
      <c r="O40" s="314" t="s">
        <v>16</v>
      </c>
      <c r="P40" s="314"/>
      <c r="Q40" s="310" t="s">
        <v>5</v>
      </c>
      <c r="R40" s="310" t="s">
        <v>6</v>
      </c>
      <c r="S40" s="310" t="s">
        <v>7</v>
      </c>
      <c r="T40" s="310" t="s">
        <v>8</v>
      </c>
      <c r="U40" s="310" t="s">
        <v>9</v>
      </c>
      <c r="V40" s="310" t="s">
        <v>10</v>
      </c>
      <c r="W40" s="310" t="s">
        <v>11</v>
      </c>
      <c r="X40" s="310" t="s">
        <v>12</v>
      </c>
      <c r="Y40" s="310" t="s">
        <v>13</v>
      </c>
      <c r="Z40" s="310" t="s">
        <v>14</v>
      </c>
      <c r="AA40" s="310" t="s">
        <v>15</v>
      </c>
      <c r="AB40" s="310" t="s">
        <v>16</v>
      </c>
      <c r="AC40" s="312" t="s">
        <v>5</v>
      </c>
      <c r="AD40" s="312" t="s">
        <v>5</v>
      </c>
      <c r="AE40" s="312" t="s">
        <v>6</v>
      </c>
      <c r="AF40" s="312" t="s">
        <v>7</v>
      </c>
      <c r="AG40" s="312" t="s">
        <v>8</v>
      </c>
      <c r="AH40" s="312" t="s">
        <v>9</v>
      </c>
      <c r="AI40" s="312" t="s">
        <v>10</v>
      </c>
      <c r="AJ40" s="312" t="s">
        <v>10</v>
      </c>
      <c r="AK40" s="312" t="s">
        <v>12</v>
      </c>
      <c r="AL40" s="312" t="s">
        <v>13</v>
      </c>
      <c r="AM40" s="312" t="s">
        <v>14</v>
      </c>
      <c r="AN40" s="312" t="s">
        <v>15</v>
      </c>
      <c r="AO40" s="312" t="s">
        <v>16</v>
      </c>
    </row>
    <row r="41" spans="1:43" hidden="1" x14ac:dyDescent="0.25">
      <c r="A41" s="317"/>
      <c r="B41" s="316" t="s">
        <v>49</v>
      </c>
      <c r="C41" s="316"/>
      <c r="D41" s="62">
        <v>2</v>
      </c>
      <c r="E41" s="62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2">
        <v>1</v>
      </c>
      <c r="R41" s="62">
        <v>1</v>
      </c>
      <c r="S41" s="62">
        <v>1</v>
      </c>
      <c r="T41" s="62">
        <v>1</v>
      </c>
      <c r="U41" s="62">
        <v>1</v>
      </c>
      <c r="V41" s="62">
        <v>1</v>
      </c>
      <c r="W41" s="62">
        <v>1</v>
      </c>
      <c r="X41" s="62">
        <v>1</v>
      </c>
      <c r="Y41" s="62">
        <v>1</v>
      </c>
      <c r="Z41" s="62">
        <v>1</v>
      </c>
      <c r="AA41" s="62">
        <v>1</v>
      </c>
      <c r="AB41" s="62">
        <v>1</v>
      </c>
      <c r="AC41" s="69" t="e">
        <f t="shared" ref="AC41:AO56" si="8">+C41/P41</f>
        <v>#DIV/0!</v>
      </c>
      <c r="AD41" s="69">
        <f t="shared" si="8"/>
        <v>2</v>
      </c>
      <c r="AE41" s="69">
        <f t="shared" si="8"/>
        <v>0</v>
      </c>
      <c r="AF41" s="69">
        <f t="shared" si="8"/>
        <v>0</v>
      </c>
      <c r="AG41" s="69">
        <f t="shared" si="8"/>
        <v>0</v>
      </c>
      <c r="AH41" s="69">
        <f t="shared" si="8"/>
        <v>0</v>
      </c>
      <c r="AI41" s="69">
        <f t="shared" si="8"/>
        <v>0</v>
      </c>
      <c r="AJ41" s="69">
        <f t="shared" si="8"/>
        <v>0</v>
      </c>
      <c r="AK41" s="69">
        <f t="shared" si="8"/>
        <v>0</v>
      </c>
      <c r="AL41" s="69">
        <f t="shared" si="8"/>
        <v>0</v>
      </c>
      <c r="AM41" s="69">
        <f t="shared" si="8"/>
        <v>0</v>
      </c>
      <c r="AN41" s="69">
        <f t="shared" si="8"/>
        <v>0</v>
      </c>
      <c r="AO41" s="69">
        <f t="shared" si="8"/>
        <v>0</v>
      </c>
    </row>
    <row r="42" spans="1:43" ht="32" thickBot="1" x14ac:dyDescent="0.3">
      <c r="A42" s="319" t="s">
        <v>127</v>
      </c>
      <c r="B42" s="320" t="s">
        <v>128</v>
      </c>
      <c r="C42" s="75">
        <v>10</v>
      </c>
      <c r="D42" s="75">
        <v>22</v>
      </c>
      <c r="E42" s="75">
        <v>19</v>
      </c>
      <c r="F42" s="75">
        <v>21</v>
      </c>
      <c r="G42" s="75"/>
      <c r="H42" s="75"/>
      <c r="I42" s="75"/>
      <c r="J42" s="75"/>
      <c r="K42" s="75"/>
      <c r="L42" s="75"/>
      <c r="M42" s="75"/>
      <c r="N42" s="75"/>
      <c r="O42" s="75"/>
      <c r="P42" s="75">
        <v>10</v>
      </c>
      <c r="Q42" s="75">
        <v>22</v>
      </c>
      <c r="R42" s="75">
        <v>19</v>
      </c>
      <c r="S42" s="75">
        <v>21</v>
      </c>
      <c r="T42" s="75">
        <v>16</v>
      </c>
      <c r="U42" s="75">
        <v>18</v>
      </c>
      <c r="V42" s="75">
        <v>18</v>
      </c>
      <c r="W42" s="75">
        <v>18</v>
      </c>
      <c r="X42" s="75">
        <v>18</v>
      </c>
      <c r="Y42" s="75">
        <v>20</v>
      </c>
      <c r="Z42" s="75">
        <v>20</v>
      </c>
      <c r="AA42" s="75">
        <v>20</v>
      </c>
      <c r="AB42" s="75">
        <v>10</v>
      </c>
      <c r="AC42" s="71">
        <f t="shared" si="8"/>
        <v>1</v>
      </c>
      <c r="AD42" s="71">
        <f t="shared" si="8"/>
        <v>1</v>
      </c>
      <c r="AE42" s="71">
        <f t="shared" si="8"/>
        <v>1</v>
      </c>
      <c r="AF42" s="71">
        <f t="shared" si="8"/>
        <v>1</v>
      </c>
      <c r="AG42" s="71">
        <f t="shared" si="8"/>
        <v>0</v>
      </c>
      <c r="AH42" s="71">
        <f t="shared" si="8"/>
        <v>0</v>
      </c>
      <c r="AI42" s="71">
        <f t="shared" si="8"/>
        <v>0</v>
      </c>
      <c r="AJ42" s="71">
        <f t="shared" si="8"/>
        <v>0</v>
      </c>
      <c r="AK42" s="71">
        <f t="shared" si="8"/>
        <v>0</v>
      </c>
      <c r="AL42" s="71">
        <f t="shared" si="8"/>
        <v>0</v>
      </c>
      <c r="AM42" s="71">
        <f t="shared" si="8"/>
        <v>0</v>
      </c>
      <c r="AN42" s="71">
        <f t="shared" si="8"/>
        <v>0</v>
      </c>
      <c r="AO42" s="71">
        <f t="shared" si="8"/>
        <v>0</v>
      </c>
      <c r="AQ42" s="244"/>
    </row>
    <row r="43" spans="1:43" ht="11" thickBot="1" x14ac:dyDescent="0.3">
      <c r="A43" s="319"/>
      <c r="B43" s="320" t="s">
        <v>402</v>
      </c>
      <c r="C43" s="75">
        <v>8</v>
      </c>
      <c r="D43" s="75">
        <v>20</v>
      </c>
      <c r="E43" s="75">
        <v>19</v>
      </c>
      <c r="F43" s="75">
        <v>21</v>
      </c>
      <c r="G43" s="75"/>
      <c r="H43" s="75"/>
      <c r="I43" s="75"/>
      <c r="J43" s="75"/>
      <c r="K43" s="75"/>
      <c r="L43" s="75"/>
      <c r="M43" s="75"/>
      <c r="N43" s="75"/>
      <c r="O43" s="75"/>
      <c r="P43" s="75">
        <v>10</v>
      </c>
      <c r="Q43" s="75">
        <v>22</v>
      </c>
      <c r="R43" s="75">
        <v>19</v>
      </c>
      <c r="S43" s="75">
        <v>21</v>
      </c>
      <c r="T43" s="75">
        <v>16</v>
      </c>
      <c r="U43" s="75">
        <v>18</v>
      </c>
      <c r="V43" s="75">
        <v>18</v>
      </c>
      <c r="W43" s="75">
        <v>18</v>
      </c>
      <c r="X43" s="75">
        <v>18</v>
      </c>
      <c r="Y43" s="75">
        <v>20</v>
      </c>
      <c r="Z43" s="75">
        <v>20</v>
      </c>
      <c r="AA43" s="75">
        <v>20</v>
      </c>
      <c r="AB43" s="75">
        <v>10</v>
      </c>
      <c r="AC43" s="71">
        <f t="shared" si="8"/>
        <v>0.8</v>
      </c>
      <c r="AD43" s="71">
        <f t="shared" si="8"/>
        <v>0.90909090909090906</v>
      </c>
      <c r="AE43" s="71">
        <f t="shared" si="8"/>
        <v>1</v>
      </c>
      <c r="AF43" s="71">
        <f t="shared" si="8"/>
        <v>1</v>
      </c>
      <c r="AG43" s="71">
        <f t="shared" si="8"/>
        <v>0</v>
      </c>
      <c r="AH43" s="71">
        <f t="shared" si="8"/>
        <v>0</v>
      </c>
      <c r="AI43" s="71">
        <f t="shared" si="8"/>
        <v>0</v>
      </c>
      <c r="AJ43" s="71">
        <f t="shared" si="8"/>
        <v>0</v>
      </c>
      <c r="AK43" s="71">
        <f t="shared" si="8"/>
        <v>0</v>
      </c>
      <c r="AL43" s="71">
        <f t="shared" si="8"/>
        <v>0</v>
      </c>
      <c r="AM43" s="71">
        <f t="shared" si="8"/>
        <v>0</v>
      </c>
      <c r="AN43" s="71">
        <f t="shared" si="8"/>
        <v>0</v>
      </c>
      <c r="AO43" s="71">
        <f t="shared" si="8"/>
        <v>0</v>
      </c>
      <c r="AQ43" s="244"/>
    </row>
    <row r="44" spans="1:43" ht="11" thickBot="1" x14ac:dyDescent="0.3">
      <c r="A44" s="319"/>
      <c r="B44" s="320" t="s">
        <v>129</v>
      </c>
      <c r="C44" s="75">
        <v>10</v>
      </c>
      <c r="D44" s="75">
        <v>21</v>
      </c>
      <c r="E44" s="75">
        <v>18</v>
      </c>
      <c r="F44" s="75">
        <v>15</v>
      </c>
      <c r="G44" s="75"/>
      <c r="H44" s="75"/>
      <c r="I44" s="75"/>
      <c r="J44" s="75"/>
      <c r="K44" s="75"/>
      <c r="L44" s="75"/>
      <c r="M44" s="75"/>
      <c r="N44" s="75"/>
      <c r="O44" s="75"/>
      <c r="P44" s="75">
        <v>10</v>
      </c>
      <c r="Q44" s="75">
        <v>21</v>
      </c>
      <c r="R44" s="75">
        <v>18</v>
      </c>
      <c r="S44" s="75">
        <v>15</v>
      </c>
      <c r="T44" s="75">
        <v>16</v>
      </c>
      <c r="U44" s="75">
        <v>18</v>
      </c>
      <c r="V44" s="75">
        <v>18</v>
      </c>
      <c r="W44" s="75">
        <v>18</v>
      </c>
      <c r="X44" s="75">
        <v>18</v>
      </c>
      <c r="Y44" s="75">
        <v>20</v>
      </c>
      <c r="Z44" s="75">
        <v>20</v>
      </c>
      <c r="AA44" s="75">
        <v>20</v>
      </c>
      <c r="AB44" s="75">
        <v>10</v>
      </c>
      <c r="AC44" s="71">
        <f t="shared" si="8"/>
        <v>1</v>
      </c>
      <c r="AD44" s="71">
        <f t="shared" si="8"/>
        <v>1</v>
      </c>
      <c r="AE44" s="71">
        <f t="shared" si="8"/>
        <v>1</v>
      </c>
      <c r="AF44" s="71">
        <f t="shared" si="8"/>
        <v>1</v>
      </c>
      <c r="AG44" s="71">
        <f t="shared" si="8"/>
        <v>0</v>
      </c>
      <c r="AH44" s="71">
        <f t="shared" si="8"/>
        <v>0</v>
      </c>
      <c r="AI44" s="71">
        <f t="shared" si="8"/>
        <v>0</v>
      </c>
      <c r="AJ44" s="71">
        <f t="shared" si="8"/>
        <v>0</v>
      </c>
      <c r="AK44" s="71">
        <f t="shared" si="8"/>
        <v>0</v>
      </c>
      <c r="AL44" s="71">
        <f t="shared" si="8"/>
        <v>0</v>
      </c>
      <c r="AM44" s="71">
        <f t="shared" si="8"/>
        <v>0</v>
      </c>
      <c r="AN44" s="71">
        <f t="shared" si="8"/>
        <v>0</v>
      </c>
      <c r="AO44" s="71">
        <f t="shared" si="8"/>
        <v>0</v>
      </c>
      <c r="AQ44" s="244"/>
    </row>
    <row r="45" spans="1:43" ht="14.9" customHeight="1" thickBot="1" x14ac:dyDescent="0.3">
      <c r="A45" s="319"/>
      <c r="B45" s="320" t="s">
        <v>403</v>
      </c>
      <c r="C45" s="75">
        <v>1</v>
      </c>
      <c r="D45" s="75">
        <v>1</v>
      </c>
      <c r="E45" s="75">
        <v>1</v>
      </c>
      <c r="F45" s="75">
        <v>0</v>
      </c>
      <c r="G45" s="75"/>
      <c r="H45" s="75"/>
      <c r="I45" s="75"/>
      <c r="J45" s="75"/>
      <c r="K45" s="75"/>
      <c r="L45" s="75"/>
      <c r="M45" s="75"/>
      <c r="N45" s="75"/>
      <c r="O45" s="75"/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2</v>
      </c>
      <c r="V45" s="75">
        <v>2</v>
      </c>
      <c r="W45" s="75">
        <v>2</v>
      </c>
      <c r="X45" s="75">
        <v>2</v>
      </c>
      <c r="Y45" s="75">
        <v>2</v>
      </c>
      <c r="Z45" s="75">
        <v>2</v>
      </c>
      <c r="AA45" s="75">
        <v>2</v>
      </c>
      <c r="AB45" s="75">
        <v>2</v>
      </c>
      <c r="AC45" s="71">
        <f t="shared" si="8"/>
        <v>1</v>
      </c>
      <c r="AD45" s="71">
        <f t="shared" si="8"/>
        <v>1</v>
      </c>
      <c r="AE45" s="71">
        <f t="shared" si="8"/>
        <v>1</v>
      </c>
      <c r="AF45" s="71">
        <f t="shared" si="8"/>
        <v>0</v>
      </c>
      <c r="AG45" s="71">
        <f t="shared" si="8"/>
        <v>0</v>
      </c>
      <c r="AH45" s="71">
        <f t="shared" si="8"/>
        <v>0</v>
      </c>
      <c r="AI45" s="71">
        <f t="shared" si="8"/>
        <v>0</v>
      </c>
      <c r="AJ45" s="71">
        <f t="shared" si="8"/>
        <v>0</v>
      </c>
      <c r="AK45" s="71">
        <f t="shared" si="8"/>
        <v>0</v>
      </c>
      <c r="AL45" s="71">
        <f t="shared" si="8"/>
        <v>0</v>
      </c>
      <c r="AM45" s="71" t="s">
        <v>60</v>
      </c>
      <c r="AN45" s="71">
        <f>+N45/AA45</f>
        <v>0</v>
      </c>
      <c r="AO45" s="71">
        <f>+O45/AB45</f>
        <v>0</v>
      </c>
    </row>
    <row r="46" spans="1:43" ht="11" thickBot="1" x14ac:dyDescent="0.3">
      <c r="A46" s="319"/>
      <c r="B46" s="320" t="s">
        <v>130</v>
      </c>
      <c r="C46" s="75">
        <v>0</v>
      </c>
      <c r="D46" s="75">
        <v>1</v>
      </c>
      <c r="E46" s="75">
        <v>1</v>
      </c>
      <c r="F46" s="75">
        <v>0</v>
      </c>
      <c r="G46" s="75"/>
      <c r="H46" s="75"/>
      <c r="I46" s="75"/>
      <c r="J46" s="75"/>
      <c r="K46" s="75"/>
      <c r="L46" s="75"/>
      <c r="M46" s="75"/>
      <c r="N46" s="75"/>
      <c r="O46" s="75"/>
      <c r="P46" s="75">
        <v>0</v>
      </c>
      <c r="Q46" s="75">
        <v>1</v>
      </c>
      <c r="R46" s="75">
        <v>1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1</v>
      </c>
      <c r="Y46" s="75">
        <v>1</v>
      </c>
      <c r="Z46" s="75">
        <v>1</v>
      </c>
      <c r="AA46" s="75">
        <v>1</v>
      </c>
      <c r="AB46" s="75">
        <v>1</v>
      </c>
      <c r="AC46" s="71" t="e">
        <f t="shared" si="8"/>
        <v>#DIV/0!</v>
      </c>
      <c r="AD46" s="71">
        <f t="shared" si="8"/>
        <v>1</v>
      </c>
      <c r="AE46" s="71">
        <f t="shared" si="8"/>
        <v>1</v>
      </c>
      <c r="AF46" s="71" t="e">
        <f t="shared" si="8"/>
        <v>#DIV/0!</v>
      </c>
      <c r="AG46" s="71" t="e">
        <f t="shared" si="8"/>
        <v>#DIV/0!</v>
      </c>
      <c r="AH46" s="71" t="e">
        <f t="shared" si="8"/>
        <v>#DIV/0!</v>
      </c>
      <c r="AI46" s="71" t="e">
        <f t="shared" si="8"/>
        <v>#DIV/0!</v>
      </c>
      <c r="AJ46" s="71" t="e">
        <f t="shared" si="8"/>
        <v>#DIV/0!</v>
      </c>
      <c r="AK46" s="71">
        <f t="shared" si="8"/>
        <v>0</v>
      </c>
      <c r="AL46" s="71">
        <f t="shared" si="8"/>
        <v>0</v>
      </c>
      <c r="AM46" s="125" t="s">
        <v>60</v>
      </c>
      <c r="AN46" s="125" t="s">
        <v>60</v>
      </c>
      <c r="AO46" s="125" t="s">
        <v>60</v>
      </c>
    </row>
    <row r="47" spans="1:43" ht="11" thickBot="1" x14ac:dyDescent="0.3">
      <c r="A47" s="319"/>
      <c r="B47" s="320" t="s">
        <v>131</v>
      </c>
      <c r="C47" s="75">
        <v>8</v>
      </c>
      <c r="D47" s="75">
        <v>14</v>
      </c>
      <c r="E47" s="75">
        <v>10</v>
      </c>
      <c r="F47" s="75">
        <v>8</v>
      </c>
      <c r="G47" s="75"/>
      <c r="H47" s="75"/>
      <c r="I47" s="75"/>
      <c r="J47" s="75"/>
      <c r="K47" s="75"/>
      <c r="L47" s="75"/>
      <c r="M47" s="75"/>
      <c r="N47" s="75"/>
      <c r="O47" s="75"/>
      <c r="P47" s="75">
        <v>10</v>
      </c>
      <c r="Q47" s="75">
        <v>15</v>
      </c>
      <c r="R47" s="75">
        <v>10</v>
      </c>
      <c r="S47" s="75">
        <v>8</v>
      </c>
      <c r="T47" s="75">
        <v>12</v>
      </c>
      <c r="U47" s="75">
        <v>14</v>
      </c>
      <c r="V47" s="75">
        <v>14</v>
      </c>
      <c r="W47" s="75">
        <v>14</v>
      </c>
      <c r="X47" s="75">
        <v>16</v>
      </c>
      <c r="Y47" s="75">
        <v>16</v>
      </c>
      <c r="Z47" s="75">
        <v>16</v>
      </c>
      <c r="AA47" s="75">
        <v>16</v>
      </c>
      <c r="AB47" s="75">
        <v>8</v>
      </c>
      <c r="AC47" s="71">
        <f t="shared" si="8"/>
        <v>0.8</v>
      </c>
      <c r="AD47" s="71">
        <f t="shared" si="8"/>
        <v>0.93333333333333335</v>
      </c>
      <c r="AE47" s="71">
        <f t="shared" si="8"/>
        <v>1</v>
      </c>
      <c r="AF47" s="71">
        <f t="shared" si="8"/>
        <v>1</v>
      </c>
      <c r="AG47" s="71">
        <f t="shared" si="8"/>
        <v>0</v>
      </c>
      <c r="AH47" s="71">
        <f t="shared" si="8"/>
        <v>0</v>
      </c>
      <c r="AI47" s="71">
        <f t="shared" si="8"/>
        <v>0</v>
      </c>
      <c r="AJ47" s="71">
        <f t="shared" si="8"/>
        <v>0</v>
      </c>
      <c r="AK47" s="71">
        <f t="shared" si="8"/>
        <v>0</v>
      </c>
      <c r="AL47" s="71">
        <f t="shared" si="8"/>
        <v>0</v>
      </c>
      <c r="AM47" s="71">
        <f>+M47/Z47</f>
        <v>0</v>
      </c>
      <c r="AN47" s="71">
        <f>+N47/AA47</f>
        <v>0</v>
      </c>
      <c r="AO47" s="71">
        <f>+O47/AB47</f>
        <v>0</v>
      </c>
    </row>
    <row r="48" spans="1:43" ht="11" thickBot="1" x14ac:dyDescent="0.3">
      <c r="A48" s="319"/>
      <c r="B48" s="320" t="s">
        <v>404</v>
      </c>
      <c r="C48" s="75">
        <v>0</v>
      </c>
      <c r="D48" s="75">
        <v>22</v>
      </c>
      <c r="E48" s="75">
        <v>19</v>
      </c>
      <c r="F48" s="75">
        <v>21</v>
      </c>
      <c r="G48" s="75"/>
      <c r="H48" s="75"/>
      <c r="I48" s="75"/>
      <c r="J48" s="75"/>
      <c r="K48" s="75"/>
      <c r="L48" s="75"/>
      <c r="M48" s="75"/>
      <c r="N48" s="75"/>
      <c r="O48" s="75"/>
      <c r="P48" s="75">
        <v>0</v>
      </c>
      <c r="Q48" s="75">
        <v>22</v>
      </c>
      <c r="R48" s="75">
        <v>19</v>
      </c>
      <c r="S48" s="75">
        <v>21</v>
      </c>
      <c r="T48" s="75">
        <v>16</v>
      </c>
      <c r="U48" s="75">
        <v>18</v>
      </c>
      <c r="V48" s="75">
        <v>18</v>
      </c>
      <c r="W48" s="75">
        <v>18</v>
      </c>
      <c r="X48" s="75">
        <v>18</v>
      </c>
      <c r="Y48" s="75">
        <v>20</v>
      </c>
      <c r="Z48" s="75">
        <v>20</v>
      </c>
      <c r="AA48" s="75">
        <v>20</v>
      </c>
      <c r="AB48" s="75">
        <v>10</v>
      </c>
      <c r="AC48" s="71" t="e">
        <f t="shared" si="8"/>
        <v>#DIV/0!</v>
      </c>
      <c r="AD48" s="71">
        <f t="shared" si="8"/>
        <v>1</v>
      </c>
      <c r="AE48" s="71">
        <f t="shared" si="8"/>
        <v>1</v>
      </c>
      <c r="AF48" s="71">
        <f t="shared" si="8"/>
        <v>1</v>
      </c>
      <c r="AG48" s="71">
        <f t="shared" si="8"/>
        <v>0</v>
      </c>
      <c r="AH48" s="71">
        <f t="shared" si="8"/>
        <v>0</v>
      </c>
      <c r="AI48" s="71">
        <f t="shared" si="8"/>
        <v>0</v>
      </c>
      <c r="AJ48" s="71">
        <f t="shared" si="8"/>
        <v>0</v>
      </c>
      <c r="AK48" s="71">
        <f t="shared" si="8"/>
        <v>0</v>
      </c>
      <c r="AL48" s="71">
        <f t="shared" si="8"/>
        <v>0</v>
      </c>
      <c r="AM48" s="125" t="s">
        <v>60</v>
      </c>
      <c r="AN48" s="71">
        <f>+N48/AA48</f>
        <v>0</v>
      </c>
      <c r="AO48" s="125" t="s">
        <v>60</v>
      </c>
    </row>
    <row r="49" spans="1:41" ht="11" thickBot="1" x14ac:dyDescent="0.3">
      <c r="A49" s="319"/>
      <c r="B49" s="320" t="s">
        <v>132</v>
      </c>
      <c r="C49" s="75">
        <v>0</v>
      </c>
      <c r="D49" s="75">
        <v>0</v>
      </c>
      <c r="E49" s="75">
        <v>1</v>
      </c>
      <c r="F49" s="75">
        <v>0</v>
      </c>
      <c r="G49" s="75"/>
      <c r="H49" s="75"/>
      <c r="I49" s="75"/>
      <c r="J49" s="75"/>
      <c r="K49" s="75"/>
      <c r="L49" s="75"/>
      <c r="M49" s="75"/>
      <c r="N49" s="75"/>
      <c r="O49" s="75"/>
      <c r="P49" s="75">
        <v>0</v>
      </c>
      <c r="Q49" s="75">
        <v>0</v>
      </c>
      <c r="R49" s="75">
        <v>1</v>
      </c>
      <c r="S49" s="75">
        <v>1</v>
      </c>
      <c r="T49" s="75">
        <v>1</v>
      </c>
      <c r="U49" s="75">
        <v>1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1" t="e">
        <f t="shared" si="8"/>
        <v>#DIV/0!</v>
      </c>
      <c r="AD49" s="71" t="e">
        <f t="shared" si="8"/>
        <v>#DIV/0!</v>
      </c>
      <c r="AE49" s="71">
        <f t="shared" si="8"/>
        <v>1</v>
      </c>
      <c r="AF49" s="71">
        <f t="shared" si="8"/>
        <v>0</v>
      </c>
      <c r="AG49" s="71">
        <f t="shared" si="8"/>
        <v>0</v>
      </c>
      <c r="AH49" s="71">
        <f t="shared" si="8"/>
        <v>0</v>
      </c>
      <c r="AI49" s="71" t="e">
        <f t="shared" si="8"/>
        <v>#DIV/0!</v>
      </c>
      <c r="AJ49" s="71" t="e">
        <f t="shared" si="8"/>
        <v>#DIV/0!</v>
      </c>
      <c r="AK49" s="71" t="e">
        <f t="shared" si="8"/>
        <v>#DIV/0!</v>
      </c>
      <c r="AL49" s="71" t="e">
        <f t="shared" si="8"/>
        <v>#DIV/0!</v>
      </c>
      <c r="AM49" s="125" t="s">
        <v>60</v>
      </c>
      <c r="AN49" s="125" t="s">
        <v>60</v>
      </c>
      <c r="AO49" s="125" t="s">
        <v>60</v>
      </c>
    </row>
    <row r="50" spans="1:41" ht="20.149999999999999" customHeight="1" thickBot="1" x14ac:dyDescent="0.3">
      <c r="A50" s="319"/>
      <c r="B50" s="320" t="s">
        <v>414</v>
      </c>
      <c r="C50" s="75">
        <v>1</v>
      </c>
      <c r="D50" s="75">
        <v>0</v>
      </c>
      <c r="E50" s="75">
        <v>0</v>
      </c>
      <c r="F50" s="75">
        <v>0</v>
      </c>
      <c r="G50" s="75"/>
      <c r="H50" s="75"/>
      <c r="I50" s="75"/>
      <c r="J50" s="75"/>
      <c r="K50" s="75"/>
      <c r="L50" s="75"/>
      <c r="M50" s="75"/>
      <c r="N50" s="75"/>
      <c r="O50" s="75"/>
      <c r="P50" s="75">
        <v>1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1">
        <f t="shared" si="8"/>
        <v>1</v>
      </c>
      <c r="AD50" s="71" t="e">
        <f t="shared" si="8"/>
        <v>#DIV/0!</v>
      </c>
      <c r="AE50" s="71" t="e">
        <f t="shared" si="8"/>
        <v>#DIV/0!</v>
      </c>
      <c r="AF50" s="71" t="e">
        <f t="shared" si="8"/>
        <v>#DIV/0!</v>
      </c>
      <c r="AG50" s="71" t="e">
        <f t="shared" si="8"/>
        <v>#DIV/0!</v>
      </c>
      <c r="AH50" s="71" t="e">
        <f t="shared" si="8"/>
        <v>#DIV/0!</v>
      </c>
      <c r="AI50" s="71" t="e">
        <f t="shared" si="8"/>
        <v>#DIV/0!</v>
      </c>
      <c r="AJ50" s="71" t="e">
        <f t="shared" si="8"/>
        <v>#DIV/0!</v>
      </c>
      <c r="AK50" s="71" t="e">
        <f t="shared" si="8"/>
        <v>#DIV/0!</v>
      </c>
      <c r="AL50" s="71" t="e">
        <f t="shared" si="8"/>
        <v>#DIV/0!</v>
      </c>
      <c r="AM50" s="71" t="e">
        <f t="shared" si="8"/>
        <v>#DIV/0!</v>
      </c>
      <c r="AN50" s="71" t="e">
        <f t="shared" si="8"/>
        <v>#DIV/0!</v>
      </c>
      <c r="AO50" s="71" t="e">
        <f t="shared" si="8"/>
        <v>#DIV/0!</v>
      </c>
    </row>
    <row r="51" spans="1:41" ht="30.5" hidden="1" thickBot="1" x14ac:dyDescent="0.3">
      <c r="A51" s="319"/>
      <c r="B51" s="320" t="s">
        <v>133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1" t="e">
        <f t="shared" si="8"/>
        <v>#DIV/0!</v>
      </c>
      <c r="AD51" s="71" t="e">
        <f t="shared" si="8"/>
        <v>#DIV/0!</v>
      </c>
      <c r="AE51" s="71" t="e">
        <f t="shared" si="8"/>
        <v>#DIV/0!</v>
      </c>
      <c r="AF51" s="71" t="e">
        <f t="shared" si="8"/>
        <v>#DIV/0!</v>
      </c>
      <c r="AG51" s="71" t="e">
        <f t="shared" si="8"/>
        <v>#DIV/0!</v>
      </c>
      <c r="AH51" s="71" t="e">
        <f t="shared" si="8"/>
        <v>#DIV/0!</v>
      </c>
      <c r="AI51" s="71" t="e">
        <f t="shared" si="8"/>
        <v>#DIV/0!</v>
      </c>
      <c r="AJ51" s="71" t="e">
        <f t="shared" si="8"/>
        <v>#DIV/0!</v>
      </c>
      <c r="AK51" s="71" t="e">
        <f t="shared" si="8"/>
        <v>#DIV/0!</v>
      </c>
      <c r="AL51" s="71" t="e">
        <f t="shared" si="8"/>
        <v>#DIV/0!</v>
      </c>
      <c r="AM51" s="71" t="e">
        <f t="shared" si="8"/>
        <v>#DIV/0!</v>
      </c>
      <c r="AN51" s="71" t="e">
        <f t="shared" si="8"/>
        <v>#DIV/0!</v>
      </c>
      <c r="AO51" s="71" t="e">
        <f t="shared" si="8"/>
        <v>#DIV/0!</v>
      </c>
    </row>
    <row r="52" spans="1:41" ht="20.5" thickBot="1" x14ac:dyDescent="0.3">
      <c r="A52" s="319"/>
      <c r="B52" s="320" t="s">
        <v>134</v>
      </c>
      <c r="C52" s="75">
        <v>0</v>
      </c>
      <c r="D52" s="75">
        <v>0</v>
      </c>
      <c r="E52" s="75">
        <v>0</v>
      </c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1</v>
      </c>
      <c r="X52" s="75">
        <v>1</v>
      </c>
      <c r="Y52" s="75">
        <v>1</v>
      </c>
      <c r="Z52" s="75">
        <v>1</v>
      </c>
      <c r="AA52" s="75">
        <v>0</v>
      </c>
      <c r="AB52" s="75">
        <v>0</v>
      </c>
      <c r="AC52" s="71" t="e">
        <f t="shared" si="8"/>
        <v>#DIV/0!</v>
      </c>
      <c r="AD52" s="71" t="e">
        <f t="shared" si="8"/>
        <v>#DIV/0!</v>
      </c>
      <c r="AE52" s="71" t="e">
        <f t="shared" si="8"/>
        <v>#DIV/0!</v>
      </c>
      <c r="AF52" s="71" t="e">
        <f t="shared" si="8"/>
        <v>#DIV/0!</v>
      </c>
      <c r="AG52" s="71" t="e">
        <f t="shared" si="8"/>
        <v>#DIV/0!</v>
      </c>
      <c r="AH52" s="71" t="e">
        <f t="shared" si="8"/>
        <v>#DIV/0!</v>
      </c>
      <c r="AI52" s="71" t="e">
        <f t="shared" si="8"/>
        <v>#DIV/0!</v>
      </c>
      <c r="AJ52" s="71">
        <f t="shared" si="8"/>
        <v>0</v>
      </c>
      <c r="AK52" s="71">
        <f t="shared" si="8"/>
        <v>0</v>
      </c>
      <c r="AL52" s="125" t="s">
        <v>60</v>
      </c>
      <c r="AM52" s="125" t="s">
        <v>60</v>
      </c>
      <c r="AN52" s="125" t="s">
        <v>60</v>
      </c>
      <c r="AO52" s="125" t="s">
        <v>60</v>
      </c>
    </row>
    <row r="53" spans="1:41" ht="11" thickBot="1" x14ac:dyDescent="0.3">
      <c r="A53" s="319"/>
      <c r="B53" s="320" t="s">
        <v>415</v>
      </c>
      <c r="C53" s="75">
        <v>1</v>
      </c>
      <c r="D53" s="75"/>
      <c r="E53" s="75">
        <v>1</v>
      </c>
      <c r="F53" s="75">
        <v>0</v>
      </c>
      <c r="G53" s="75"/>
      <c r="H53" s="75"/>
      <c r="I53" s="75"/>
      <c r="J53" s="75"/>
      <c r="K53" s="75"/>
      <c r="L53" s="75"/>
      <c r="M53" s="75"/>
      <c r="N53" s="75"/>
      <c r="O53" s="75"/>
      <c r="P53" s="75">
        <v>1</v>
      </c>
      <c r="Q53" s="75">
        <v>1</v>
      </c>
      <c r="R53" s="75">
        <v>1</v>
      </c>
      <c r="S53" s="75">
        <v>1</v>
      </c>
      <c r="T53" s="75">
        <v>1</v>
      </c>
      <c r="U53" s="75">
        <v>2</v>
      </c>
      <c r="V53" s="75">
        <v>2</v>
      </c>
      <c r="W53" s="75">
        <v>2</v>
      </c>
      <c r="X53" s="75">
        <v>2</v>
      </c>
      <c r="Y53" s="75">
        <v>2</v>
      </c>
      <c r="Z53" s="75">
        <v>2</v>
      </c>
      <c r="AA53" s="75">
        <v>2</v>
      </c>
      <c r="AB53" s="75">
        <v>0</v>
      </c>
      <c r="AC53" s="71">
        <f t="shared" si="8"/>
        <v>1</v>
      </c>
      <c r="AD53" s="71">
        <f t="shared" si="8"/>
        <v>0</v>
      </c>
      <c r="AE53" s="71">
        <f t="shared" si="8"/>
        <v>1</v>
      </c>
      <c r="AF53" s="71">
        <f t="shared" si="8"/>
        <v>0</v>
      </c>
      <c r="AG53" s="71">
        <f t="shared" si="8"/>
        <v>0</v>
      </c>
      <c r="AH53" s="71">
        <f t="shared" si="8"/>
        <v>0</v>
      </c>
      <c r="AI53" s="71">
        <f t="shared" si="8"/>
        <v>0</v>
      </c>
      <c r="AJ53" s="71">
        <f t="shared" si="8"/>
        <v>0</v>
      </c>
      <c r="AK53" s="71">
        <f t="shared" si="8"/>
        <v>0</v>
      </c>
      <c r="AL53" s="71">
        <f>+L53/Y53</f>
        <v>0</v>
      </c>
      <c r="AM53" s="125" t="s">
        <v>60</v>
      </c>
      <c r="AN53" s="125" t="s">
        <v>60</v>
      </c>
      <c r="AO53" s="71" t="e">
        <f t="shared" ref="AO53:AO61" si="9">+O53/AB53</f>
        <v>#DIV/0!</v>
      </c>
    </row>
    <row r="54" spans="1:41" ht="11" thickBot="1" x14ac:dyDescent="0.3">
      <c r="A54" s="319"/>
      <c r="B54" s="321" t="s">
        <v>135</v>
      </c>
      <c r="C54" s="76">
        <v>359</v>
      </c>
      <c r="D54" s="76">
        <v>370</v>
      </c>
      <c r="E54" s="76">
        <v>380</v>
      </c>
      <c r="F54" s="76">
        <v>380</v>
      </c>
      <c r="G54" s="76"/>
      <c r="H54" s="76"/>
      <c r="I54" s="76"/>
      <c r="J54" s="76"/>
      <c r="K54" s="76"/>
      <c r="L54" s="76"/>
      <c r="M54" s="76"/>
      <c r="N54" s="76"/>
      <c r="O54" s="76"/>
      <c r="P54" s="76">
        <v>390</v>
      </c>
      <c r="Q54" s="76">
        <v>390</v>
      </c>
      <c r="R54" s="76">
        <v>390</v>
      </c>
      <c r="S54" s="76">
        <v>286</v>
      </c>
      <c r="T54" s="322">
        <v>286</v>
      </c>
      <c r="U54" s="322">
        <v>308</v>
      </c>
      <c r="V54" s="322">
        <v>330</v>
      </c>
      <c r="W54" s="322">
        <v>374</v>
      </c>
      <c r="X54" s="322">
        <v>374</v>
      </c>
      <c r="Y54" s="322">
        <v>374</v>
      </c>
      <c r="Z54" s="322">
        <v>374</v>
      </c>
      <c r="AA54" s="322">
        <v>374</v>
      </c>
      <c r="AB54" s="322">
        <v>374</v>
      </c>
      <c r="AC54" s="71">
        <f t="shared" si="8"/>
        <v>0.92051282051282046</v>
      </c>
      <c r="AD54" s="71">
        <f t="shared" si="8"/>
        <v>0.94871794871794868</v>
      </c>
      <c r="AE54" s="71">
        <f t="shared" si="8"/>
        <v>0.97435897435897434</v>
      </c>
      <c r="AF54" s="71">
        <f t="shared" si="8"/>
        <v>1.3286713286713288</v>
      </c>
      <c r="AG54" s="71">
        <f t="shared" si="8"/>
        <v>0</v>
      </c>
      <c r="AH54" s="71">
        <f t="shared" si="8"/>
        <v>0</v>
      </c>
      <c r="AI54" s="71">
        <f t="shared" si="8"/>
        <v>0</v>
      </c>
      <c r="AJ54" s="71">
        <f t="shared" si="8"/>
        <v>0</v>
      </c>
      <c r="AK54" s="71">
        <f t="shared" si="8"/>
        <v>0</v>
      </c>
      <c r="AL54" s="71">
        <f>+L54/Y54</f>
        <v>0</v>
      </c>
      <c r="AM54" s="71">
        <f t="shared" ref="AM54:AN61" si="10">+M54/Z54</f>
        <v>0</v>
      </c>
      <c r="AN54" s="71">
        <f t="shared" si="10"/>
        <v>0</v>
      </c>
      <c r="AO54" s="71">
        <f t="shared" si="9"/>
        <v>0</v>
      </c>
    </row>
    <row r="55" spans="1:41" s="324" customFormat="1" ht="14.15" customHeight="1" thickBot="1" x14ac:dyDescent="0.3">
      <c r="A55" s="323" t="s">
        <v>136</v>
      </c>
      <c r="B55" s="320" t="s">
        <v>128</v>
      </c>
      <c r="C55" s="73">
        <v>7</v>
      </c>
      <c r="D55" s="72">
        <v>12</v>
      </c>
      <c r="E55" s="72">
        <v>6</v>
      </c>
      <c r="F55" s="73">
        <v>20</v>
      </c>
      <c r="G55" s="73"/>
      <c r="H55" s="73"/>
      <c r="I55" s="73"/>
      <c r="J55" s="73"/>
      <c r="K55" s="73"/>
      <c r="L55" s="73"/>
      <c r="M55" s="73"/>
      <c r="N55" s="73"/>
      <c r="O55" s="73"/>
      <c r="P55" s="72">
        <v>7</v>
      </c>
      <c r="Q55" s="72">
        <v>13</v>
      </c>
      <c r="R55" s="72">
        <v>6</v>
      </c>
      <c r="S55" s="72">
        <v>20</v>
      </c>
      <c r="T55" s="75">
        <v>26</v>
      </c>
      <c r="U55" s="75">
        <v>26</v>
      </c>
      <c r="V55" s="75">
        <v>26</v>
      </c>
      <c r="W55" s="75">
        <v>26</v>
      </c>
      <c r="X55" s="75">
        <v>26</v>
      </c>
      <c r="Y55" s="75">
        <v>26</v>
      </c>
      <c r="Z55" s="75">
        <v>26</v>
      </c>
      <c r="AA55" s="75">
        <v>26</v>
      </c>
      <c r="AB55" s="75">
        <v>10</v>
      </c>
      <c r="AC55" s="71">
        <f t="shared" si="8"/>
        <v>1</v>
      </c>
      <c r="AD55" s="71">
        <f t="shared" si="8"/>
        <v>0.92307692307692313</v>
      </c>
      <c r="AE55" s="71">
        <f t="shared" si="8"/>
        <v>1</v>
      </c>
      <c r="AF55" s="71">
        <f t="shared" si="8"/>
        <v>1</v>
      </c>
      <c r="AG55" s="71">
        <f t="shared" si="8"/>
        <v>0</v>
      </c>
      <c r="AH55" s="71">
        <f t="shared" si="8"/>
        <v>0</v>
      </c>
      <c r="AI55" s="71">
        <f t="shared" si="8"/>
        <v>0</v>
      </c>
      <c r="AJ55" s="71">
        <f t="shared" si="8"/>
        <v>0</v>
      </c>
      <c r="AK55" s="71">
        <f t="shared" si="8"/>
        <v>0</v>
      </c>
      <c r="AL55" s="71">
        <f>+L55/Y55</f>
        <v>0</v>
      </c>
      <c r="AM55" s="71">
        <f t="shared" si="10"/>
        <v>0</v>
      </c>
      <c r="AN55" s="71">
        <f t="shared" si="10"/>
        <v>0</v>
      </c>
      <c r="AO55" s="71">
        <f t="shared" si="9"/>
        <v>0</v>
      </c>
    </row>
    <row r="56" spans="1:41" s="324" customFormat="1" ht="14.15" customHeight="1" thickBot="1" x14ac:dyDescent="0.3">
      <c r="A56" s="325"/>
      <c r="B56" s="320" t="s">
        <v>402</v>
      </c>
      <c r="C56" s="76">
        <v>7</v>
      </c>
      <c r="D56" s="75">
        <v>12</v>
      </c>
      <c r="E56" s="75">
        <v>6</v>
      </c>
      <c r="F56" s="76">
        <v>20</v>
      </c>
      <c r="G56" s="76"/>
      <c r="H56" s="76"/>
      <c r="I56" s="76"/>
      <c r="J56" s="76"/>
      <c r="K56" s="76"/>
      <c r="L56" s="76"/>
      <c r="M56" s="76"/>
      <c r="N56" s="76"/>
      <c r="O56" s="76"/>
      <c r="P56" s="75">
        <v>7</v>
      </c>
      <c r="Q56" s="75">
        <v>13</v>
      </c>
      <c r="R56" s="75">
        <v>6</v>
      </c>
      <c r="S56" s="75">
        <v>20</v>
      </c>
      <c r="T56" s="75">
        <v>26</v>
      </c>
      <c r="U56" s="75">
        <v>26</v>
      </c>
      <c r="V56" s="75">
        <v>26</v>
      </c>
      <c r="W56" s="75">
        <v>26</v>
      </c>
      <c r="X56" s="75">
        <v>26</v>
      </c>
      <c r="Y56" s="75">
        <v>26</v>
      </c>
      <c r="Z56" s="75">
        <v>26</v>
      </c>
      <c r="AA56" s="75">
        <v>26</v>
      </c>
      <c r="AB56" s="75">
        <v>10</v>
      </c>
      <c r="AC56" s="71">
        <f t="shared" si="8"/>
        <v>1</v>
      </c>
      <c r="AD56" s="71">
        <f t="shared" si="8"/>
        <v>0.92307692307692313</v>
      </c>
      <c r="AE56" s="71">
        <f t="shared" si="8"/>
        <v>1</v>
      </c>
      <c r="AF56" s="71">
        <f t="shared" si="8"/>
        <v>1</v>
      </c>
      <c r="AG56" s="71">
        <f t="shared" si="8"/>
        <v>0</v>
      </c>
      <c r="AH56" s="71">
        <f t="shared" si="8"/>
        <v>0</v>
      </c>
      <c r="AI56" s="71">
        <f t="shared" si="8"/>
        <v>0</v>
      </c>
      <c r="AJ56" s="71">
        <f t="shared" si="8"/>
        <v>0</v>
      </c>
      <c r="AK56" s="71">
        <f t="shared" si="8"/>
        <v>0</v>
      </c>
      <c r="AL56" s="71">
        <f>+L56/Y56</f>
        <v>0</v>
      </c>
      <c r="AM56" s="71">
        <f t="shared" si="10"/>
        <v>0</v>
      </c>
      <c r="AN56" s="71">
        <f t="shared" si="10"/>
        <v>0</v>
      </c>
      <c r="AO56" s="71">
        <f t="shared" si="9"/>
        <v>0</v>
      </c>
    </row>
    <row r="57" spans="1:41" s="324" customFormat="1" ht="14.15" customHeight="1" thickBot="1" x14ac:dyDescent="0.3">
      <c r="A57" s="325"/>
      <c r="B57" s="320" t="s">
        <v>129</v>
      </c>
      <c r="C57" s="76">
        <v>4</v>
      </c>
      <c r="D57" s="75">
        <v>11</v>
      </c>
      <c r="E57" s="75">
        <v>6</v>
      </c>
      <c r="F57" s="76">
        <v>14</v>
      </c>
      <c r="G57" s="76"/>
      <c r="H57" s="76"/>
      <c r="I57" s="76"/>
      <c r="J57" s="76"/>
      <c r="K57" s="76"/>
      <c r="L57" s="76"/>
      <c r="M57" s="76"/>
      <c r="N57" s="76"/>
      <c r="O57" s="76"/>
      <c r="P57" s="75">
        <v>7</v>
      </c>
      <c r="Q57" s="75">
        <v>13</v>
      </c>
      <c r="R57" s="75">
        <v>6</v>
      </c>
      <c r="S57" s="75">
        <v>20</v>
      </c>
      <c r="T57" s="75">
        <v>26</v>
      </c>
      <c r="U57" s="75">
        <v>26</v>
      </c>
      <c r="V57" s="75">
        <v>26</v>
      </c>
      <c r="W57" s="75">
        <v>26</v>
      </c>
      <c r="X57" s="75">
        <v>26</v>
      </c>
      <c r="Y57" s="75">
        <v>26</v>
      </c>
      <c r="Z57" s="75">
        <v>26</v>
      </c>
      <c r="AA57" s="75">
        <v>26</v>
      </c>
      <c r="AB57" s="75">
        <v>10</v>
      </c>
      <c r="AC57" s="71">
        <f t="shared" ref="AC57:AO72" si="11">+C57/P57</f>
        <v>0.5714285714285714</v>
      </c>
      <c r="AD57" s="71">
        <f t="shared" si="11"/>
        <v>0.84615384615384615</v>
      </c>
      <c r="AE57" s="71">
        <f t="shared" si="11"/>
        <v>1</v>
      </c>
      <c r="AF57" s="71">
        <f t="shared" si="11"/>
        <v>0.7</v>
      </c>
      <c r="AG57" s="71">
        <f t="shared" si="11"/>
        <v>0</v>
      </c>
      <c r="AH57" s="71">
        <f t="shared" si="11"/>
        <v>0</v>
      </c>
      <c r="AI57" s="71">
        <f t="shared" si="11"/>
        <v>0</v>
      </c>
      <c r="AJ57" s="71">
        <f t="shared" si="11"/>
        <v>0</v>
      </c>
      <c r="AK57" s="71">
        <f t="shared" si="11"/>
        <v>0</v>
      </c>
      <c r="AL57" s="71">
        <f>+L57/Y57</f>
        <v>0</v>
      </c>
      <c r="AM57" s="71">
        <f t="shared" si="10"/>
        <v>0</v>
      </c>
      <c r="AN57" s="71">
        <f t="shared" si="10"/>
        <v>0</v>
      </c>
      <c r="AO57" s="71">
        <f t="shared" si="9"/>
        <v>0</v>
      </c>
    </row>
    <row r="58" spans="1:41" s="324" customFormat="1" ht="14.15" customHeight="1" thickBot="1" x14ac:dyDescent="0.3">
      <c r="A58" s="325"/>
      <c r="B58" s="320" t="s">
        <v>403</v>
      </c>
      <c r="C58" s="76">
        <v>1</v>
      </c>
      <c r="D58" s="75">
        <v>4</v>
      </c>
      <c r="E58" s="75">
        <v>4</v>
      </c>
      <c r="F58" s="76">
        <v>1</v>
      </c>
      <c r="G58" s="76"/>
      <c r="H58" s="76"/>
      <c r="I58" s="76"/>
      <c r="J58" s="76"/>
      <c r="K58" s="76"/>
      <c r="L58" s="76"/>
      <c r="M58" s="76"/>
      <c r="N58" s="76"/>
      <c r="O58" s="76"/>
      <c r="P58" s="75">
        <v>5</v>
      </c>
      <c r="Q58" s="75">
        <v>4</v>
      </c>
      <c r="R58" s="75">
        <v>4</v>
      </c>
      <c r="S58" s="75">
        <v>1</v>
      </c>
      <c r="T58" s="75">
        <v>0</v>
      </c>
      <c r="U58" s="75">
        <v>0</v>
      </c>
      <c r="V58" s="75">
        <v>1</v>
      </c>
      <c r="W58" s="75">
        <v>0</v>
      </c>
      <c r="X58" s="75">
        <v>1</v>
      </c>
      <c r="Y58" s="75">
        <v>1</v>
      </c>
      <c r="Z58" s="75">
        <v>0</v>
      </c>
      <c r="AA58" s="75">
        <v>1</v>
      </c>
      <c r="AB58" s="75">
        <v>0</v>
      </c>
      <c r="AC58" s="71">
        <f t="shared" si="11"/>
        <v>0.2</v>
      </c>
      <c r="AD58" s="71">
        <f t="shared" si="11"/>
        <v>1</v>
      </c>
      <c r="AE58" s="71">
        <f t="shared" si="11"/>
        <v>1</v>
      </c>
      <c r="AF58" s="71">
        <f t="shared" si="11"/>
        <v>1</v>
      </c>
      <c r="AG58" s="71" t="e">
        <f t="shared" si="11"/>
        <v>#DIV/0!</v>
      </c>
      <c r="AH58" s="71" t="e">
        <f t="shared" si="11"/>
        <v>#DIV/0!</v>
      </c>
      <c r="AI58" s="71">
        <f t="shared" si="11"/>
        <v>0</v>
      </c>
      <c r="AJ58" s="71" t="e">
        <f t="shared" si="11"/>
        <v>#DIV/0!</v>
      </c>
      <c r="AK58" s="71">
        <f t="shared" si="11"/>
        <v>0</v>
      </c>
      <c r="AL58" s="125" t="s">
        <v>60</v>
      </c>
      <c r="AM58" s="71" t="e">
        <f t="shared" si="10"/>
        <v>#DIV/0!</v>
      </c>
      <c r="AN58" s="71">
        <f t="shared" si="10"/>
        <v>0</v>
      </c>
      <c r="AO58" s="71" t="e">
        <f t="shared" si="9"/>
        <v>#DIV/0!</v>
      </c>
    </row>
    <row r="59" spans="1:41" s="324" customFormat="1" ht="14.15" customHeight="1" thickBot="1" x14ac:dyDescent="0.3">
      <c r="A59" s="325"/>
      <c r="B59" s="320" t="s">
        <v>130</v>
      </c>
      <c r="C59" s="76">
        <v>0</v>
      </c>
      <c r="D59" s="75">
        <v>0</v>
      </c>
      <c r="E59" s="75">
        <v>0</v>
      </c>
      <c r="F59" s="76">
        <v>0</v>
      </c>
      <c r="G59" s="76"/>
      <c r="H59" s="76"/>
      <c r="I59" s="76"/>
      <c r="J59" s="76"/>
      <c r="K59" s="76"/>
      <c r="L59" s="76"/>
      <c r="M59" s="76"/>
      <c r="N59" s="76"/>
      <c r="O59" s="76"/>
      <c r="P59" s="75">
        <v>5</v>
      </c>
      <c r="Q59" s="75">
        <v>1</v>
      </c>
      <c r="R59" s="75">
        <v>1</v>
      </c>
      <c r="S59" s="75">
        <v>1</v>
      </c>
      <c r="T59" s="75">
        <v>1</v>
      </c>
      <c r="U59" s="75">
        <v>0</v>
      </c>
      <c r="V59" s="75">
        <v>1</v>
      </c>
      <c r="W59" s="75">
        <v>0</v>
      </c>
      <c r="X59" s="75">
        <v>1</v>
      </c>
      <c r="Y59" s="75">
        <v>1</v>
      </c>
      <c r="Z59" s="75">
        <v>0</v>
      </c>
      <c r="AA59" s="75">
        <v>1</v>
      </c>
      <c r="AB59" s="75">
        <v>0</v>
      </c>
      <c r="AC59" s="71">
        <f t="shared" si="11"/>
        <v>0</v>
      </c>
      <c r="AD59" s="71">
        <f t="shared" si="11"/>
        <v>0</v>
      </c>
      <c r="AE59" s="71">
        <f t="shared" si="11"/>
        <v>0</v>
      </c>
      <c r="AF59" s="71">
        <f t="shared" si="11"/>
        <v>0</v>
      </c>
      <c r="AG59" s="71">
        <f t="shared" si="11"/>
        <v>0</v>
      </c>
      <c r="AH59" s="71" t="e">
        <f t="shared" si="11"/>
        <v>#DIV/0!</v>
      </c>
      <c r="AI59" s="71">
        <f t="shared" si="11"/>
        <v>0</v>
      </c>
      <c r="AJ59" s="71" t="e">
        <f t="shared" si="11"/>
        <v>#DIV/0!</v>
      </c>
      <c r="AK59" s="71">
        <f t="shared" si="11"/>
        <v>0</v>
      </c>
      <c r="AL59" s="125" t="s">
        <v>60</v>
      </c>
      <c r="AM59" s="71" t="e">
        <f t="shared" si="10"/>
        <v>#DIV/0!</v>
      </c>
      <c r="AN59" s="71">
        <f t="shared" si="10"/>
        <v>0</v>
      </c>
      <c r="AO59" s="71" t="e">
        <f t="shared" si="9"/>
        <v>#DIV/0!</v>
      </c>
    </row>
    <row r="60" spans="1:41" s="324" customFormat="1" ht="14.15" customHeight="1" thickBot="1" x14ac:dyDescent="0.3">
      <c r="A60" s="325"/>
      <c r="B60" s="320" t="s">
        <v>131</v>
      </c>
      <c r="C60" s="76">
        <v>5</v>
      </c>
      <c r="D60" s="75">
        <v>8</v>
      </c>
      <c r="E60" s="75">
        <v>5</v>
      </c>
      <c r="F60" s="76">
        <v>15</v>
      </c>
      <c r="G60" s="76"/>
      <c r="H60" s="76"/>
      <c r="I60" s="76"/>
      <c r="J60" s="76"/>
      <c r="K60" s="76"/>
      <c r="L60" s="76"/>
      <c r="M60" s="76"/>
      <c r="N60" s="76"/>
      <c r="O60" s="76"/>
      <c r="P60" s="75">
        <v>7</v>
      </c>
      <c r="Q60" s="75">
        <v>13</v>
      </c>
      <c r="R60" s="75">
        <v>6</v>
      </c>
      <c r="S60" s="75">
        <v>16</v>
      </c>
      <c r="T60" s="75">
        <v>20.8</v>
      </c>
      <c r="U60" s="75">
        <v>20.8</v>
      </c>
      <c r="V60" s="75">
        <v>20.8</v>
      </c>
      <c r="W60" s="75">
        <v>20.8</v>
      </c>
      <c r="X60" s="75">
        <v>20.8</v>
      </c>
      <c r="Y60" s="75">
        <v>20.8</v>
      </c>
      <c r="Z60" s="75">
        <v>20.8</v>
      </c>
      <c r="AA60" s="75">
        <v>20.8</v>
      </c>
      <c r="AB60" s="75">
        <v>8</v>
      </c>
      <c r="AC60" s="71">
        <f t="shared" si="11"/>
        <v>0.7142857142857143</v>
      </c>
      <c r="AD60" s="71">
        <f t="shared" si="11"/>
        <v>0.61538461538461542</v>
      </c>
      <c r="AE60" s="71">
        <f t="shared" si="11"/>
        <v>0.83333333333333337</v>
      </c>
      <c r="AF60" s="71">
        <f t="shared" si="11"/>
        <v>0.9375</v>
      </c>
      <c r="AG60" s="71">
        <f t="shared" si="11"/>
        <v>0</v>
      </c>
      <c r="AH60" s="71">
        <f t="shared" si="11"/>
        <v>0</v>
      </c>
      <c r="AI60" s="71">
        <f t="shared" si="11"/>
        <v>0</v>
      </c>
      <c r="AJ60" s="71">
        <f t="shared" si="11"/>
        <v>0</v>
      </c>
      <c r="AK60" s="71">
        <f t="shared" si="11"/>
        <v>0</v>
      </c>
      <c r="AL60" s="71">
        <f>+L60/Y60</f>
        <v>0</v>
      </c>
      <c r="AM60" s="71">
        <f t="shared" si="10"/>
        <v>0</v>
      </c>
      <c r="AN60" s="71">
        <f t="shared" si="10"/>
        <v>0</v>
      </c>
      <c r="AO60" s="71">
        <f t="shared" si="9"/>
        <v>0</v>
      </c>
    </row>
    <row r="61" spans="1:41" s="324" customFormat="1" ht="28.5" customHeight="1" thickBot="1" x14ac:dyDescent="0.3">
      <c r="A61" s="325"/>
      <c r="B61" s="320" t="s">
        <v>404</v>
      </c>
      <c r="C61" s="76">
        <v>7</v>
      </c>
      <c r="D61" s="75">
        <v>12</v>
      </c>
      <c r="E61" s="75">
        <v>6</v>
      </c>
      <c r="F61" s="76">
        <v>18</v>
      </c>
      <c r="G61" s="75"/>
      <c r="H61" s="75"/>
      <c r="I61" s="75"/>
      <c r="J61" s="75"/>
      <c r="K61" s="75"/>
      <c r="L61" s="75"/>
      <c r="M61" s="76"/>
      <c r="N61" s="76"/>
      <c r="O61" s="76"/>
      <c r="P61" s="75">
        <v>7</v>
      </c>
      <c r="Q61" s="75">
        <v>12</v>
      </c>
      <c r="R61" s="75">
        <v>6</v>
      </c>
      <c r="S61" s="75">
        <v>20</v>
      </c>
      <c r="T61" s="75">
        <v>26</v>
      </c>
      <c r="U61" s="75">
        <v>26</v>
      </c>
      <c r="V61" s="75">
        <v>26</v>
      </c>
      <c r="W61" s="75">
        <v>26</v>
      </c>
      <c r="X61" s="75">
        <v>26</v>
      </c>
      <c r="Y61" s="75">
        <v>26</v>
      </c>
      <c r="Z61" s="75">
        <v>26</v>
      </c>
      <c r="AA61" s="75">
        <v>26</v>
      </c>
      <c r="AB61" s="75">
        <v>10</v>
      </c>
      <c r="AC61" s="71">
        <f t="shared" si="11"/>
        <v>1</v>
      </c>
      <c r="AD61" s="71">
        <f t="shared" si="11"/>
        <v>1</v>
      </c>
      <c r="AE61" s="71">
        <f t="shared" si="11"/>
        <v>1</v>
      </c>
      <c r="AF61" s="71">
        <f t="shared" si="11"/>
        <v>0.9</v>
      </c>
      <c r="AG61" s="71">
        <f t="shared" si="11"/>
        <v>0</v>
      </c>
      <c r="AH61" s="71">
        <f t="shared" si="11"/>
        <v>0</v>
      </c>
      <c r="AI61" s="71">
        <f t="shared" si="11"/>
        <v>0</v>
      </c>
      <c r="AJ61" s="71">
        <f t="shared" si="11"/>
        <v>0</v>
      </c>
      <c r="AK61" s="71">
        <f t="shared" si="11"/>
        <v>0</v>
      </c>
      <c r="AL61" s="71">
        <f>+L61/Y61</f>
        <v>0</v>
      </c>
      <c r="AM61" s="71">
        <f t="shared" si="10"/>
        <v>0</v>
      </c>
      <c r="AN61" s="71">
        <f t="shared" si="10"/>
        <v>0</v>
      </c>
      <c r="AO61" s="71">
        <f t="shared" si="9"/>
        <v>0</v>
      </c>
    </row>
    <row r="62" spans="1:41" s="324" customFormat="1" ht="14.15" customHeight="1" thickBot="1" x14ac:dyDescent="0.3">
      <c r="A62" s="325"/>
      <c r="B62" s="320" t="s">
        <v>132</v>
      </c>
      <c r="C62" s="76">
        <v>0</v>
      </c>
      <c r="D62" s="75">
        <v>0</v>
      </c>
      <c r="E62" s="75">
        <v>0</v>
      </c>
      <c r="F62" s="76">
        <v>0</v>
      </c>
      <c r="G62" s="76"/>
      <c r="H62" s="76"/>
      <c r="I62" s="76"/>
      <c r="J62" s="76"/>
      <c r="K62" s="76"/>
      <c r="L62" s="76"/>
      <c r="M62" s="76"/>
      <c r="N62" s="76"/>
      <c r="O62" s="76"/>
      <c r="P62" s="75">
        <v>0</v>
      </c>
      <c r="Q62" s="75">
        <v>0</v>
      </c>
      <c r="R62" s="75"/>
      <c r="S62" s="75">
        <v>0</v>
      </c>
      <c r="T62" s="75">
        <v>1</v>
      </c>
      <c r="U62" s="75">
        <v>0</v>
      </c>
      <c r="V62" s="75">
        <v>0</v>
      </c>
      <c r="W62" s="75">
        <v>0</v>
      </c>
      <c r="X62" s="75">
        <v>0</v>
      </c>
      <c r="Y62" s="75">
        <v>0</v>
      </c>
      <c r="Z62" s="75">
        <v>0</v>
      </c>
      <c r="AA62" s="75">
        <v>0</v>
      </c>
      <c r="AB62" s="75">
        <v>0</v>
      </c>
      <c r="AC62" s="71" t="e">
        <f t="shared" si="11"/>
        <v>#DIV/0!</v>
      </c>
      <c r="AD62" s="71" t="e">
        <f t="shared" si="11"/>
        <v>#DIV/0!</v>
      </c>
      <c r="AE62" s="71" t="e">
        <f t="shared" si="11"/>
        <v>#DIV/0!</v>
      </c>
      <c r="AF62" s="71" t="e">
        <f t="shared" si="11"/>
        <v>#DIV/0!</v>
      </c>
      <c r="AG62" s="71">
        <f t="shared" si="11"/>
        <v>0</v>
      </c>
      <c r="AH62" s="71" t="e">
        <f t="shared" si="11"/>
        <v>#DIV/0!</v>
      </c>
      <c r="AI62" s="71">
        <v>1</v>
      </c>
      <c r="AJ62" s="71">
        <v>1</v>
      </c>
      <c r="AK62" s="71">
        <v>1</v>
      </c>
      <c r="AL62" s="71">
        <v>1</v>
      </c>
      <c r="AM62" s="71">
        <v>1</v>
      </c>
      <c r="AN62" s="71">
        <v>1</v>
      </c>
      <c r="AO62" s="71">
        <v>1</v>
      </c>
    </row>
    <row r="63" spans="1:41" s="324" customFormat="1" ht="24" customHeight="1" thickBot="1" x14ac:dyDescent="0.3">
      <c r="A63" s="325"/>
      <c r="B63" s="320" t="s">
        <v>414</v>
      </c>
      <c r="C63" s="76">
        <v>1</v>
      </c>
      <c r="D63" s="75">
        <v>1</v>
      </c>
      <c r="E63" s="75">
        <v>1</v>
      </c>
      <c r="F63" s="76">
        <v>0</v>
      </c>
      <c r="G63" s="76"/>
      <c r="H63" s="76"/>
      <c r="I63" s="76"/>
      <c r="J63" s="76"/>
      <c r="K63" s="76"/>
      <c r="L63" s="76"/>
      <c r="M63" s="76"/>
      <c r="N63" s="76"/>
      <c r="O63" s="76"/>
      <c r="P63" s="75">
        <v>1</v>
      </c>
      <c r="Q63" s="75">
        <v>1</v>
      </c>
      <c r="R63" s="75">
        <v>1</v>
      </c>
      <c r="S63" s="75">
        <v>0</v>
      </c>
      <c r="T63" s="75">
        <v>0</v>
      </c>
      <c r="U63" s="75">
        <v>0</v>
      </c>
      <c r="V63" s="75">
        <v>0</v>
      </c>
      <c r="W63" s="75">
        <v>0</v>
      </c>
      <c r="X63" s="75">
        <v>0</v>
      </c>
      <c r="Y63" s="75">
        <v>0</v>
      </c>
      <c r="Z63" s="75">
        <v>0</v>
      </c>
      <c r="AA63" s="75">
        <v>0</v>
      </c>
      <c r="AB63" s="75">
        <v>0</v>
      </c>
      <c r="AC63" s="71">
        <f t="shared" si="11"/>
        <v>1</v>
      </c>
      <c r="AD63" s="71">
        <f t="shared" si="11"/>
        <v>1</v>
      </c>
      <c r="AE63" s="71">
        <f t="shared" si="11"/>
        <v>1</v>
      </c>
      <c r="AF63" s="71" t="e">
        <f t="shared" si="11"/>
        <v>#DIV/0!</v>
      </c>
      <c r="AG63" s="71" t="e">
        <f t="shared" si="11"/>
        <v>#DIV/0!</v>
      </c>
      <c r="AH63" s="71" t="e">
        <f t="shared" si="11"/>
        <v>#DIV/0!</v>
      </c>
      <c r="AI63" s="71" t="e">
        <f t="shared" si="11"/>
        <v>#DIV/0!</v>
      </c>
      <c r="AJ63" s="71" t="e">
        <f t="shared" si="11"/>
        <v>#DIV/0!</v>
      </c>
      <c r="AK63" s="71" t="e">
        <f t="shared" si="11"/>
        <v>#DIV/0!</v>
      </c>
      <c r="AL63" s="71" t="e">
        <f t="shared" si="11"/>
        <v>#DIV/0!</v>
      </c>
      <c r="AM63" s="71" t="e">
        <f t="shared" si="11"/>
        <v>#DIV/0!</v>
      </c>
      <c r="AN63" s="71" t="e">
        <f t="shared" si="11"/>
        <v>#DIV/0!</v>
      </c>
      <c r="AO63" s="71" t="e">
        <f t="shared" si="11"/>
        <v>#DIV/0!</v>
      </c>
    </row>
    <row r="64" spans="1:41" s="324" customFormat="1" ht="14.15" hidden="1" customHeight="1" thickBot="1" x14ac:dyDescent="0.3">
      <c r="A64" s="325"/>
      <c r="B64" s="320" t="s">
        <v>133</v>
      </c>
      <c r="C64" s="76"/>
      <c r="D64" s="75">
        <v>0</v>
      </c>
      <c r="E64" s="75">
        <v>0</v>
      </c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5"/>
      <c r="Q64" s="75">
        <v>0</v>
      </c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1" t="e">
        <f t="shared" si="11"/>
        <v>#DIV/0!</v>
      </c>
      <c r="AD64" s="71" t="e">
        <f t="shared" si="11"/>
        <v>#DIV/0!</v>
      </c>
      <c r="AE64" s="71" t="e">
        <f t="shared" si="11"/>
        <v>#DIV/0!</v>
      </c>
      <c r="AF64" s="71" t="e">
        <f t="shared" si="11"/>
        <v>#DIV/0!</v>
      </c>
      <c r="AG64" s="71" t="e">
        <f t="shared" si="11"/>
        <v>#DIV/0!</v>
      </c>
      <c r="AH64" s="71" t="e">
        <f t="shared" si="11"/>
        <v>#DIV/0!</v>
      </c>
      <c r="AI64" s="71" t="e">
        <f t="shared" si="11"/>
        <v>#DIV/0!</v>
      </c>
      <c r="AJ64" s="71" t="e">
        <f t="shared" si="11"/>
        <v>#DIV/0!</v>
      </c>
      <c r="AK64" s="71" t="e">
        <f t="shared" si="11"/>
        <v>#DIV/0!</v>
      </c>
      <c r="AL64" s="71" t="e">
        <f t="shared" si="11"/>
        <v>#DIV/0!</v>
      </c>
      <c r="AM64" s="71" t="e">
        <f t="shared" si="11"/>
        <v>#DIV/0!</v>
      </c>
      <c r="AN64" s="71" t="e">
        <f t="shared" si="11"/>
        <v>#DIV/0!</v>
      </c>
      <c r="AO64" s="71" t="e">
        <f t="shared" si="11"/>
        <v>#DIV/0!</v>
      </c>
    </row>
    <row r="65" spans="1:45" s="324" customFormat="1" ht="23.25" customHeight="1" thickBot="1" x14ac:dyDescent="0.3">
      <c r="A65" s="325"/>
      <c r="B65" s="320" t="s">
        <v>134</v>
      </c>
      <c r="C65" s="76"/>
      <c r="D65" s="75">
        <v>0</v>
      </c>
      <c r="E65" s="75">
        <v>0</v>
      </c>
      <c r="F65" s="76">
        <v>0</v>
      </c>
      <c r="G65" s="76"/>
      <c r="H65" s="76"/>
      <c r="I65" s="76"/>
      <c r="J65" s="76"/>
      <c r="K65" s="76"/>
      <c r="L65" s="76"/>
      <c r="M65" s="76"/>
      <c r="N65" s="76"/>
      <c r="O65" s="76"/>
      <c r="P65" s="75">
        <v>4</v>
      </c>
      <c r="Q65" s="75">
        <v>6</v>
      </c>
      <c r="R65" s="75">
        <v>6</v>
      </c>
      <c r="S65" s="75">
        <v>0</v>
      </c>
      <c r="T65" s="75">
        <v>1</v>
      </c>
      <c r="U65" s="75">
        <v>1</v>
      </c>
      <c r="V65" s="75">
        <v>1</v>
      </c>
      <c r="W65" s="75">
        <v>1</v>
      </c>
      <c r="X65" s="75">
        <v>1</v>
      </c>
      <c r="Y65" s="75">
        <v>1</v>
      </c>
      <c r="Z65" s="75"/>
      <c r="AA65" s="75"/>
      <c r="AB65" s="75"/>
      <c r="AC65" s="71">
        <f t="shared" si="11"/>
        <v>0</v>
      </c>
      <c r="AD65" s="71">
        <f t="shared" si="11"/>
        <v>0</v>
      </c>
      <c r="AE65" s="71">
        <f t="shared" si="11"/>
        <v>0</v>
      </c>
      <c r="AF65" s="71" t="e">
        <f t="shared" si="11"/>
        <v>#DIV/0!</v>
      </c>
      <c r="AG65" s="71">
        <f t="shared" si="11"/>
        <v>0</v>
      </c>
      <c r="AH65" s="71">
        <f t="shared" si="11"/>
        <v>0</v>
      </c>
      <c r="AI65" s="71">
        <f t="shared" si="11"/>
        <v>0</v>
      </c>
      <c r="AJ65" s="71">
        <f t="shared" si="11"/>
        <v>0</v>
      </c>
      <c r="AK65" s="71">
        <f t="shared" si="11"/>
        <v>0</v>
      </c>
      <c r="AL65" s="125" t="s">
        <v>60</v>
      </c>
      <c r="AM65" s="71" t="e">
        <f t="shared" si="11"/>
        <v>#DIV/0!</v>
      </c>
      <c r="AN65" s="71" t="e">
        <f t="shared" si="11"/>
        <v>#DIV/0!</v>
      </c>
      <c r="AO65" s="71" t="e">
        <f t="shared" si="11"/>
        <v>#DIV/0!</v>
      </c>
    </row>
    <row r="66" spans="1:45" s="324" customFormat="1" ht="20.9" customHeight="1" thickBot="1" x14ac:dyDescent="0.3">
      <c r="A66" s="325"/>
      <c r="B66" s="320" t="s">
        <v>415</v>
      </c>
      <c r="C66" s="76">
        <v>0</v>
      </c>
      <c r="D66" s="75">
        <v>0</v>
      </c>
      <c r="E66" s="75">
        <v>0</v>
      </c>
      <c r="F66" s="76">
        <v>2</v>
      </c>
      <c r="G66" s="76"/>
      <c r="H66" s="76"/>
      <c r="I66" s="76"/>
      <c r="J66" s="76"/>
      <c r="K66" s="76"/>
      <c r="L66" s="76"/>
      <c r="M66" s="76"/>
      <c r="N66" s="76"/>
      <c r="O66" s="76"/>
      <c r="P66" s="75">
        <v>4</v>
      </c>
      <c r="Q66" s="75">
        <v>4</v>
      </c>
      <c r="R66" s="75">
        <v>4</v>
      </c>
      <c r="S66" s="75">
        <v>2</v>
      </c>
      <c r="T66" s="75">
        <v>1</v>
      </c>
      <c r="U66" s="75">
        <v>1</v>
      </c>
      <c r="V66" s="75">
        <v>1</v>
      </c>
      <c r="W66" s="75">
        <v>1</v>
      </c>
      <c r="X66" s="75">
        <v>1</v>
      </c>
      <c r="Y66" s="75">
        <v>1</v>
      </c>
      <c r="Z66" s="75">
        <v>1</v>
      </c>
      <c r="AA66" s="75">
        <v>1</v>
      </c>
      <c r="AB66" s="75">
        <v>1</v>
      </c>
      <c r="AC66" s="71">
        <f t="shared" si="11"/>
        <v>0</v>
      </c>
      <c r="AD66" s="71">
        <f t="shared" si="11"/>
        <v>0</v>
      </c>
      <c r="AE66" s="71">
        <f t="shared" si="11"/>
        <v>0</v>
      </c>
      <c r="AF66" s="71">
        <f t="shared" si="11"/>
        <v>1</v>
      </c>
      <c r="AG66" s="71">
        <f t="shared" si="11"/>
        <v>0</v>
      </c>
      <c r="AH66" s="71">
        <f t="shared" si="11"/>
        <v>0</v>
      </c>
      <c r="AI66" s="71">
        <f t="shared" si="11"/>
        <v>0</v>
      </c>
      <c r="AJ66" s="71">
        <f t="shared" si="11"/>
        <v>0</v>
      </c>
      <c r="AK66" s="71">
        <f t="shared" si="11"/>
        <v>0</v>
      </c>
      <c r="AL66" s="125" t="s">
        <v>60</v>
      </c>
      <c r="AM66" s="71">
        <f t="shared" si="11"/>
        <v>0</v>
      </c>
      <c r="AN66" s="71">
        <f t="shared" si="11"/>
        <v>0</v>
      </c>
      <c r="AO66" s="71">
        <f t="shared" si="11"/>
        <v>0</v>
      </c>
    </row>
    <row r="67" spans="1:45" s="324" customFormat="1" ht="14.15" customHeight="1" thickBot="1" x14ac:dyDescent="0.3">
      <c r="A67" s="319"/>
      <c r="B67" s="321" t="s">
        <v>135</v>
      </c>
      <c r="C67" s="76">
        <v>59</v>
      </c>
      <c r="D67" s="75">
        <v>127</v>
      </c>
      <c r="E67" s="75">
        <v>130</v>
      </c>
      <c r="F67" s="76">
        <v>71</v>
      </c>
      <c r="G67" s="76"/>
      <c r="H67" s="76"/>
      <c r="I67" s="76"/>
      <c r="J67" s="76"/>
      <c r="K67" s="76"/>
      <c r="L67" s="76"/>
      <c r="M67" s="76"/>
      <c r="N67" s="76"/>
      <c r="O67" s="76"/>
      <c r="P67" s="75">
        <v>88</v>
      </c>
      <c r="Q67" s="75">
        <v>176</v>
      </c>
      <c r="R67" s="75">
        <v>198</v>
      </c>
      <c r="S67" s="78">
        <v>176</v>
      </c>
      <c r="T67" s="78">
        <v>176</v>
      </c>
      <c r="U67" s="78">
        <v>176</v>
      </c>
      <c r="V67" s="78">
        <v>176</v>
      </c>
      <c r="W67" s="78">
        <v>176</v>
      </c>
      <c r="X67" s="78">
        <v>176</v>
      </c>
      <c r="Y67" s="78">
        <v>176</v>
      </c>
      <c r="Z67" s="78">
        <v>176</v>
      </c>
      <c r="AA67" s="78">
        <v>176</v>
      </c>
      <c r="AB67" s="78">
        <v>176</v>
      </c>
      <c r="AC67" s="71">
        <f t="shared" si="11"/>
        <v>0.67045454545454541</v>
      </c>
      <c r="AD67" s="71">
        <f t="shared" si="11"/>
        <v>0.72159090909090906</v>
      </c>
      <c r="AE67" s="71">
        <f t="shared" si="11"/>
        <v>0.65656565656565657</v>
      </c>
      <c r="AF67" s="71">
        <f t="shared" si="11"/>
        <v>0.40340909090909088</v>
      </c>
      <c r="AG67" s="71">
        <f t="shared" si="11"/>
        <v>0</v>
      </c>
      <c r="AH67" s="71">
        <f t="shared" si="11"/>
        <v>0</v>
      </c>
      <c r="AI67" s="71">
        <f t="shared" si="11"/>
        <v>0</v>
      </c>
      <c r="AJ67" s="71">
        <f t="shared" si="11"/>
        <v>0</v>
      </c>
      <c r="AK67" s="74">
        <f t="shared" si="11"/>
        <v>0</v>
      </c>
      <c r="AL67" s="71">
        <f>+L67/Y67</f>
        <v>0</v>
      </c>
      <c r="AM67" s="71">
        <f t="shared" si="11"/>
        <v>0</v>
      </c>
      <c r="AN67" s="71">
        <f t="shared" si="11"/>
        <v>0</v>
      </c>
      <c r="AO67" s="71">
        <f t="shared" si="11"/>
        <v>0</v>
      </c>
      <c r="AP67" s="326"/>
    </row>
    <row r="68" spans="1:45" s="324" customFormat="1" ht="14.15" customHeight="1" thickBot="1" x14ac:dyDescent="0.3">
      <c r="A68" s="323" t="s">
        <v>138</v>
      </c>
      <c r="B68" s="320" t="s">
        <v>128</v>
      </c>
      <c r="C68" s="73">
        <v>5</v>
      </c>
      <c r="D68" s="73">
        <v>5</v>
      </c>
      <c r="E68" s="72">
        <v>12</v>
      </c>
      <c r="F68" s="73">
        <v>11</v>
      </c>
      <c r="G68" s="73"/>
      <c r="H68" s="73"/>
      <c r="I68" s="73"/>
      <c r="J68" s="73"/>
      <c r="K68" s="73"/>
      <c r="L68" s="73"/>
      <c r="M68" s="73"/>
      <c r="N68" s="73"/>
      <c r="O68" s="73"/>
      <c r="P68" s="72">
        <v>5</v>
      </c>
      <c r="Q68" s="73">
        <v>5</v>
      </c>
      <c r="R68" s="72">
        <v>12</v>
      </c>
      <c r="S68" s="75">
        <v>10</v>
      </c>
      <c r="T68" s="75">
        <v>10</v>
      </c>
      <c r="U68" s="75">
        <v>10</v>
      </c>
      <c r="V68" s="75">
        <v>10</v>
      </c>
      <c r="W68" s="75">
        <v>10</v>
      </c>
      <c r="X68" s="75">
        <v>14</v>
      </c>
      <c r="Y68" s="75">
        <v>14</v>
      </c>
      <c r="Z68" s="75">
        <v>14</v>
      </c>
      <c r="AA68" s="75">
        <v>14</v>
      </c>
      <c r="AB68" s="75">
        <v>8</v>
      </c>
      <c r="AC68" s="71">
        <f t="shared" si="11"/>
        <v>1</v>
      </c>
      <c r="AD68" s="71">
        <f t="shared" si="11"/>
        <v>1</v>
      </c>
      <c r="AE68" s="71">
        <f t="shared" si="11"/>
        <v>1</v>
      </c>
      <c r="AF68" s="71">
        <f t="shared" si="11"/>
        <v>1.1000000000000001</v>
      </c>
      <c r="AG68" s="71">
        <f t="shared" si="11"/>
        <v>0</v>
      </c>
      <c r="AH68" s="71">
        <f t="shared" si="11"/>
        <v>0</v>
      </c>
      <c r="AI68" s="71">
        <f t="shared" si="11"/>
        <v>0</v>
      </c>
      <c r="AJ68" s="71">
        <f t="shared" si="11"/>
        <v>0</v>
      </c>
      <c r="AK68" s="74">
        <f t="shared" si="11"/>
        <v>0</v>
      </c>
      <c r="AL68" s="71">
        <f>+L68/Y68</f>
        <v>0</v>
      </c>
      <c r="AM68" s="71">
        <f t="shared" si="11"/>
        <v>0</v>
      </c>
      <c r="AN68" s="71">
        <f t="shared" si="11"/>
        <v>0</v>
      </c>
      <c r="AO68" s="71">
        <f t="shared" si="11"/>
        <v>0</v>
      </c>
      <c r="AP68" s="326"/>
      <c r="AQ68" s="244"/>
    </row>
    <row r="69" spans="1:45" s="324" customFormat="1" ht="14.15" customHeight="1" thickBot="1" x14ac:dyDescent="0.3">
      <c r="A69" s="325"/>
      <c r="B69" s="320" t="s">
        <v>402</v>
      </c>
      <c r="C69" s="76">
        <v>5</v>
      </c>
      <c r="D69" s="76">
        <v>5</v>
      </c>
      <c r="E69" s="75">
        <v>12</v>
      </c>
      <c r="F69" s="76">
        <v>11</v>
      </c>
      <c r="G69" s="76"/>
      <c r="H69" s="76"/>
      <c r="I69" s="76"/>
      <c r="J69" s="76"/>
      <c r="K69" s="76"/>
      <c r="L69" s="76"/>
      <c r="M69" s="75"/>
      <c r="N69" s="75"/>
      <c r="O69" s="76"/>
      <c r="P69" s="75">
        <v>5</v>
      </c>
      <c r="Q69" s="76">
        <v>5</v>
      </c>
      <c r="R69" s="75">
        <v>12</v>
      </c>
      <c r="S69" s="75">
        <v>10</v>
      </c>
      <c r="T69" s="75">
        <v>10</v>
      </c>
      <c r="U69" s="75">
        <v>10</v>
      </c>
      <c r="V69" s="75">
        <v>10</v>
      </c>
      <c r="W69" s="75">
        <v>10</v>
      </c>
      <c r="X69" s="75">
        <v>14</v>
      </c>
      <c r="Y69" s="75">
        <v>14</v>
      </c>
      <c r="Z69" s="75">
        <v>14</v>
      </c>
      <c r="AA69" s="75">
        <v>14</v>
      </c>
      <c r="AB69" s="75">
        <v>8</v>
      </c>
      <c r="AC69" s="71">
        <f t="shared" si="11"/>
        <v>1</v>
      </c>
      <c r="AD69" s="71">
        <f t="shared" si="11"/>
        <v>1</v>
      </c>
      <c r="AE69" s="71">
        <f t="shared" si="11"/>
        <v>1</v>
      </c>
      <c r="AF69" s="71">
        <f t="shared" si="11"/>
        <v>1.1000000000000001</v>
      </c>
      <c r="AG69" s="71">
        <f t="shared" si="11"/>
        <v>0</v>
      </c>
      <c r="AH69" s="71">
        <f t="shared" si="11"/>
        <v>0</v>
      </c>
      <c r="AI69" s="71">
        <f t="shared" si="11"/>
        <v>0</v>
      </c>
      <c r="AJ69" s="71">
        <f t="shared" si="11"/>
        <v>0</v>
      </c>
      <c r="AK69" s="71">
        <f t="shared" si="11"/>
        <v>0</v>
      </c>
      <c r="AL69" s="71">
        <f>+L69/Y69</f>
        <v>0</v>
      </c>
      <c r="AM69" s="71">
        <f t="shared" si="11"/>
        <v>0</v>
      </c>
      <c r="AN69" s="71">
        <f t="shared" si="11"/>
        <v>0</v>
      </c>
      <c r="AO69" s="71">
        <f t="shared" si="11"/>
        <v>0</v>
      </c>
      <c r="AQ69" s="244"/>
      <c r="AR69" s="324">
        <v>13</v>
      </c>
      <c r="AS69" s="324">
        <f>AR69*21</f>
        <v>273</v>
      </c>
    </row>
    <row r="70" spans="1:45" s="324" customFormat="1" ht="14.15" customHeight="1" thickBot="1" x14ac:dyDescent="0.3">
      <c r="A70" s="325"/>
      <c r="B70" s="320" t="s">
        <v>129</v>
      </c>
      <c r="C70" s="76">
        <v>0</v>
      </c>
      <c r="D70" s="76">
        <v>5</v>
      </c>
      <c r="E70" s="75">
        <v>12</v>
      </c>
      <c r="F70" s="76">
        <v>8</v>
      </c>
      <c r="G70" s="76"/>
      <c r="H70" s="76"/>
      <c r="I70" s="76"/>
      <c r="J70" s="76"/>
      <c r="K70" s="76"/>
      <c r="L70" s="76"/>
      <c r="M70" s="75"/>
      <c r="N70" s="75"/>
      <c r="O70" s="76"/>
      <c r="P70" s="75">
        <v>0</v>
      </c>
      <c r="Q70" s="76">
        <v>5</v>
      </c>
      <c r="R70" s="75">
        <v>12</v>
      </c>
      <c r="S70" s="75">
        <v>9</v>
      </c>
      <c r="T70" s="75">
        <v>9</v>
      </c>
      <c r="U70" s="75">
        <v>9</v>
      </c>
      <c r="V70" s="75">
        <v>9</v>
      </c>
      <c r="W70" s="75">
        <v>9</v>
      </c>
      <c r="X70" s="75">
        <v>13</v>
      </c>
      <c r="Y70" s="75">
        <v>13</v>
      </c>
      <c r="Z70" s="75">
        <v>13</v>
      </c>
      <c r="AA70" s="75">
        <v>13</v>
      </c>
      <c r="AB70" s="75">
        <v>7</v>
      </c>
      <c r="AC70" s="71" t="e">
        <f t="shared" si="11"/>
        <v>#DIV/0!</v>
      </c>
      <c r="AD70" s="71">
        <f t="shared" si="11"/>
        <v>1</v>
      </c>
      <c r="AE70" s="71">
        <f t="shared" si="11"/>
        <v>1</v>
      </c>
      <c r="AF70" s="71">
        <f t="shared" si="11"/>
        <v>0.88888888888888884</v>
      </c>
      <c r="AG70" s="71">
        <f t="shared" si="11"/>
        <v>0</v>
      </c>
      <c r="AH70" s="71">
        <f t="shared" si="11"/>
        <v>0</v>
      </c>
      <c r="AI70" s="71">
        <f t="shared" si="11"/>
        <v>0</v>
      </c>
      <c r="AJ70" s="71">
        <f t="shared" si="11"/>
        <v>0</v>
      </c>
      <c r="AK70" s="71">
        <f t="shared" si="11"/>
        <v>0</v>
      </c>
      <c r="AL70" s="71">
        <f>+L70/Y70</f>
        <v>0</v>
      </c>
      <c r="AM70" s="71">
        <f>+M70/Z70</f>
        <v>0</v>
      </c>
      <c r="AN70" s="125" t="s">
        <v>60</v>
      </c>
      <c r="AO70" s="125" t="s">
        <v>60</v>
      </c>
      <c r="AQ70" s="244"/>
    </row>
    <row r="71" spans="1:45" s="324" customFormat="1" ht="14.15" customHeight="1" thickBot="1" x14ac:dyDescent="0.3">
      <c r="A71" s="325"/>
      <c r="B71" s="320" t="s">
        <v>403</v>
      </c>
      <c r="C71" s="76">
        <v>0</v>
      </c>
      <c r="D71" s="76">
        <v>1.4E-2</v>
      </c>
      <c r="E71" s="75">
        <v>2</v>
      </c>
      <c r="F71" s="76">
        <v>1</v>
      </c>
      <c r="G71" s="76"/>
      <c r="H71" s="76"/>
      <c r="I71" s="76"/>
      <c r="J71" s="76"/>
      <c r="K71" s="76"/>
      <c r="L71" s="76"/>
      <c r="M71" s="75"/>
      <c r="N71" s="75"/>
      <c r="O71" s="76"/>
      <c r="P71" s="75">
        <v>0</v>
      </c>
      <c r="Q71" s="76">
        <v>1.4E-2</v>
      </c>
      <c r="R71" s="75">
        <v>2</v>
      </c>
      <c r="S71" s="75">
        <v>1</v>
      </c>
      <c r="T71" s="75">
        <v>1</v>
      </c>
      <c r="U71" s="75">
        <v>2</v>
      </c>
      <c r="V71" s="75">
        <v>1</v>
      </c>
      <c r="W71" s="75">
        <v>1</v>
      </c>
      <c r="X71" s="75">
        <v>1</v>
      </c>
      <c r="Y71" s="75">
        <v>1</v>
      </c>
      <c r="Z71" s="75">
        <v>1</v>
      </c>
      <c r="AA71" s="75">
        <v>1</v>
      </c>
      <c r="AB71" s="75">
        <v>1</v>
      </c>
      <c r="AC71" s="71" t="e">
        <f t="shared" si="11"/>
        <v>#DIV/0!</v>
      </c>
      <c r="AD71" s="71">
        <f t="shared" si="11"/>
        <v>1</v>
      </c>
      <c r="AE71" s="71">
        <f t="shared" si="11"/>
        <v>1</v>
      </c>
      <c r="AF71" s="71">
        <f t="shared" si="11"/>
        <v>1</v>
      </c>
      <c r="AG71" s="71">
        <f t="shared" si="11"/>
        <v>0</v>
      </c>
      <c r="AH71" s="71">
        <f t="shared" si="11"/>
        <v>0</v>
      </c>
      <c r="AI71" s="71">
        <f t="shared" si="11"/>
        <v>0</v>
      </c>
      <c r="AJ71" s="71">
        <f t="shared" si="11"/>
        <v>0</v>
      </c>
      <c r="AK71" s="71">
        <f t="shared" si="11"/>
        <v>0</v>
      </c>
      <c r="AL71" s="71">
        <f>+L71/Y71</f>
        <v>0</v>
      </c>
      <c r="AM71" s="125" t="s">
        <v>60</v>
      </c>
      <c r="AN71" s="71">
        <f>+N71/AA71</f>
        <v>0</v>
      </c>
      <c r="AO71" s="125" t="s">
        <v>60</v>
      </c>
      <c r="AQ71" s="61"/>
    </row>
    <row r="72" spans="1:45" s="324" customFormat="1" ht="22" customHeight="1" thickBot="1" x14ac:dyDescent="0.3">
      <c r="A72" s="325"/>
      <c r="B72" s="320" t="s">
        <v>130</v>
      </c>
      <c r="C72" s="126">
        <v>0</v>
      </c>
      <c r="D72" s="75">
        <v>1</v>
      </c>
      <c r="E72" s="75">
        <v>1</v>
      </c>
      <c r="F72" s="75">
        <v>0</v>
      </c>
      <c r="G72" s="75"/>
      <c r="H72" s="75"/>
      <c r="I72" s="75"/>
      <c r="J72" s="75"/>
      <c r="K72" s="75"/>
      <c r="L72" s="75"/>
      <c r="M72" s="75"/>
      <c r="N72" s="75"/>
      <c r="O72" s="126"/>
      <c r="P72" s="75"/>
      <c r="Q72" s="75">
        <v>1</v>
      </c>
      <c r="R72" s="75">
        <v>1</v>
      </c>
      <c r="S72" s="75">
        <v>0</v>
      </c>
      <c r="T72" s="75">
        <v>1</v>
      </c>
      <c r="U72" s="75">
        <v>2</v>
      </c>
      <c r="V72" s="75">
        <v>1</v>
      </c>
      <c r="W72" s="75">
        <v>1</v>
      </c>
      <c r="X72" s="75">
        <v>1</v>
      </c>
      <c r="Y72" s="75">
        <v>1</v>
      </c>
      <c r="Z72" s="75">
        <v>0</v>
      </c>
      <c r="AA72" s="75">
        <v>0</v>
      </c>
      <c r="AB72" s="75">
        <v>0</v>
      </c>
      <c r="AC72" s="71" t="e">
        <f t="shared" si="11"/>
        <v>#DIV/0!</v>
      </c>
      <c r="AD72" s="71">
        <f t="shared" si="11"/>
        <v>1</v>
      </c>
      <c r="AE72" s="71">
        <f t="shared" si="11"/>
        <v>1</v>
      </c>
      <c r="AF72" s="71" t="e">
        <f t="shared" si="11"/>
        <v>#DIV/0!</v>
      </c>
      <c r="AG72" s="71">
        <f t="shared" si="11"/>
        <v>0</v>
      </c>
      <c r="AH72" s="71">
        <f t="shared" si="11"/>
        <v>0</v>
      </c>
      <c r="AI72" s="71">
        <f t="shared" si="11"/>
        <v>0</v>
      </c>
      <c r="AJ72" s="71">
        <f t="shared" si="11"/>
        <v>0</v>
      </c>
      <c r="AK72" s="71">
        <f t="shared" si="11"/>
        <v>0</v>
      </c>
      <c r="AL72" s="125" t="s">
        <v>60</v>
      </c>
      <c r="AM72" s="125" t="s">
        <v>60</v>
      </c>
      <c r="AN72" s="71" t="e">
        <f>+N72/AA72</f>
        <v>#DIV/0!</v>
      </c>
      <c r="AO72" s="125" t="s">
        <v>60</v>
      </c>
      <c r="AQ72" s="61"/>
    </row>
    <row r="73" spans="1:45" s="324" customFormat="1" ht="14.15" customHeight="1" thickBot="1" x14ac:dyDescent="0.3">
      <c r="A73" s="325"/>
      <c r="B73" s="320" t="s">
        <v>131</v>
      </c>
      <c r="C73" s="76">
        <v>6</v>
      </c>
      <c r="D73" s="76">
        <v>0.01</v>
      </c>
      <c r="E73" s="75">
        <v>7</v>
      </c>
      <c r="F73" s="76">
        <v>4</v>
      </c>
      <c r="G73" s="76"/>
      <c r="H73" s="76"/>
      <c r="I73" s="75"/>
      <c r="J73" s="76"/>
      <c r="K73" s="76"/>
      <c r="L73" s="76"/>
      <c r="M73" s="75"/>
      <c r="N73" s="75"/>
      <c r="O73" s="76"/>
      <c r="P73" s="75">
        <v>6</v>
      </c>
      <c r="Q73" s="76">
        <v>0.01</v>
      </c>
      <c r="R73" s="75">
        <v>7</v>
      </c>
      <c r="S73" s="75">
        <v>4</v>
      </c>
      <c r="T73" s="75">
        <v>5</v>
      </c>
      <c r="U73" s="75">
        <v>5</v>
      </c>
      <c r="V73" s="75">
        <v>5</v>
      </c>
      <c r="W73" s="75">
        <v>5</v>
      </c>
      <c r="X73" s="75">
        <v>7</v>
      </c>
      <c r="Y73" s="75">
        <v>7</v>
      </c>
      <c r="Z73" s="75">
        <v>7</v>
      </c>
      <c r="AA73" s="75">
        <v>7</v>
      </c>
      <c r="AB73" s="75">
        <v>3</v>
      </c>
      <c r="AC73" s="71">
        <f t="shared" ref="AC73:AO112" si="12">+C73/P73</f>
        <v>1</v>
      </c>
      <c r="AD73" s="71">
        <f t="shared" si="12"/>
        <v>1</v>
      </c>
      <c r="AE73" s="71">
        <f t="shared" si="12"/>
        <v>1</v>
      </c>
      <c r="AF73" s="71">
        <f t="shared" si="12"/>
        <v>1</v>
      </c>
      <c r="AG73" s="71">
        <f t="shared" si="12"/>
        <v>0</v>
      </c>
      <c r="AH73" s="71">
        <f t="shared" si="12"/>
        <v>0</v>
      </c>
      <c r="AI73" s="71">
        <f t="shared" si="12"/>
        <v>0</v>
      </c>
      <c r="AJ73" s="71">
        <f t="shared" si="12"/>
        <v>0</v>
      </c>
      <c r="AK73" s="71">
        <f t="shared" si="12"/>
        <v>0</v>
      </c>
      <c r="AL73" s="71">
        <f>+L73/Y73</f>
        <v>0</v>
      </c>
      <c r="AM73" s="71">
        <f>+M73/Z73</f>
        <v>0</v>
      </c>
      <c r="AN73" s="71">
        <f>+N73/AA73</f>
        <v>0</v>
      </c>
      <c r="AO73" s="71">
        <f>+O73/AB73</f>
        <v>0</v>
      </c>
      <c r="AQ73" s="61"/>
    </row>
    <row r="74" spans="1:45" s="324" customFormat="1" ht="22.4" customHeight="1" thickBot="1" x14ac:dyDescent="0.3">
      <c r="A74" s="325"/>
      <c r="B74" s="320" t="s">
        <v>404</v>
      </c>
      <c r="C74" s="75">
        <v>0.01</v>
      </c>
      <c r="D74" s="75">
        <v>5</v>
      </c>
      <c r="E74" s="75">
        <v>12</v>
      </c>
      <c r="F74" s="75">
        <v>11</v>
      </c>
      <c r="G74" s="75"/>
      <c r="H74" s="75"/>
      <c r="I74" s="75"/>
      <c r="J74" s="75"/>
      <c r="K74" s="75"/>
      <c r="L74" s="75"/>
      <c r="M74" s="75"/>
      <c r="N74" s="75"/>
      <c r="O74" s="75"/>
      <c r="P74" s="75">
        <v>0</v>
      </c>
      <c r="Q74" s="75">
        <v>5</v>
      </c>
      <c r="R74" s="75">
        <v>12</v>
      </c>
      <c r="S74" s="75">
        <v>10</v>
      </c>
      <c r="T74" s="75">
        <v>10</v>
      </c>
      <c r="U74" s="75">
        <v>10</v>
      </c>
      <c r="V74" s="75">
        <v>10</v>
      </c>
      <c r="W74" s="75">
        <v>10</v>
      </c>
      <c r="X74" s="75">
        <v>14</v>
      </c>
      <c r="Y74" s="75">
        <v>14</v>
      </c>
      <c r="Z74" s="75">
        <v>14</v>
      </c>
      <c r="AA74" s="75">
        <v>14</v>
      </c>
      <c r="AB74" s="75">
        <v>8</v>
      </c>
      <c r="AC74" s="71" t="e">
        <f t="shared" si="12"/>
        <v>#DIV/0!</v>
      </c>
      <c r="AD74" s="71">
        <f t="shared" si="12"/>
        <v>1</v>
      </c>
      <c r="AE74" s="71">
        <f t="shared" si="12"/>
        <v>1</v>
      </c>
      <c r="AF74" s="71">
        <f t="shared" si="12"/>
        <v>1.1000000000000001</v>
      </c>
      <c r="AG74" s="71">
        <f t="shared" si="12"/>
        <v>0</v>
      </c>
      <c r="AH74" s="71">
        <f t="shared" si="12"/>
        <v>0</v>
      </c>
      <c r="AI74" s="71">
        <f t="shared" si="12"/>
        <v>0</v>
      </c>
      <c r="AJ74" s="71">
        <f t="shared" si="12"/>
        <v>0</v>
      </c>
      <c r="AK74" s="71">
        <f t="shared" si="12"/>
        <v>0</v>
      </c>
      <c r="AL74" s="125" t="s">
        <v>60</v>
      </c>
      <c r="AM74" s="125" t="s">
        <v>60</v>
      </c>
      <c r="AN74" s="71">
        <f>+N74/AA74</f>
        <v>0</v>
      </c>
      <c r="AO74" s="125" t="s">
        <v>60</v>
      </c>
      <c r="AQ74" s="61"/>
    </row>
    <row r="75" spans="1:45" s="324" customFormat="1" ht="24" customHeight="1" thickBot="1" x14ac:dyDescent="0.3">
      <c r="A75" s="325"/>
      <c r="B75" s="320" t="s">
        <v>132</v>
      </c>
      <c r="C75" s="76">
        <v>0</v>
      </c>
      <c r="D75" s="76">
        <v>0</v>
      </c>
      <c r="E75" s="75">
        <v>0</v>
      </c>
      <c r="F75" s="76">
        <v>0</v>
      </c>
      <c r="G75" s="76"/>
      <c r="H75" s="76"/>
      <c r="I75" s="76"/>
      <c r="J75" s="76"/>
      <c r="K75" s="76"/>
      <c r="L75" s="76"/>
      <c r="M75" s="75"/>
      <c r="N75" s="75"/>
      <c r="O75" s="76"/>
      <c r="P75" s="75">
        <v>0</v>
      </c>
      <c r="Q75" s="76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1</v>
      </c>
      <c r="X75" s="75">
        <v>0</v>
      </c>
      <c r="Y75" s="75">
        <v>0</v>
      </c>
      <c r="Z75" s="75">
        <v>0</v>
      </c>
      <c r="AA75" s="75">
        <v>0</v>
      </c>
      <c r="AB75" s="75">
        <v>0</v>
      </c>
      <c r="AC75" s="71" t="e">
        <f t="shared" si="12"/>
        <v>#DIV/0!</v>
      </c>
      <c r="AD75" s="71" t="e">
        <f t="shared" si="12"/>
        <v>#DIV/0!</v>
      </c>
      <c r="AE75" s="71" t="e">
        <f t="shared" si="12"/>
        <v>#DIV/0!</v>
      </c>
      <c r="AF75" s="71" t="e">
        <f t="shared" si="12"/>
        <v>#DIV/0!</v>
      </c>
      <c r="AG75" s="71" t="e">
        <f t="shared" si="12"/>
        <v>#DIV/0!</v>
      </c>
      <c r="AH75" s="71" t="e">
        <f t="shared" si="12"/>
        <v>#DIV/0!</v>
      </c>
      <c r="AI75" s="71" t="e">
        <f t="shared" si="12"/>
        <v>#DIV/0!</v>
      </c>
      <c r="AJ75" s="71">
        <f t="shared" si="12"/>
        <v>0</v>
      </c>
      <c r="AK75" s="71" t="e">
        <f t="shared" si="12"/>
        <v>#DIV/0!</v>
      </c>
      <c r="AL75" s="125" t="s">
        <v>60</v>
      </c>
      <c r="AM75" s="125" t="s">
        <v>60</v>
      </c>
      <c r="AN75" s="125" t="s">
        <v>60</v>
      </c>
      <c r="AO75" s="125" t="s">
        <v>60</v>
      </c>
      <c r="AQ75" s="61"/>
    </row>
    <row r="76" spans="1:45" s="324" customFormat="1" ht="33" customHeight="1" thickBot="1" x14ac:dyDescent="0.3">
      <c r="A76" s="325"/>
      <c r="B76" s="320" t="s">
        <v>414</v>
      </c>
      <c r="C76" s="76">
        <v>0</v>
      </c>
      <c r="D76" s="76">
        <v>0</v>
      </c>
      <c r="E76" s="75">
        <v>0</v>
      </c>
      <c r="F76" s="76">
        <v>1</v>
      </c>
      <c r="G76" s="76"/>
      <c r="H76" s="76"/>
      <c r="I76" s="76"/>
      <c r="J76" s="76"/>
      <c r="K76" s="76"/>
      <c r="L76" s="76"/>
      <c r="M76" s="75"/>
      <c r="N76" s="75"/>
      <c r="O76" s="76"/>
      <c r="P76" s="75">
        <v>0</v>
      </c>
      <c r="Q76" s="76">
        <v>0</v>
      </c>
      <c r="R76" s="75">
        <v>0</v>
      </c>
      <c r="S76" s="75">
        <v>0</v>
      </c>
      <c r="T76" s="75">
        <v>0</v>
      </c>
      <c r="U76" s="75">
        <v>0</v>
      </c>
      <c r="V76" s="75">
        <v>0</v>
      </c>
      <c r="W76" s="75">
        <v>0</v>
      </c>
      <c r="X76" s="75">
        <v>0</v>
      </c>
      <c r="Y76" s="75">
        <v>0</v>
      </c>
      <c r="Z76" s="75">
        <v>0</v>
      </c>
      <c r="AA76" s="75">
        <v>0</v>
      </c>
      <c r="AB76" s="75">
        <v>0</v>
      </c>
      <c r="AC76" s="71" t="e">
        <f t="shared" si="12"/>
        <v>#DIV/0!</v>
      </c>
      <c r="AD76" s="71" t="e">
        <f t="shared" si="12"/>
        <v>#DIV/0!</v>
      </c>
      <c r="AE76" s="71" t="e">
        <f t="shared" si="12"/>
        <v>#DIV/0!</v>
      </c>
      <c r="AF76" s="71" t="e">
        <f t="shared" si="12"/>
        <v>#DIV/0!</v>
      </c>
      <c r="AG76" s="71" t="e">
        <f t="shared" si="12"/>
        <v>#DIV/0!</v>
      </c>
      <c r="AH76" s="71" t="e">
        <f t="shared" si="12"/>
        <v>#DIV/0!</v>
      </c>
      <c r="AI76" s="71" t="e">
        <f t="shared" si="12"/>
        <v>#DIV/0!</v>
      </c>
      <c r="AJ76" s="71" t="e">
        <f t="shared" si="12"/>
        <v>#DIV/0!</v>
      </c>
      <c r="AK76" s="71" t="e">
        <f t="shared" si="12"/>
        <v>#DIV/0!</v>
      </c>
      <c r="AL76" s="71" t="e">
        <f t="shared" si="12"/>
        <v>#DIV/0!</v>
      </c>
      <c r="AM76" s="71" t="e">
        <f t="shared" si="12"/>
        <v>#DIV/0!</v>
      </c>
      <c r="AN76" s="71" t="e">
        <f t="shared" si="12"/>
        <v>#DIV/0!</v>
      </c>
      <c r="AO76" s="71">
        <v>0</v>
      </c>
      <c r="AQ76" s="61"/>
    </row>
    <row r="77" spans="1:45" s="324" customFormat="1" ht="14.15" hidden="1" customHeight="1" thickBot="1" x14ac:dyDescent="0.3">
      <c r="A77" s="325"/>
      <c r="B77" s="320" t="s">
        <v>133</v>
      </c>
      <c r="C77" s="75">
        <v>0.1</v>
      </c>
      <c r="D77" s="75">
        <v>0.1</v>
      </c>
      <c r="E77" s="75">
        <v>0</v>
      </c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>
        <v>0.1</v>
      </c>
      <c r="R77" s="75">
        <v>0</v>
      </c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1" t="e">
        <f t="shared" si="12"/>
        <v>#DIV/0!</v>
      </c>
      <c r="AD77" s="71">
        <f t="shared" si="12"/>
        <v>1</v>
      </c>
      <c r="AE77" s="71" t="e">
        <f t="shared" si="12"/>
        <v>#DIV/0!</v>
      </c>
      <c r="AF77" s="71" t="e">
        <f t="shared" si="12"/>
        <v>#DIV/0!</v>
      </c>
      <c r="AG77" s="71" t="e">
        <f t="shared" si="12"/>
        <v>#DIV/0!</v>
      </c>
      <c r="AH77" s="71" t="e">
        <f t="shared" si="12"/>
        <v>#DIV/0!</v>
      </c>
      <c r="AI77" s="71" t="e">
        <f t="shared" si="12"/>
        <v>#DIV/0!</v>
      </c>
      <c r="AJ77" s="71" t="e">
        <f t="shared" si="12"/>
        <v>#DIV/0!</v>
      </c>
      <c r="AK77" s="71" t="e">
        <f t="shared" si="12"/>
        <v>#DIV/0!</v>
      </c>
      <c r="AL77" s="71" t="e">
        <f t="shared" si="12"/>
        <v>#DIV/0!</v>
      </c>
      <c r="AM77" s="71" t="e">
        <f t="shared" si="12"/>
        <v>#DIV/0!</v>
      </c>
      <c r="AN77" s="71" t="e">
        <f t="shared" si="12"/>
        <v>#DIV/0!</v>
      </c>
      <c r="AO77" s="71" t="e">
        <f>+O77/AB77</f>
        <v>#DIV/0!</v>
      </c>
      <c r="AQ77" s="61"/>
    </row>
    <row r="78" spans="1:45" s="324" customFormat="1" ht="21.65" customHeight="1" thickBot="1" x14ac:dyDescent="0.3">
      <c r="A78" s="325"/>
      <c r="B78" s="320" t="s">
        <v>134</v>
      </c>
      <c r="C78" s="76"/>
      <c r="D78" s="76">
        <v>0</v>
      </c>
      <c r="E78" s="75">
        <v>0</v>
      </c>
      <c r="F78" s="76">
        <v>0</v>
      </c>
      <c r="G78" s="76"/>
      <c r="H78" s="76"/>
      <c r="I78" s="76"/>
      <c r="J78" s="76"/>
      <c r="K78" s="76"/>
      <c r="L78" s="76"/>
      <c r="M78" s="75"/>
      <c r="N78" s="75"/>
      <c r="O78" s="76"/>
      <c r="P78" s="75"/>
      <c r="Q78" s="76">
        <v>0</v>
      </c>
      <c r="R78" s="75">
        <v>0</v>
      </c>
      <c r="S78" s="75">
        <v>0</v>
      </c>
      <c r="T78" s="75">
        <v>2</v>
      </c>
      <c r="U78" s="75">
        <v>2</v>
      </c>
      <c r="V78" s="75">
        <v>1</v>
      </c>
      <c r="W78" s="75">
        <v>0</v>
      </c>
      <c r="X78" s="75">
        <v>0</v>
      </c>
      <c r="Y78" s="75">
        <v>0</v>
      </c>
      <c r="Z78" s="75">
        <v>0</v>
      </c>
      <c r="AA78" s="75">
        <v>2</v>
      </c>
      <c r="AB78" s="75">
        <v>0</v>
      </c>
      <c r="AC78" s="71" t="e">
        <f t="shared" si="12"/>
        <v>#DIV/0!</v>
      </c>
      <c r="AD78" s="71" t="e">
        <f t="shared" si="12"/>
        <v>#DIV/0!</v>
      </c>
      <c r="AE78" s="71" t="e">
        <f t="shared" si="12"/>
        <v>#DIV/0!</v>
      </c>
      <c r="AF78" s="71" t="e">
        <f t="shared" si="12"/>
        <v>#DIV/0!</v>
      </c>
      <c r="AG78" s="71">
        <f t="shared" si="12"/>
        <v>0</v>
      </c>
      <c r="AH78" s="71">
        <f t="shared" si="12"/>
        <v>0</v>
      </c>
      <c r="AI78" s="71">
        <f t="shared" si="12"/>
        <v>0</v>
      </c>
      <c r="AJ78" s="71" t="e">
        <f t="shared" si="12"/>
        <v>#DIV/0!</v>
      </c>
      <c r="AK78" s="71" t="e">
        <f t="shared" si="12"/>
        <v>#DIV/0!</v>
      </c>
      <c r="AL78" s="71">
        <f>IFERROR(0,+L78/Y78)</f>
        <v>0</v>
      </c>
      <c r="AM78" s="71">
        <f>IFERROR(0,+M78/Z78)</f>
        <v>0</v>
      </c>
      <c r="AN78" s="71">
        <f>IFERROR(0,+N78/AA78)</f>
        <v>0</v>
      </c>
      <c r="AO78" s="71">
        <f>IFERROR(0,+O78/AB78)</f>
        <v>0</v>
      </c>
      <c r="AQ78" s="61"/>
    </row>
    <row r="79" spans="1:45" s="324" customFormat="1" ht="26.5" customHeight="1" thickBot="1" x14ac:dyDescent="0.3">
      <c r="A79" s="325"/>
      <c r="B79" s="320" t="s">
        <v>415</v>
      </c>
      <c r="C79" s="76"/>
      <c r="D79" s="76">
        <v>0</v>
      </c>
      <c r="E79" s="75">
        <v>2</v>
      </c>
      <c r="F79" s="76">
        <v>0</v>
      </c>
      <c r="G79" s="76"/>
      <c r="H79" s="76"/>
      <c r="I79" s="76"/>
      <c r="J79" s="76"/>
      <c r="K79" s="76"/>
      <c r="L79" s="76"/>
      <c r="M79" s="75"/>
      <c r="N79" s="75"/>
      <c r="O79" s="76"/>
      <c r="P79" s="75"/>
      <c r="Q79" s="76">
        <v>0</v>
      </c>
      <c r="R79" s="75">
        <v>2</v>
      </c>
      <c r="S79" s="75">
        <v>1</v>
      </c>
      <c r="T79" s="75">
        <v>2</v>
      </c>
      <c r="U79" s="75">
        <v>1</v>
      </c>
      <c r="V79" s="75">
        <v>1</v>
      </c>
      <c r="W79" s="75">
        <v>1</v>
      </c>
      <c r="X79" s="75">
        <v>1</v>
      </c>
      <c r="Y79" s="75">
        <v>1</v>
      </c>
      <c r="Z79" s="75">
        <v>1</v>
      </c>
      <c r="AA79" s="75">
        <v>1</v>
      </c>
      <c r="AB79" s="75">
        <v>0</v>
      </c>
      <c r="AC79" s="71" t="e">
        <f t="shared" si="12"/>
        <v>#DIV/0!</v>
      </c>
      <c r="AD79" s="71" t="e">
        <f t="shared" si="12"/>
        <v>#DIV/0!</v>
      </c>
      <c r="AE79" s="71">
        <f t="shared" si="12"/>
        <v>1</v>
      </c>
      <c r="AF79" s="71">
        <f t="shared" si="12"/>
        <v>0</v>
      </c>
      <c r="AG79" s="71">
        <f t="shared" si="12"/>
        <v>0</v>
      </c>
      <c r="AH79" s="71">
        <f t="shared" si="12"/>
        <v>0</v>
      </c>
      <c r="AI79" s="71">
        <f t="shared" si="12"/>
        <v>0</v>
      </c>
      <c r="AJ79" s="71">
        <f t="shared" si="12"/>
        <v>0</v>
      </c>
      <c r="AK79" s="71">
        <f t="shared" si="12"/>
        <v>0</v>
      </c>
      <c r="AL79" s="71">
        <f t="shared" si="12"/>
        <v>0</v>
      </c>
      <c r="AM79" s="71">
        <f>IFERROR(0,+M79/Z79)</f>
        <v>0</v>
      </c>
      <c r="AN79" s="71">
        <f t="shared" ref="AN79:AO94" si="13">+N79/AA79</f>
        <v>0</v>
      </c>
      <c r="AO79" s="71">
        <f>IFERROR(0,+O79/AB79)</f>
        <v>0</v>
      </c>
      <c r="AQ79" s="61"/>
    </row>
    <row r="80" spans="1:45" s="324" customFormat="1" ht="24" customHeight="1" thickBot="1" x14ac:dyDescent="0.3">
      <c r="A80" s="319"/>
      <c r="B80" s="321" t="s">
        <v>135</v>
      </c>
      <c r="C80" s="76">
        <v>121</v>
      </c>
      <c r="D80" s="76">
        <v>121</v>
      </c>
      <c r="E80" s="75">
        <v>121</v>
      </c>
      <c r="F80" s="75">
        <v>132</v>
      </c>
      <c r="G80" s="75"/>
      <c r="H80" s="75"/>
      <c r="I80" s="76"/>
      <c r="J80" s="76"/>
      <c r="K80" s="76"/>
      <c r="L80" s="76"/>
      <c r="M80" s="75"/>
      <c r="N80" s="75"/>
      <c r="O80" s="76"/>
      <c r="P80" s="75">
        <v>121</v>
      </c>
      <c r="Q80" s="76">
        <v>121</v>
      </c>
      <c r="R80" s="75">
        <v>121</v>
      </c>
      <c r="S80" s="75">
        <f>132+22</f>
        <v>154</v>
      </c>
      <c r="T80" s="75">
        <f t="shared" ref="T80:U80" si="14">132+22</f>
        <v>154</v>
      </c>
      <c r="U80" s="75">
        <f t="shared" si="14"/>
        <v>154</v>
      </c>
      <c r="V80" s="75">
        <f>154+22</f>
        <v>176</v>
      </c>
      <c r="W80" s="75">
        <f t="shared" ref="W80:X80" si="15">154+22</f>
        <v>176</v>
      </c>
      <c r="X80" s="75">
        <f t="shared" si="15"/>
        <v>176</v>
      </c>
      <c r="Y80" s="75">
        <f>176+22</f>
        <v>198</v>
      </c>
      <c r="Z80" s="75">
        <f t="shared" ref="Z80:AB80" si="16">176+22</f>
        <v>198</v>
      </c>
      <c r="AA80" s="75">
        <f t="shared" si="16"/>
        <v>198</v>
      </c>
      <c r="AB80" s="75">
        <f t="shared" si="16"/>
        <v>198</v>
      </c>
      <c r="AC80" s="71">
        <f t="shared" si="12"/>
        <v>1</v>
      </c>
      <c r="AD80" s="71">
        <f t="shared" si="12"/>
        <v>1</v>
      </c>
      <c r="AE80" s="71">
        <f t="shared" si="12"/>
        <v>1</v>
      </c>
      <c r="AF80" s="71">
        <f t="shared" si="12"/>
        <v>0.8571428571428571</v>
      </c>
      <c r="AG80" s="71">
        <f t="shared" si="12"/>
        <v>0</v>
      </c>
      <c r="AH80" s="71">
        <f t="shared" si="12"/>
        <v>0</v>
      </c>
      <c r="AI80" s="71">
        <f t="shared" si="12"/>
        <v>0</v>
      </c>
      <c r="AJ80" s="71">
        <f t="shared" si="12"/>
        <v>0</v>
      </c>
      <c r="AK80" s="74">
        <f t="shared" si="12"/>
        <v>0</v>
      </c>
      <c r="AL80" s="71">
        <f t="shared" si="12"/>
        <v>0</v>
      </c>
      <c r="AM80" s="71">
        <f t="shared" si="12"/>
        <v>0</v>
      </c>
      <c r="AN80" s="71">
        <f t="shared" si="13"/>
        <v>0</v>
      </c>
      <c r="AO80" s="71">
        <f t="shared" si="13"/>
        <v>0</v>
      </c>
    </row>
    <row r="81" spans="1:44" s="324" customFormat="1" ht="14.15" customHeight="1" thickBot="1" x14ac:dyDescent="0.3">
      <c r="A81" s="323" t="s">
        <v>140</v>
      </c>
      <c r="B81" s="320" t="s">
        <v>128</v>
      </c>
      <c r="C81" s="72">
        <f t="shared" ref="C81:E93" si="17">+C68+C55+C42</f>
        <v>22</v>
      </c>
      <c r="D81" s="72">
        <f t="shared" si="17"/>
        <v>39</v>
      </c>
      <c r="E81" s="72">
        <f t="shared" si="17"/>
        <v>37</v>
      </c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>
        <f t="shared" ref="P81:R93" si="18">+P68+P55+P42</f>
        <v>22</v>
      </c>
      <c r="Q81" s="72">
        <f t="shared" si="18"/>
        <v>40</v>
      </c>
      <c r="R81" s="72">
        <f t="shared" si="18"/>
        <v>37</v>
      </c>
      <c r="S81" s="72">
        <v>38</v>
      </c>
      <c r="T81" s="72">
        <v>38</v>
      </c>
      <c r="U81" s="72">
        <v>38</v>
      </c>
      <c r="V81" s="72">
        <v>38</v>
      </c>
      <c r="W81" s="72">
        <v>38</v>
      </c>
      <c r="X81" s="72">
        <v>38</v>
      </c>
      <c r="Y81" s="72">
        <v>38</v>
      </c>
      <c r="Z81" s="72">
        <v>38</v>
      </c>
      <c r="AA81" s="72">
        <v>38</v>
      </c>
      <c r="AB81" s="72">
        <v>38</v>
      </c>
      <c r="AC81" s="71">
        <f t="shared" si="12"/>
        <v>1</v>
      </c>
      <c r="AD81" s="71">
        <f t="shared" si="12"/>
        <v>0.97499999999999998</v>
      </c>
      <c r="AE81" s="71">
        <f t="shared" si="12"/>
        <v>1</v>
      </c>
      <c r="AF81" s="71">
        <f t="shared" si="12"/>
        <v>0</v>
      </c>
      <c r="AG81" s="71">
        <f t="shared" si="12"/>
        <v>0</v>
      </c>
      <c r="AH81" s="71">
        <f t="shared" si="12"/>
        <v>0</v>
      </c>
      <c r="AI81" s="71">
        <f t="shared" si="12"/>
        <v>0</v>
      </c>
      <c r="AJ81" s="71">
        <f t="shared" si="12"/>
        <v>0</v>
      </c>
      <c r="AK81" s="77">
        <f t="shared" si="12"/>
        <v>0</v>
      </c>
      <c r="AL81" s="71">
        <f t="shared" si="12"/>
        <v>0</v>
      </c>
      <c r="AM81" s="71">
        <f t="shared" si="12"/>
        <v>0</v>
      </c>
      <c r="AN81" s="71">
        <f t="shared" si="13"/>
        <v>0</v>
      </c>
      <c r="AO81" s="71">
        <f t="shared" si="13"/>
        <v>0</v>
      </c>
      <c r="AQ81" s="244" t="s">
        <v>141</v>
      </c>
    </row>
    <row r="82" spans="1:44" s="324" customFormat="1" ht="14.15" customHeight="1" thickBot="1" x14ac:dyDescent="0.3">
      <c r="A82" s="325"/>
      <c r="B82" s="320" t="s">
        <v>402</v>
      </c>
      <c r="C82" s="75">
        <f t="shared" si="17"/>
        <v>20</v>
      </c>
      <c r="D82" s="75">
        <f t="shared" si="17"/>
        <v>37</v>
      </c>
      <c r="E82" s="75">
        <f t="shared" si="17"/>
        <v>37</v>
      </c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>
        <f t="shared" si="18"/>
        <v>22</v>
      </c>
      <c r="Q82" s="75">
        <f t="shared" si="18"/>
        <v>40</v>
      </c>
      <c r="R82" s="75">
        <f t="shared" si="18"/>
        <v>37</v>
      </c>
      <c r="S82" s="75">
        <v>38</v>
      </c>
      <c r="T82" s="75">
        <v>38</v>
      </c>
      <c r="U82" s="75">
        <v>38</v>
      </c>
      <c r="V82" s="75">
        <v>38</v>
      </c>
      <c r="W82" s="75">
        <v>38</v>
      </c>
      <c r="X82" s="75">
        <v>38</v>
      </c>
      <c r="Y82" s="75">
        <v>38</v>
      </c>
      <c r="Z82" s="75">
        <v>38</v>
      </c>
      <c r="AA82" s="75">
        <v>38</v>
      </c>
      <c r="AB82" s="75">
        <v>38</v>
      </c>
      <c r="AC82" s="71">
        <f t="shared" si="12"/>
        <v>0.90909090909090906</v>
      </c>
      <c r="AD82" s="71">
        <f t="shared" si="12"/>
        <v>0.92500000000000004</v>
      </c>
      <c r="AE82" s="71">
        <f t="shared" si="12"/>
        <v>1</v>
      </c>
      <c r="AF82" s="71">
        <f t="shared" si="12"/>
        <v>0</v>
      </c>
      <c r="AG82" s="71">
        <f t="shared" si="12"/>
        <v>0</v>
      </c>
      <c r="AH82" s="71">
        <f t="shared" si="12"/>
        <v>0</v>
      </c>
      <c r="AI82" s="71">
        <f t="shared" si="12"/>
        <v>0</v>
      </c>
      <c r="AJ82" s="71">
        <f t="shared" si="12"/>
        <v>0</v>
      </c>
      <c r="AK82" s="74">
        <f t="shared" si="12"/>
        <v>0</v>
      </c>
      <c r="AL82" s="71">
        <f t="shared" si="12"/>
        <v>0</v>
      </c>
      <c r="AM82" s="71">
        <f t="shared" si="12"/>
        <v>0</v>
      </c>
      <c r="AN82" s="71">
        <f t="shared" si="13"/>
        <v>0</v>
      </c>
      <c r="AO82" s="71">
        <f t="shared" si="13"/>
        <v>0</v>
      </c>
      <c r="AQ82" s="244"/>
    </row>
    <row r="83" spans="1:44" s="324" customFormat="1" ht="14.15" customHeight="1" thickBot="1" x14ac:dyDescent="0.3">
      <c r="A83" s="325"/>
      <c r="B83" s="320" t="s">
        <v>129</v>
      </c>
      <c r="C83" s="75">
        <f t="shared" si="17"/>
        <v>14</v>
      </c>
      <c r="D83" s="75">
        <f t="shared" si="17"/>
        <v>37</v>
      </c>
      <c r="E83" s="75">
        <f t="shared" si="17"/>
        <v>36</v>
      </c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>
        <f t="shared" si="18"/>
        <v>17</v>
      </c>
      <c r="Q83" s="75">
        <f t="shared" si="18"/>
        <v>39</v>
      </c>
      <c r="R83" s="75">
        <f t="shared" si="18"/>
        <v>36</v>
      </c>
      <c r="S83" s="75">
        <v>38</v>
      </c>
      <c r="T83" s="75">
        <v>38</v>
      </c>
      <c r="U83" s="75">
        <v>38</v>
      </c>
      <c r="V83" s="75">
        <v>38</v>
      </c>
      <c r="W83" s="75">
        <v>38</v>
      </c>
      <c r="X83" s="75">
        <v>38</v>
      </c>
      <c r="Y83" s="75">
        <v>38</v>
      </c>
      <c r="Z83" s="75">
        <v>38</v>
      </c>
      <c r="AA83" s="75">
        <v>38</v>
      </c>
      <c r="AB83" s="75">
        <v>38</v>
      </c>
      <c r="AC83" s="71">
        <f t="shared" si="12"/>
        <v>0.82352941176470584</v>
      </c>
      <c r="AD83" s="71">
        <f t="shared" si="12"/>
        <v>0.94871794871794868</v>
      </c>
      <c r="AE83" s="71">
        <f t="shared" si="12"/>
        <v>1</v>
      </c>
      <c r="AF83" s="71">
        <f t="shared" si="12"/>
        <v>0</v>
      </c>
      <c r="AG83" s="71">
        <f t="shared" si="12"/>
        <v>0</v>
      </c>
      <c r="AH83" s="71">
        <f t="shared" si="12"/>
        <v>0</v>
      </c>
      <c r="AI83" s="71">
        <f t="shared" si="12"/>
        <v>0</v>
      </c>
      <c r="AJ83" s="71">
        <f t="shared" si="12"/>
        <v>0</v>
      </c>
      <c r="AK83" s="74">
        <f t="shared" si="12"/>
        <v>0</v>
      </c>
      <c r="AL83" s="71">
        <f t="shared" si="12"/>
        <v>0</v>
      </c>
      <c r="AM83" s="71">
        <f t="shared" si="12"/>
        <v>0</v>
      </c>
      <c r="AN83" s="71">
        <f t="shared" si="13"/>
        <v>0</v>
      </c>
      <c r="AO83" s="71">
        <f t="shared" si="13"/>
        <v>0</v>
      </c>
      <c r="AQ83" s="244"/>
    </row>
    <row r="84" spans="1:44" s="324" customFormat="1" ht="14.15" customHeight="1" thickBot="1" x14ac:dyDescent="0.3">
      <c r="A84" s="325"/>
      <c r="B84" s="320" t="s">
        <v>403</v>
      </c>
      <c r="C84" s="75">
        <f t="shared" si="17"/>
        <v>2</v>
      </c>
      <c r="D84" s="75">
        <f t="shared" si="17"/>
        <v>5.0140000000000002</v>
      </c>
      <c r="E84" s="75">
        <f t="shared" si="17"/>
        <v>7</v>
      </c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>
        <f t="shared" si="18"/>
        <v>6</v>
      </c>
      <c r="Q84" s="75">
        <f t="shared" si="18"/>
        <v>5.0140000000000002</v>
      </c>
      <c r="R84" s="75">
        <f t="shared" si="18"/>
        <v>7</v>
      </c>
      <c r="S84" s="75">
        <v>5</v>
      </c>
      <c r="T84" s="75">
        <v>4</v>
      </c>
      <c r="U84" s="75">
        <v>6</v>
      </c>
      <c r="V84" s="75">
        <v>5</v>
      </c>
      <c r="W84" s="75">
        <v>6</v>
      </c>
      <c r="X84" s="75">
        <v>5</v>
      </c>
      <c r="Y84" s="75">
        <v>5</v>
      </c>
      <c r="Z84" s="75">
        <v>5</v>
      </c>
      <c r="AA84" s="75">
        <v>5</v>
      </c>
      <c r="AB84" s="75">
        <v>4</v>
      </c>
      <c r="AC84" s="71">
        <f t="shared" si="12"/>
        <v>0.33333333333333331</v>
      </c>
      <c r="AD84" s="71">
        <f t="shared" si="12"/>
        <v>1</v>
      </c>
      <c r="AE84" s="71">
        <f t="shared" si="12"/>
        <v>1</v>
      </c>
      <c r="AF84" s="71">
        <f t="shared" si="12"/>
        <v>0</v>
      </c>
      <c r="AG84" s="71">
        <f t="shared" si="12"/>
        <v>0</v>
      </c>
      <c r="AH84" s="71">
        <f t="shared" si="12"/>
        <v>0</v>
      </c>
      <c r="AI84" s="71">
        <f t="shared" si="12"/>
        <v>0</v>
      </c>
      <c r="AJ84" s="71">
        <f t="shared" si="12"/>
        <v>0</v>
      </c>
      <c r="AK84" s="74">
        <f t="shared" si="12"/>
        <v>0</v>
      </c>
      <c r="AL84" s="71">
        <f t="shared" si="12"/>
        <v>0</v>
      </c>
      <c r="AM84" s="71">
        <f t="shared" si="12"/>
        <v>0</v>
      </c>
      <c r="AN84" s="71">
        <f t="shared" si="13"/>
        <v>0</v>
      </c>
      <c r="AO84" s="71">
        <f t="shared" si="13"/>
        <v>0</v>
      </c>
      <c r="AP84" s="327">
        <v>0.7</v>
      </c>
      <c r="AQ84" s="61" t="s">
        <v>142</v>
      </c>
    </row>
    <row r="85" spans="1:44" s="324" customFormat="1" ht="14.15" customHeight="1" thickBot="1" x14ac:dyDescent="0.3">
      <c r="A85" s="325"/>
      <c r="B85" s="320" t="s">
        <v>130</v>
      </c>
      <c r="C85" s="75">
        <f t="shared" si="17"/>
        <v>0</v>
      </c>
      <c r="D85" s="75">
        <f t="shared" si="17"/>
        <v>2</v>
      </c>
      <c r="E85" s="75">
        <f t="shared" si="17"/>
        <v>2</v>
      </c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>
        <f t="shared" si="18"/>
        <v>5</v>
      </c>
      <c r="Q85" s="75">
        <f t="shared" si="18"/>
        <v>3</v>
      </c>
      <c r="R85" s="75">
        <f t="shared" si="18"/>
        <v>3</v>
      </c>
      <c r="S85" s="75">
        <v>1</v>
      </c>
      <c r="T85" s="75">
        <v>2</v>
      </c>
      <c r="U85" s="75">
        <v>1</v>
      </c>
      <c r="V85" s="75">
        <v>1</v>
      </c>
      <c r="W85" s="75">
        <v>1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1">
        <f t="shared" si="12"/>
        <v>0</v>
      </c>
      <c r="AD85" s="71">
        <f t="shared" si="12"/>
        <v>0.66666666666666663</v>
      </c>
      <c r="AE85" s="71">
        <f t="shared" si="12"/>
        <v>0.66666666666666663</v>
      </c>
      <c r="AF85" s="71">
        <f t="shared" si="12"/>
        <v>0</v>
      </c>
      <c r="AG85" s="71">
        <f t="shared" si="12"/>
        <v>0</v>
      </c>
      <c r="AH85" s="71">
        <f t="shared" si="12"/>
        <v>0</v>
      </c>
      <c r="AI85" s="71">
        <f t="shared" si="12"/>
        <v>0</v>
      </c>
      <c r="AJ85" s="71">
        <f t="shared" si="12"/>
        <v>0</v>
      </c>
      <c r="AK85" s="74" t="e">
        <f t="shared" si="12"/>
        <v>#DIV/0!</v>
      </c>
      <c r="AL85" s="71" t="e">
        <f t="shared" si="12"/>
        <v>#DIV/0!</v>
      </c>
      <c r="AM85" s="71" t="e">
        <f t="shared" si="12"/>
        <v>#DIV/0!</v>
      </c>
      <c r="AN85" s="71" t="e">
        <f t="shared" si="13"/>
        <v>#DIV/0!</v>
      </c>
      <c r="AO85" s="71" t="e">
        <f t="shared" si="13"/>
        <v>#DIV/0!</v>
      </c>
    </row>
    <row r="86" spans="1:44" s="324" customFormat="1" ht="14.15" customHeight="1" thickBot="1" x14ac:dyDescent="0.3">
      <c r="A86" s="325"/>
      <c r="B86" s="320" t="s">
        <v>131</v>
      </c>
      <c r="C86" s="75">
        <f t="shared" si="17"/>
        <v>19</v>
      </c>
      <c r="D86" s="75">
        <f t="shared" si="17"/>
        <v>22.009999999999998</v>
      </c>
      <c r="E86" s="75">
        <f t="shared" si="17"/>
        <v>22</v>
      </c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>
        <f t="shared" si="18"/>
        <v>23</v>
      </c>
      <c r="Q86" s="75">
        <f t="shared" si="18"/>
        <v>28.009999999999998</v>
      </c>
      <c r="R86" s="75">
        <f t="shared" si="18"/>
        <v>23</v>
      </c>
      <c r="S86" s="75">
        <v>25</v>
      </c>
      <c r="T86" s="75">
        <v>25</v>
      </c>
      <c r="U86" s="75">
        <v>25</v>
      </c>
      <c r="V86" s="75">
        <v>25</v>
      </c>
      <c r="W86" s="75">
        <v>25</v>
      </c>
      <c r="X86" s="75">
        <v>25</v>
      </c>
      <c r="Y86" s="75">
        <v>25</v>
      </c>
      <c r="Z86" s="75">
        <v>25</v>
      </c>
      <c r="AA86" s="75">
        <v>25</v>
      </c>
      <c r="AB86" s="75">
        <v>25</v>
      </c>
      <c r="AC86" s="71">
        <f t="shared" si="12"/>
        <v>0.82608695652173914</v>
      </c>
      <c r="AD86" s="71">
        <f t="shared" si="12"/>
        <v>0.78579078900392718</v>
      </c>
      <c r="AE86" s="71">
        <f t="shared" si="12"/>
        <v>0.95652173913043481</v>
      </c>
      <c r="AF86" s="71">
        <f t="shared" si="12"/>
        <v>0</v>
      </c>
      <c r="AG86" s="71">
        <f t="shared" si="12"/>
        <v>0</v>
      </c>
      <c r="AH86" s="71">
        <f t="shared" si="12"/>
        <v>0</v>
      </c>
      <c r="AI86" s="71">
        <f t="shared" si="12"/>
        <v>0</v>
      </c>
      <c r="AJ86" s="71">
        <f t="shared" si="12"/>
        <v>0</v>
      </c>
      <c r="AK86" s="74">
        <f t="shared" si="12"/>
        <v>0</v>
      </c>
      <c r="AL86" s="71">
        <f t="shared" si="12"/>
        <v>0</v>
      </c>
      <c r="AM86" s="71">
        <f t="shared" si="12"/>
        <v>0</v>
      </c>
      <c r="AN86" s="71">
        <f t="shared" si="13"/>
        <v>0</v>
      </c>
      <c r="AO86" s="71">
        <f t="shared" si="13"/>
        <v>0</v>
      </c>
      <c r="AQ86" s="61" t="s">
        <v>143</v>
      </c>
      <c r="AR86" s="324" t="s">
        <v>144</v>
      </c>
    </row>
    <row r="87" spans="1:44" s="324" customFormat="1" ht="14.15" customHeight="1" thickBot="1" x14ac:dyDescent="0.3">
      <c r="A87" s="325"/>
      <c r="B87" s="320" t="s">
        <v>404</v>
      </c>
      <c r="C87" s="75">
        <f t="shared" si="17"/>
        <v>7.01</v>
      </c>
      <c r="D87" s="75">
        <f t="shared" si="17"/>
        <v>39</v>
      </c>
      <c r="E87" s="75">
        <f t="shared" si="17"/>
        <v>37</v>
      </c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>
        <f t="shared" si="18"/>
        <v>7</v>
      </c>
      <c r="Q87" s="75">
        <f t="shared" si="18"/>
        <v>39</v>
      </c>
      <c r="R87" s="75">
        <f t="shared" si="18"/>
        <v>37</v>
      </c>
      <c r="S87" s="75">
        <v>38</v>
      </c>
      <c r="T87" s="75">
        <v>38</v>
      </c>
      <c r="U87" s="75">
        <v>38</v>
      </c>
      <c r="V87" s="75">
        <v>38</v>
      </c>
      <c r="W87" s="75">
        <v>38</v>
      </c>
      <c r="X87" s="75">
        <v>38</v>
      </c>
      <c r="Y87" s="75">
        <v>38</v>
      </c>
      <c r="Z87" s="75">
        <v>38</v>
      </c>
      <c r="AA87" s="75">
        <v>38</v>
      </c>
      <c r="AB87" s="75">
        <v>38</v>
      </c>
      <c r="AC87" s="71">
        <f t="shared" si="12"/>
        <v>1.0014285714285713</v>
      </c>
      <c r="AD87" s="71">
        <f t="shared" si="12"/>
        <v>1</v>
      </c>
      <c r="AE87" s="71">
        <f t="shared" si="12"/>
        <v>1</v>
      </c>
      <c r="AF87" s="71">
        <f t="shared" si="12"/>
        <v>0</v>
      </c>
      <c r="AG87" s="71">
        <f t="shared" si="12"/>
        <v>0</v>
      </c>
      <c r="AH87" s="71">
        <f t="shared" si="12"/>
        <v>0</v>
      </c>
      <c r="AI87" s="71">
        <f t="shared" si="12"/>
        <v>0</v>
      </c>
      <c r="AJ87" s="71">
        <f t="shared" si="12"/>
        <v>0</v>
      </c>
      <c r="AK87" s="74">
        <f t="shared" si="12"/>
        <v>0</v>
      </c>
      <c r="AL87" s="71">
        <f t="shared" si="12"/>
        <v>0</v>
      </c>
      <c r="AM87" s="71">
        <f t="shared" si="12"/>
        <v>0</v>
      </c>
      <c r="AN87" s="71">
        <f t="shared" si="13"/>
        <v>0</v>
      </c>
      <c r="AO87" s="71">
        <f t="shared" si="13"/>
        <v>0</v>
      </c>
      <c r="AQ87" s="61" t="s">
        <v>145</v>
      </c>
      <c r="AR87" s="324" t="s">
        <v>146</v>
      </c>
    </row>
    <row r="88" spans="1:44" s="324" customFormat="1" ht="18.649999999999999" customHeight="1" thickBot="1" x14ac:dyDescent="0.3">
      <c r="A88" s="325"/>
      <c r="B88" s="320" t="s">
        <v>132</v>
      </c>
      <c r="C88" s="75">
        <f t="shared" si="17"/>
        <v>0</v>
      </c>
      <c r="D88" s="75">
        <f t="shared" si="17"/>
        <v>0</v>
      </c>
      <c r="E88" s="75">
        <f t="shared" si="17"/>
        <v>1</v>
      </c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>
        <f t="shared" si="18"/>
        <v>0</v>
      </c>
      <c r="Q88" s="75">
        <f t="shared" si="18"/>
        <v>0</v>
      </c>
      <c r="R88" s="75">
        <f t="shared" si="18"/>
        <v>1</v>
      </c>
      <c r="S88" s="75">
        <v>1</v>
      </c>
      <c r="T88" s="75">
        <v>1</v>
      </c>
      <c r="U88" s="75">
        <v>1</v>
      </c>
      <c r="V88" s="75">
        <v>1</v>
      </c>
      <c r="W88" s="75">
        <v>1</v>
      </c>
      <c r="X88" s="75">
        <v>1</v>
      </c>
      <c r="Y88" s="75">
        <v>1</v>
      </c>
      <c r="Z88" s="75">
        <v>1</v>
      </c>
      <c r="AA88" s="75">
        <v>1</v>
      </c>
      <c r="AB88" s="75">
        <v>1</v>
      </c>
      <c r="AC88" s="71" t="e">
        <f t="shared" si="12"/>
        <v>#DIV/0!</v>
      </c>
      <c r="AD88" s="71" t="e">
        <f t="shared" si="12"/>
        <v>#DIV/0!</v>
      </c>
      <c r="AE88" s="71">
        <f t="shared" si="12"/>
        <v>1</v>
      </c>
      <c r="AF88" s="71">
        <f t="shared" si="12"/>
        <v>0</v>
      </c>
      <c r="AG88" s="71">
        <f t="shared" si="12"/>
        <v>0</v>
      </c>
      <c r="AH88" s="71">
        <f t="shared" si="12"/>
        <v>0</v>
      </c>
      <c r="AI88" s="71">
        <f t="shared" si="12"/>
        <v>0</v>
      </c>
      <c r="AJ88" s="71">
        <f t="shared" si="12"/>
        <v>0</v>
      </c>
      <c r="AK88" s="74">
        <f t="shared" si="12"/>
        <v>0</v>
      </c>
      <c r="AL88" s="71">
        <f t="shared" si="12"/>
        <v>0</v>
      </c>
      <c r="AM88" s="71">
        <f t="shared" si="12"/>
        <v>0</v>
      </c>
      <c r="AN88" s="71">
        <f t="shared" si="13"/>
        <v>0</v>
      </c>
      <c r="AO88" s="71">
        <f t="shared" si="13"/>
        <v>0</v>
      </c>
      <c r="AQ88" s="61"/>
    </row>
    <row r="89" spans="1:44" s="324" customFormat="1" ht="11" thickBot="1" x14ac:dyDescent="0.3">
      <c r="A89" s="325"/>
      <c r="B89" s="320" t="s">
        <v>414</v>
      </c>
      <c r="C89" s="75">
        <f t="shared" si="17"/>
        <v>2</v>
      </c>
      <c r="D89" s="75">
        <f t="shared" si="17"/>
        <v>1</v>
      </c>
      <c r="E89" s="75">
        <f t="shared" si="17"/>
        <v>1</v>
      </c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>
        <f t="shared" si="18"/>
        <v>2</v>
      </c>
      <c r="Q89" s="75">
        <f t="shared" si="18"/>
        <v>1</v>
      </c>
      <c r="R89" s="75">
        <f t="shared" si="18"/>
        <v>1</v>
      </c>
      <c r="S89" s="75">
        <v>2</v>
      </c>
      <c r="T89" s="75">
        <v>2</v>
      </c>
      <c r="U89" s="75">
        <v>2</v>
      </c>
      <c r="V89" s="75">
        <v>2</v>
      </c>
      <c r="W89" s="75">
        <v>2</v>
      </c>
      <c r="X89" s="75">
        <v>2</v>
      </c>
      <c r="Y89" s="75">
        <v>2</v>
      </c>
      <c r="Z89" s="75">
        <v>2</v>
      </c>
      <c r="AA89" s="75">
        <v>2</v>
      </c>
      <c r="AB89" s="75">
        <v>2</v>
      </c>
      <c r="AC89" s="71">
        <f t="shared" si="12"/>
        <v>1</v>
      </c>
      <c r="AD89" s="71">
        <f t="shared" si="12"/>
        <v>1</v>
      </c>
      <c r="AE89" s="71">
        <f t="shared" si="12"/>
        <v>1</v>
      </c>
      <c r="AF89" s="71">
        <f t="shared" si="12"/>
        <v>0</v>
      </c>
      <c r="AG89" s="71">
        <f t="shared" si="12"/>
        <v>0</v>
      </c>
      <c r="AH89" s="71">
        <f t="shared" si="12"/>
        <v>0</v>
      </c>
      <c r="AI89" s="71">
        <f t="shared" si="12"/>
        <v>0</v>
      </c>
      <c r="AJ89" s="71">
        <f t="shared" si="12"/>
        <v>0</v>
      </c>
      <c r="AK89" s="74">
        <f t="shared" si="12"/>
        <v>0</v>
      </c>
      <c r="AL89" s="71">
        <f t="shared" si="12"/>
        <v>0</v>
      </c>
      <c r="AM89" s="71">
        <f t="shared" si="12"/>
        <v>0</v>
      </c>
      <c r="AN89" s="71">
        <f t="shared" si="13"/>
        <v>0</v>
      </c>
      <c r="AO89" s="71">
        <f t="shared" si="13"/>
        <v>0</v>
      </c>
      <c r="AQ89" s="61" t="s">
        <v>147</v>
      </c>
    </row>
    <row r="90" spans="1:44" s="324" customFormat="1" ht="14.15" hidden="1" customHeight="1" thickBot="1" x14ac:dyDescent="0.3">
      <c r="A90" s="325"/>
      <c r="B90" s="320" t="s">
        <v>133</v>
      </c>
      <c r="C90" s="75">
        <f t="shared" si="17"/>
        <v>0.1</v>
      </c>
      <c r="D90" s="75">
        <f t="shared" si="17"/>
        <v>0.1</v>
      </c>
      <c r="E90" s="75">
        <f t="shared" si="17"/>
        <v>0</v>
      </c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>
        <f t="shared" si="18"/>
        <v>0</v>
      </c>
      <c r="Q90" s="75">
        <f t="shared" si="18"/>
        <v>0.1</v>
      </c>
      <c r="R90" s="75">
        <f t="shared" si="18"/>
        <v>0</v>
      </c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1" t="e">
        <f t="shared" si="12"/>
        <v>#DIV/0!</v>
      </c>
      <c r="AD90" s="71">
        <f t="shared" si="12"/>
        <v>1</v>
      </c>
      <c r="AE90" s="71" t="e">
        <f t="shared" si="12"/>
        <v>#DIV/0!</v>
      </c>
      <c r="AF90" s="71" t="e">
        <f t="shared" si="12"/>
        <v>#DIV/0!</v>
      </c>
      <c r="AG90" s="71" t="e">
        <f t="shared" si="12"/>
        <v>#DIV/0!</v>
      </c>
      <c r="AH90" s="71" t="e">
        <f t="shared" si="12"/>
        <v>#DIV/0!</v>
      </c>
      <c r="AI90" s="71" t="e">
        <f t="shared" si="12"/>
        <v>#DIV/0!</v>
      </c>
      <c r="AJ90" s="71" t="e">
        <f t="shared" si="12"/>
        <v>#DIV/0!</v>
      </c>
      <c r="AK90" s="74" t="e">
        <f t="shared" si="12"/>
        <v>#DIV/0!</v>
      </c>
      <c r="AL90" s="71" t="e">
        <f t="shared" si="12"/>
        <v>#DIV/0!</v>
      </c>
      <c r="AM90" s="71" t="e">
        <f t="shared" si="12"/>
        <v>#DIV/0!</v>
      </c>
      <c r="AN90" s="71" t="e">
        <f t="shared" si="13"/>
        <v>#DIV/0!</v>
      </c>
      <c r="AO90" s="71" t="e">
        <f t="shared" si="13"/>
        <v>#DIV/0!</v>
      </c>
      <c r="AQ90" s="61" t="s">
        <v>148</v>
      </c>
      <c r="AR90" s="324" t="s">
        <v>149</v>
      </c>
    </row>
    <row r="91" spans="1:44" s="324" customFormat="1" ht="14.15" customHeight="1" thickBot="1" x14ac:dyDescent="0.3">
      <c r="A91" s="325"/>
      <c r="B91" s="320" t="s">
        <v>134</v>
      </c>
      <c r="C91" s="75">
        <f t="shared" si="17"/>
        <v>0</v>
      </c>
      <c r="D91" s="75">
        <f t="shared" si="17"/>
        <v>0</v>
      </c>
      <c r="E91" s="75">
        <f t="shared" si="17"/>
        <v>0</v>
      </c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>
        <f t="shared" si="18"/>
        <v>4</v>
      </c>
      <c r="Q91" s="75">
        <f t="shared" si="18"/>
        <v>6</v>
      </c>
      <c r="R91" s="75">
        <f t="shared" si="18"/>
        <v>6</v>
      </c>
      <c r="S91" s="75">
        <v>6</v>
      </c>
      <c r="T91" s="75">
        <v>6</v>
      </c>
      <c r="U91" s="75">
        <v>6</v>
      </c>
      <c r="V91" s="75">
        <v>7</v>
      </c>
      <c r="W91" s="75">
        <v>8</v>
      </c>
      <c r="X91" s="75">
        <v>9</v>
      </c>
      <c r="Y91" s="75">
        <v>10</v>
      </c>
      <c r="Z91" s="75">
        <v>11</v>
      </c>
      <c r="AA91" s="75">
        <v>12</v>
      </c>
      <c r="AB91" s="75">
        <v>12</v>
      </c>
      <c r="AC91" s="71">
        <f t="shared" si="12"/>
        <v>0</v>
      </c>
      <c r="AD91" s="71">
        <f t="shared" si="12"/>
        <v>0</v>
      </c>
      <c r="AE91" s="71">
        <f t="shared" si="12"/>
        <v>0</v>
      </c>
      <c r="AF91" s="71">
        <f t="shared" si="12"/>
        <v>0</v>
      </c>
      <c r="AG91" s="71">
        <f t="shared" si="12"/>
        <v>0</v>
      </c>
      <c r="AH91" s="71">
        <f t="shared" si="12"/>
        <v>0</v>
      </c>
      <c r="AI91" s="71">
        <f t="shared" si="12"/>
        <v>0</v>
      </c>
      <c r="AJ91" s="71">
        <f t="shared" si="12"/>
        <v>0</v>
      </c>
      <c r="AK91" s="74">
        <f t="shared" si="12"/>
        <v>0</v>
      </c>
      <c r="AL91" s="125" t="s">
        <v>60</v>
      </c>
      <c r="AM91" s="71">
        <f t="shared" si="12"/>
        <v>0</v>
      </c>
      <c r="AN91" s="71">
        <f t="shared" si="13"/>
        <v>0</v>
      </c>
      <c r="AO91" s="71">
        <f t="shared" si="13"/>
        <v>0</v>
      </c>
      <c r="AQ91" s="61" t="s">
        <v>150</v>
      </c>
    </row>
    <row r="92" spans="1:44" s="324" customFormat="1" ht="14.15" customHeight="1" thickBot="1" x14ac:dyDescent="0.3">
      <c r="A92" s="325"/>
      <c r="B92" s="320" t="s">
        <v>415</v>
      </c>
      <c r="C92" s="75">
        <f t="shared" si="17"/>
        <v>1</v>
      </c>
      <c r="D92" s="75">
        <f t="shared" si="17"/>
        <v>0</v>
      </c>
      <c r="E92" s="75">
        <f t="shared" si="17"/>
        <v>3</v>
      </c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>
        <f t="shared" si="18"/>
        <v>5</v>
      </c>
      <c r="Q92" s="75">
        <f t="shared" si="18"/>
        <v>5</v>
      </c>
      <c r="R92" s="75">
        <f t="shared" si="18"/>
        <v>7</v>
      </c>
      <c r="S92" s="75">
        <v>8</v>
      </c>
      <c r="T92" s="75">
        <v>8</v>
      </c>
      <c r="U92" s="75">
        <v>8</v>
      </c>
      <c r="V92" s="75">
        <v>8</v>
      </c>
      <c r="W92" s="75">
        <v>8</v>
      </c>
      <c r="X92" s="75">
        <v>9</v>
      </c>
      <c r="Y92" s="75">
        <v>10</v>
      </c>
      <c r="Z92" s="75">
        <v>11</v>
      </c>
      <c r="AA92" s="75">
        <v>12</v>
      </c>
      <c r="AB92" s="75">
        <v>12</v>
      </c>
      <c r="AC92" s="71">
        <f t="shared" si="12"/>
        <v>0.2</v>
      </c>
      <c r="AD92" s="71">
        <f t="shared" si="12"/>
        <v>0</v>
      </c>
      <c r="AE92" s="71">
        <f t="shared" si="12"/>
        <v>0.42857142857142855</v>
      </c>
      <c r="AF92" s="71">
        <f t="shared" si="12"/>
        <v>0</v>
      </c>
      <c r="AG92" s="71">
        <f t="shared" si="12"/>
        <v>0</v>
      </c>
      <c r="AH92" s="71">
        <f t="shared" si="12"/>
        <v>0</v>
      </c>
      <c r="AI92" s="71">
        <f t="shared" si="12"/>
        <v>0</v>
      </c>
      <c r="AJ92" s="71">
        <f t="shared" si="12"/>
        <v>0</v>
      </c>
      <c r="AK92" s="74">
        <f t="shared" si="12"/>
        <v>0</v>
      </c>
      <c r="AL92" s="71">
        <f>+L92/Y92</f>
        <v>0</v>
      </c>
      <c r="AM92" s="71">
        <f t="shared" si="12"/>
        <v>0</v>
      </c>
      <c r="AN92" s="71">
        <f t="shared" si="13"/>
        <v>0</v>
      </c>
      <c r="AO92" s="71">
        <f t="shared" si="13"/>
        <v>0</v>
      </c>
      <c r="AQ92" s="61" t="s">
        <v>151</v>
      </c>
    </row>
    <row r="93" spans="1:44" s="324" customFormat="1" ht="14.15" customHeight="1" thickBot="1" x14ac:dyDescent="0.3">
      <c r="A93" s="319"/>
      <c r="B93" s="320" t="s">
        <v>135</v>
      </c>
      <c r="C93" s="78">
        <f t="shared" si="17"/>
        <v>539</v>
      </c>
      <c r="D93" s="78">
        <f t="shared" si="17"/>
        <v>618</v>
      </c>
      <c r="E93" s="78">
        <f t="shared" si="17"/>
        <v>631</v>
      </c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5">
        <f t="shared" si="18"/>
        <v>599</v>
      </c>
      <c r="Q93" s="78">
        <f t="shared" si="18"/>
        <v>687</v>
      </c>
      <c r="R93" s="78">
        <f t="shared" si="18"/>
        <v>709</v>
      </c>
      <c r="S93" s="78">
        <v>690</v>
      </c>
      <c r="T93" s="78">
        <v>730</v>
      </c>
      <c r="U93" s="78">
        <v>770</v>
      </c>
      <c r="V93" s="78">
        <v>810</v>
      </c>
      <c r="W93" s="78">
        <v>850</v>
      </c>
      <c r="X93" s="78">
        <v>890</v>
      </c>
      <c r="Y93" s="78">
        <v>930</v>
      </c>
      <c r="Z93" s="78">
        <v>930</v>
      </c>
      <c r="AA93" s="78">
        <v>930</v>
      </c>
      <c r="AB93" s="78">
        <v>930</v>
      </c>
      <c r="AC93" s="71">
        <f t="shared" si="12"/>
        <v>0.89983305509181966</v>
      </c>
      <c r="AD93" s="71">
        <f t="shared" si="12"/>
        <v>0.89956331877729256</v>
      </c>
      <c r="AE93" s="71">
        <f t="shared" si="12"/>
        <v>0.88998589562764452</v>
      </c>
      <c r="AF93" s="71">
        <f t="shared" si="12"/>
        <v>0</v>
      </c>
      <c r="AG93" s="71">
        <f t="shared" si="12"/>
        <v>0</v>
      </c>
      <c r="AH93" s="71">
        <f t="shared" si="12"/>
        <v>0</v>
      </c>
      <c r="AI93" s="71">
        <f t="shared" si="12"/>
        <v>0</v>
      </c>
      <c r="AJ93" s="71">
        <f t="shared" si="12"/>
        <v>0</v>
      </c>
      <c r="AK93" s="74">
        <f t="shared" si="12"/>
        <v>0</v>
      </c>
      <c r="AL93" s="71">
        <f>+L93/Y93</f>
        <v>0</v>
      </c>
      <c r="AM93" s="71">
        <f t="shared" si="12"/>
        <v>0</v>
      </c>
      <c r="AN93" s="71">
        <f t="shared" si="13"/>
        <v>0</v>
      </c>
      <c r="AO93" s="71">
        <f t="shared" si="13"/>
        <v>0</v>
      </c>
      <c r="AQ93" s="61" t="s">
        <v>152</v>
      </c>
    </row>
    <row r="94" spans="1:44" s="324" customFormat="1" ht="27" customHeight="1" thickBot="1" x14ac:dyDescent="0.3">
      <c r="A94" s="328" t="s">
        <v>153</v>
      </c>
      <c r="B94" s="329" t="s">
        <v>154</v>
      </c>
      <c r="C94" s="73">
        <v>38</v>
      </c>
      <c r="D94" s="72">
        <v>34</v>
      </c>
      <c r="E94" s="72">
        <v>28</v>
      </c>
      <c r="F94" s="73">
        <v>47</v>
      </c>
      <c r="G94" s="73"/>
      <c r="H94" s="73"/>
      <c r="I94" s="73"/>
      <c r="J94" s="73"/>
      <c r="K94" s="73"/>
      <c r="L94" s="73"/>
      <c r="M94" s="73"/>
      <c r="N94" s="73"/>
      <c r="O94" s="73"/>
      <c r="P94" s="72">
        <v>38</v>
      </c>
      <c r="Q94" s="73">
        <v>34</v>
      </c>
      <c r="R94" s="73">
        <v>28</v>
      </c>
      <c r="S94" s="73">
        <v>35</v>
      </c>
      <c r="T94" s="73">
        <v>40</v>
      </c>
      <c r="U94" s="73">
        <v>35</v>
      </c>
      <c r="V94" s="73">
        <v>30</v>
      </c>
      <c r="W94" s="73">
        <v>30</v>
      </c>
      <c r="X94" s="73">
        <v>30</v>
      </c>
      <c r="Y94" s="73">
        <v>30</v>
      </c>
      <c r="Z94" s="73">
        <v>30</v>
      </c>
      <c r="AA94" s="73">
        <v>30</v>
      </c>
      <c r="AB94" s="73">
        <v>30</v>
      </c>
      <c r="AC94" s="71">
        <f t="shared" si="12"/>
        <v>1</v>
      </c>
      <c r="AD94" s="71">
        <f t="shared" si="12"/>
        <v>1</v>
      </c>
      <c r="AE94" s="71">
        <f t="shared" si="12"/>
        <v>1</v>
      </c>
      <c r="AF94" s="71">
        <f t="shared" si="12"/>
        <v>1.3428571428571427</v>
      </c>
      <c r="AG94" s="71">
        <f t="shared" si="12"/>
        <v>0</v>
      </c>
      <c r="AH94" s="71">
        <f t="shared" si="12"/>
        <v>0</v>
      </c>
      <c r="AI94" s="71">
        <f t="shared" si="12"/>
        <v>0</v>
      </c>
      <c r="AJ94" s="71">
        <f t="shared" si="12"/>
        <v>0</v>
      </c>
      <c r="AK94" s="74">
        <f t="shared" si="12"/>
        <v>0</v>
      </c>
      <c r="AL94" s="71">
        <f>+L94/Y94</f>
        <v>0</v>
      </c>
      <c r="AM94" s="71">
        <f t="shared" si="12"/>
        <v>0</v>
      </c>
      <c r="AN94" s="71">
        <f t="shared" si="13"/>
        <v>0</v>
      </c>
      <c r="AO94" s="71">
        <f t="shared" si="13"/>
        <v>0</v>
      </c>
    </row>
    <row r="95" spans="1:44" s="324" customFormat="1" ht="25.75" customHeight="1" thickBot="1" x14ac:dyDescent="0.3">
      <c r="A95" s="330"/>
      <c r="B95" s="127" t="s">
        <v>155</v>
      </c>
      <c r="C95" s="76">
        <v>0</v>
      </c>
      <c r="D95" s="75">
        <v>0</v>
      </c>
      <c r="E95" s="75">
        <v>0</v>
      </c>
      <c r="F95" s="76">
        <v>0</v>
      </c>
      <c r="G95" s="76"/>
      <c r="H95" s="76"/>
      <c r="I95" s="76"/>
      <c r="J95" s="76"/>
      <c r="K95" s="76"/>
      <c r="L95" s="76"/>
      <c r="M95" s="76"/>
      <c r="N95" s="76"/>
      <c r="O95" s="76"/>
      <c r="P95" s="75">
        <v>0</v>
      </c>
      <c r="Q95" s="76">
        <v>0</v>
      </c>
      <c r="R95" s="76">
        <v>0</v>
      </c>
      <c r="S95" s="76">
        <v>0</v>
      </c>
      <c r="T95" s="76">
        <v>0</v>
      </c>
      <c r="U95" s="76">
        <v>0</v>
      </c>
      <c r="V95" s="76">
        <v>0</v>
      </c>
      <c r="W95" s="76">
        <v>0</v>
      </c>
      <c r="X95" s="76">
        <v>0</v>
      </c>
      <c r="Y95" s="76">
        <v>0</v>
      </c>
      <c r="Z95" s="76">
        <v>0</v>
      </c>
      <c r="AA95" s="76">
        <v>0</v>
      </c>
      <c r="AB95" s="76">
        <v>0</v>
      </c>
      <c r="AC95" s="71" t="e">
        <f t="shared" si="12"/>
        <v>#DIV/0!</v>
      </c>
      <c r="AD95" s="71" t="e">
        <f t="shared" si="12"/>
        <v>#DIV/0!</v>
      </c>
      <c r="AE95" s="71" t="e">
        <f t="shared" si="12"/>
        <v>#DIV/0!</v>
      </c>
      <c r="AF95" s="71" t="e">
        <f t="shared" si="12"/>
        <v>#DIV/0!</v>
      </c>
      <c r="AG95" s="71" t="e">
        <f t="shared" si="12"/>
        <v>#DIV/0!</v>
      </c>
      <c r="AH95" s="71" t="e">
        <f t="shared" si="12"/>
        <v>#DIV/0!</v>
      </c>
      <c r="AI95" s="71" t="e">
        <f t="shared" si="12"/>
        <v>#DIV/0!</v>
      </c>
      <c r="AJ95" s="71" t="e">
        <f t="shared" si="12"/>
        <v>#DIV/0!</v>
      </c>
      <c r="AK95" s="71" t="e">
        <f t="shared" si="12"/>
        <v>#DIV/0!</v>
      </c>
      <c r="AL95" s="71">
        <v>0</v>
      </c>
      <c r="AM95" s="71">
        <v>0</v>
      </c>
      <c r="AN95" s="71">
        <v>0</v>
      </c>
      <c r="AO95" s="71">
        <v>0</v>
      </c>
      <c r="AQ95" s="324" t="s">
        <v>156</v>
      </c>
    </row>
    <row r="96" spans="1:44" s="324" customFormat="1" ht="14.15" customHeight="1" thickBot="1" x14ac:dyDescent="0.3">
      <c r="A96" s="319"/>
      <c r="B96" s="79" t="s">
        <v>157</v>
      </c>
      <c r="C96" s="76">
        <v>100</v>
      </c>
      <c r="D96" s="75">
        <v>100</v>
      </c>
      <c r="E96" s="75">
        <v>100</v>
      </c>
      <c r="F96" s="76">
        <v>100</v>
      </c>
      <c r="G96" s="76"/>
      <c r="H96" s="76"/>
      <c r="I96" s="76"/>
      <c r="J96" s="76"/>
      <c r="K96" s="76"/>
      <c r="L96" s="76"/>
      <c r="M96" s="76"/>
      <c r="N96" s="76"/>
      <c r="O96" s="76"/>
      <c r="P96" s="75">
        <v>100</v>
      </c>
      <c r="Q96" s="76">
        <v>100</v>
      </c>
      <c r="R96" s="76">
        <v>100</v>
      </c>
      <c r="S96" s="76">
        <v>100</v>
      </c>
      <c r="T96" s="76">
        <v>100</v>
      </c>
      <c r="U96" s="76">
        <v>100</v>
      </c>
      <c r="V96" s="76">
        <v>100</v>
      </c>
      <c r="W96" s="76">
        <v>100</v>
      </c>
      <c r="X96" s="76">
        <v>100</v>
      </c>
      <c r="Y96" s="76">
        <v>100</v>
      </c>
      <c r="Z96" s="76">
        <v>100</v>
      </c>
      <c r="AA96" s="76">
        <v>100</v>
      </c>
      <c r="AB96" s="76">
        <v>100</v>
      </c>
      <c r="AC96" s="71">
        <f t="shared" si="12"/>
        <v>1</v>
      </c>
      <c r="AD96" s="71">
        <f t="shared" si="12"/>
        <v>1</v>
      </c>
      <c r="AE96" s="71">
        <f t="shared" si="12"/>
        <v>1</v>
      </c>
      <c r="AF96" s="71">
        <f t="shared" si="12"/>
        <v>1</v>
      </c>
      <c r="AG96" s="71">
        <f t="shared" si="12"/>
        <v>0</v>
      </c>
      <c r="AH96" s="71">
        <f t="shared" si="12"/>
        <v>0</v>
      </c>
      <c r="AI96" s="71">
        <f t="shared" si="12"/>
        <v>0</v>
      </c>
      <c r="AJ96" s="71">
        <f t="shared" si="12"/>
        <v>0</v>
      </c>
      <c r="AK96" s="74">
        <f t="shared" si="12"/>
        <v>0</v>
      </c>
      <c r="AL96" s="71">
        <f t="shared" si="12"/>
        <v>0</v>
      </c>
      <c r="AM96" s="71">
        <f t="shared" si="12"/>
        <v>0</v>
      </c>
      <c r="AN96" s="71">
        <f t="shared" si="12"/>
        <v>0</v>
      </c>
      <c r="AO96" s="71">
        <f t="shared" si="12"/>
        <v>0</v>
      </c>
      <c r="AQ96" s="324" t="s">
        <v>158</v>
      </c>
    </row>
    <row r="97" spans="1:44" s="324" customFormat="1" ht="14.15" customHeight="1" thickBot="1" x14ac:dyDescent="0.3">
      <c r="A97" s="319"/>
      <c r="B97" s="79" t="s">
        <v>416</v>
      </c>
      <c r="C97" s="76">
        <v>60</v>
      </c>
      <c r="D97" s="75">
        <v>100</v>
      </c>
      <c r="E97" s="75">
        <v>100</v>
      </c>
      <c r="F97" s="75">
        <v>100</v>
      </c>
      <c r="G97" s="76"/>
      <c r="H97" s="76"/>
      <c r="I97" s="76"/>
      <c r="J97" s="76"/>
      <c r="K97" s="76"/>
      <c r="L97" s="76"/>
      <c r="M97" s="76"/>
      <c r="N97" s="76"/>
      <c r="O97" s="76"/>
      <c r="P97" s="75">
        <v>100</v>
      </c>
      <c r="Q97" s="75">
        <v>100</v>
      </c>
      <c r="R97" s="75">
        <v>100</v>
      </c>
      <c r="S97" s="75">
        <v>100</v>
      </c>
      <c r="T97" s="75">
        <v>100</v>
      </c>
      <c r="U97" s="75">
        <v>100</v>
      </c>
      <c r="V97" s="75">
        <v>100</v>
      </c>
      <c r="W97" s="75">
        <v>100</v>
      </c>
      <c r="X97" s="75">
        <v>100</v>
      </c>
      <c r="Y97" s="75">
        <v>100</v>
      </c>
      <c r="Z97" s="75">
        <v>100</v>
      </c>
      <c r="AA97" s="75">
        <v>100</v>
      </c>
      <c r="AB97" s="75">
        <v>100</v>
      </c>
      <c r="AC97" s="71">
        <f t="shared" si="12"/>
        <v>0.6</v>
      </c>
      <c r="AD97" s="71">
        <f t="shared" si="12"/>
        <v>1</v>
      </c>
      <c r="AE97" s="71">
        <f t="shared" ref="AE97:AO136" si="19">+E97/R97</f>
        <v>1</v>
      </c>
      <c r="AF97" s="71">
        <f t="shared" si="19"/>
        <v>1</v>
      </c>
      <c r="AG97" s="71">
        <f t="shared" si="19"/>
        <v>0</v>
      </c>
      <c r="AH97" s="71">
        <f t="shared" si="19"/>
        <v>0</v>
      </c>
      <c r="AI97" s="71">
        <f t="shared" si="19"/>
        <v>0</v>
      </c>
      <c r="AJ97" s="71">
        <f t="shared" si="19"/>
        <v>0</v>
      </c>
      <c r="AK97" s="74">
        <f t="shared" si="19"/>
        <v>0</v>
      </c>
      <c r="AL97" s="71">
        <f t="shared" si="19"/>
        <v>0</v>
      </c>
      <c r="AM97" s="71">
        <f t="shared" si="19"/>
        <v>0</v>
      </c>
      <c r="AN97" s="71">
        <f t="shared" si="19"/>
        <v>0</v>
      </c>
      <c r="AO97" s="71">
        <f t="shared" si="19"/>
        <v>0</v>
      </c>
      <c r="AQ97" s="324" t="s">
        <v>159</v>
      </c>
      <c r="AR97" s="324" t="s">
        <v>160</v>
      </c>
    </row>
    <row r="98" spans="1:44" s="324" customFormat="1" ht="14.15" customHeight="1" thickBot="1" x14ac:dyDescent="0.3">
      <c r="A98" s="319"/>
      <c r="B98" s="79" t="s">
        <v>161</v>
      </c>
      <c r="C98" s="76">
        <v>2</v>
      </c>
      <c r="D98" s="75">
        <v>1</v>
      </c>
      <c r="E98" s="75">
        <v>2</v>
      </c>
      <c r="F98" s="76">
        <v>2</v>
      </c>
      <c r="G98" s="76"/>
      <c r="H98" s="76"/>
      <c r="I98" s="76"/>
      <c r="J98" s="76"/>
      <c r="K98" s="76"/>
      <c r="L98" s="76"/>
      <c r="M98" s="76"/>
      <c r="N98" s="76"/>
      <c r="O98" s="76"/>
      <c r="P98" s="75">
        <v>2</v>
      </c>
      <c r="Q98" s="76">
        <v>0</v>
      </c>
      <c r="R98" s="76">
        <v>0</v>
      </c>
      <c r="S98" s="76">
        <v>1</v>
      </c>
      <c r="T98" s="76">
        <v>1</v>
      </c>
      <c r="U98" s="76">
        <v>1</v>
      </c>
      <c r="V98" s="76">
        <v>1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1">
        <f t="shared" ref="AC98:AD137" si="20">+C98/P98</f>
        <v>1</v>
      </c>
      <c r="AD98" s="71" t="e">
        <f t="shared" si="20"/>
        <v>#DIV/0!</v>
      </c>
      <c r="AE98" s="71" t="e">
        <f t="shared" si="19"/>
        <v>#DIV/0!</v>
      </c>
      <c r="AF98" s="71">
        <f t="shared" si="19"/>
        <v>2</v>
      </c>
      <c r="AG98" s="71">
        <f t="shared" si="19"/>
        <v>0</v>
      </c>
      <c r="AH98" s="71">
        <f t="shared" si="19"/>
        <v>0</v>
      </c>
      <c r="AI98" s="71">
        <f t="shared" si="19"/>
        <v>0</v>
      </c>
      <c r="AJ98" s="71" t="e">
        <f t="shared" si="19"/>
        <v>#DIV/0!</v>
      </c>
      <c r="AK98" s="74" t="e">
        <f t="shared" si="19"/>
        <v>#DIV/0!</v>
      </c>
      <c r="AL98" s="125" t="s">
        <v>60</v>
      </c>
      <c r="AM98" s="125" t="s">
        <v>60</v>
      </c>
      <c r="AN98" s="125" t="s">
        <v>60</v>
      </c>
      <c r="AO98" s="71" t="e">
        <f>+O98/AB98</f>
        <v>#DIV/0!</v>
      </c>
      <c r="AQ98" s="324" t="s">
        <v>162</v>
      </c>
      <c r="AR98" s="324" t="s">
        <v>146</v>
      </c>
    </row>
    <row r="99" spans="1:44" s="324" customFormat="1" ht="14.15" customHeight="1" thickBot="1" x14ac:dyDescent="0.3">
      <c r="A99" s="319"/>
      <c r="B99" s="79" t="s">
        <v>163</v>
      </c>
      <c r="C99" s="76">
        <v>2</v>
      </c>
      <c r="D99" s="75">
        <v>1</v>
      </c>
      <c r="E99" s="75">
        <v>1E-3</v>
      </c>
      <c r="F99" s="76">
        <v>1</v>
      </c>
      <c r="G99" s="76"/>
      <c r="H99" s="76"/>
      <c r="I99" s="76"/>
      <c r="J99" s="76"/>
      <c r="K99" s="76"/>
      <c r="L99" s="76"/>
      <c r="M99" s="76"/>
      <c r="N99" s="76"/>
      <c r="O99" s="76"/>
      <c r="P99" s="75">
        <v>2</v>
      </c>
      <c r="Q99" s="76">
        <v>0</v>
      </c>
      <c r="R99" s="76">
        <v>0</v>
      </c>
      <c r="S99" s="76">
        <v>0</v>
      </c>
      <c r="T99" s="76">
        <v>0</v>
      </c>
      <c r="U99" s="76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1">
        <f t="shared" si="20"/>
        <v>1</v>
      </c>
      <c r="AD99" s="71" t="e">
        <f t="shared" si="20"/>
        <v>#DIV/0!</v>
      </c>
      <c r="AE99" s="71" t="e">
        <f t="shared" si="19"/>
        <v>#DIV/0!</v>
      </c>
      <c r="AF99" s="71" t="e">
        <f t="shared" si="19"/>
        <v>#DIV/0!</v>
      </c>
      <c r="AG99" s="71" t="e">
        <f t="shared" si="19"/>
        <v>#DIV/0!</v>
      </c>
      <c r="AH99" s="71" t="e">
        <f t="shared" si="19"/>
        <v>#DIV/0!</v>
      </c>
      <c r="AI99" s="71" t="e">
        <f t="shared" si="19"/>
        <v>#DIV/0!</v>
      </c>
      <c r="AJ99" s="71" t="e">
        <f t="shared" si="19"/>
        <v>#DIV/0!</v>
      </c>
      <c r="AK99" s="74" t="e">
        <f t="shared" si="19"/>
        <v>#DIV/0!</v>
      </c>
      <c r="AL99" s="125" t="s">
        <v>60</v>
      </c>
      <c r="AM99" s="125" t="s">
        <v>60</v>
      </c>
      <c r="AN99" s="125" t="s">
        <v>60</v>
      </c>
      <c r="AO99" s="71" t="e">
        <f>+O99/AB99</f>
        <v>#DIV/0!</v>
      </c>
    </row>
    <row r="100" spans="1:44" s="324" customFormat="1" ht="14.15" customHeight="1" thickBot="1" x14ac:dyDescent="0.3">
      <c r="A100" s="319"/>
      <c r="B100" s="79" t="s">
        <v>139</v>
      </c>
      <c r="C100" s="76">
        <v>2</v>
      </c>
      <c r="D100" s="75">
        <v>1</v>
      </c>
      <c r="E100" s="75">
        <v>2</v>
      </c>
      <c r="F100" s="76">
        <v>2</v>
      </c>
      <c r="G100" s="76"/>
      <c r="H100" s="76"/>
      <c r="I100" s="76"/>
      <c r="J100" s="76"/>
      <c r="K100" s="76"/>
      <c r="L100" s="76"/>
      <c r="M100" s="76"/>
      <c r="N100" s="76"/>
      <c r="O100" s="76"/>
      <c r="P100" s="75">
        <v>2</v>
      </c>
      <c r="Q100" s="76">
        <v>1</v>
      </c>
      <c r="R100" s="76">
        <v>2</v>
      </c>
      <c r="S100" s="76">
        <v>1</v>
      </c>
      <c r="T100" s="75">
        <v>1</v>
      </c>
      <c r="U100" s="75">
        <v>1</v>
      </c>
      <c r="V100" s="75">
        <v>1</v>
      </c>
      <c r="W100" s="75">
        <v>1</v>
      </c>
      <c r="X100" s="75">
        <v>1</v>
      </c>
      <c r="Y100" s="75">
        <v>1</v>
      </c>
      <c r="Z100" s="75">
        <v>1</v>
      </c>
      <c r="AA100" s="75">
        <v>1</v>
      </c>
      <c r="AB100" s="75">
        <v>1</v>
      </c>
      <c r="AC100" s="71">
        <f t="shared" si="20"/>
        <v>1</v>
      </c>
      <c r="AD100" s="71">
        <f t="shared" si="20"/>
        <v>1</v>
      </c>
      <c r="AE100" s="71">
        <f t="shared" si="19"/>
        <v>1</v>
      </c>
      <c r="AF100" s="71">
        <f t="shared" si="19"/>
        <v>2</v>
      </c>
      <c r="AG100" s="71">
        <f t="shared" si="19"/>
        <v>0</v>
      </c>
      <c r="AH100" s="71">
        <f t="shared" si="19"/>
        <v>0</v>
      </c>
      <c r="AI100" s="71">
        <f t="shared" si="19"/>
        <v>0</v>
      </c>
      <c r="AJ100" s="71">
        <f t="shared" si="19"/>
        <v>0</v>
      </c>
      <c r="AK100" s="74">
        <f t="shared" si="19"/>
        <v>0</v>
      </c>
      <c r="AL100" s="71">
        <f t="shared" si="19"/>
        <v>0</v>
      </c>
      <c r="AM100" s="71">
        <f t="shared" si="19"/>
        <v>0</v>
      </c>
      <c r="AN100" s="71">
        <f t="shared" si="19"/>
        <v>0</v>
      </c>
      <c r="AO100" s="71">
        <f>+O100/AB100</f>
        <v>0</v>
      </c>
    </row>
    <row r="101" spans="1:44" s="324" customFormat="1" ht="14.15" customHeight="1" thickBot="1" x14ac:dyDescent="0.3">
      <c r="A101" s="319"/>
      <c r="B101" s="79" t="s">
        <v>137</v>
      </c>
      <c r="C101" s="76">
        <v>0</v>
      </c>
      <c r="D101" s="75">
        <v>1E-3</v>
      </c>
      <c r="E101" s="75">
        <v>1E-3</v>
      </c>
      <c r="F101" s="75">
        <v>0</v>
      </c>
      <c r="G101" s="76"/>
      <c r="H101" s="76"/>
      <c r="I101" s="76"/>
      <c r="J101" s="76"/>
      <c r="K101" s="76"/>
      <c r="L101" s="76"/>
      <c r="M101" s="76"/>
      <c r="N101" s="76"/>
      <c r="O101" s="76"/>
      <c r="P101" s="75">
        <v>0</v>
      </c>
      <c r="Q101" s="75">
        <v>5</v>
      </c>
      <c r="R101" s="75">
        <v>5</v>
      </c>
      <c r="S101" s="75">
        <v>0</v>
      </c>
      <c r="T101" s="75">
        <v>0</v>
      </c>
      <c r="U101" s="75">
        <v>1</v>
      </c>
      <c r="V101" s="75">
        <v>1</v>
      </c>
      <c r="W101" s="75">
        <v>1</v>
      </c>
      <c r="X101" s="75">
        <v>0</v>
      </c>
      <c r="Y101" s="75">
        <v>0</v>
      </c>
      <c r="Z101" s="75">
        <v>0</v>
      </c>
      <c r="AA101" s="75">
        <v>1</v>
      </c>
      <c r="AB101" s="75">
        <v>0</v>
      </c>
      <c r="AC101" s="71" t="e">
        <f t="shared" si="20"/>
        <v>#DIV/0!</v>
      </c>
      <c r="AD101" s="71">
        <f t="shared" si="20"/>
        <v>2.0000000000000001E-4</v>
      </c>
      <c r="AE101" s="71">
        <f t="shared" si="19"/>
        <v>2.0000000000000001E-4</v>
      </c>
      <c r="AF101" s="71" t="e">
        <f t="shared" si="19"/>
        <v>#DIV/0!</v>
      </c>
      <c r="AG101" s="71" t="e">
        <f t="shared" si="19"/>
        <v>#DIV/0!</v>
      </c>
      <c r="AH101" s="71">
        <f t="shared" si="19"/>
        <v>0</v>
      </c>
      <c r="AI101" s="71">
        <f t="shared" si="19"/>
        <v>0</v>
      </c>
      <c r="AJ101" s="71">
        <f t="shared" si="19"/>
        <v>0</v>
      </c>
      <c r="AK101" s="74" t="e">
        <f t="shared" si="19"/>
        <v>#DIV/0!</v>
      </c>
      <c r="AL101" s="71" t="e">
        <f t="shared" si="19"/>
        <v>#DIV/0!</v>
      </c>
      <c r="AM101" s="71" t="e">
        <f t="shared" si="19"/>
        <v>#DIV/0!</v>
      </c>
      <c r="AN101" s="71">
        <f t="shared" si="19"/>
        <v>0</v>
      </c>
      <c r="AO101" s="125" t="s">
        <v>60</v>
      </c>
      <c r="AQ101" s="324" t="s">
        <v>164</v>
      </c>
    </row>
  </sheetData>
  <mergeCells count="12">
    <mergeCell ref="AQ42:AQ44"/>
    <mergeCell ref="A55:A66"/>
    <mergeCell ref="A68:A79"/>
    <mergeCell ref="AQ68:AQ70"/>
    <mergeCell ref="A81:A92"/>
    <mergeCell ref="AQ81:AQ83"/>
    <mergeCell ref="D1:O1"/>
    <mergeCell ref="Q1:AB1"/>
    <mergeCell ref="AD1:AO1"/>
    <mergeCell ref="A3:A18"/>
    <mergeCell ref="A20:A31"/>
    <mergeCell ref="A33:A4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28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6" sqref="O6"/>
    </sheetView>
  </sheetViews>
  <sheetFormatPr baseColWidth="10" defaultColWidth="11" defaultRowHeight="15.5" x14ac:dyDescent="0.35"/>
  <cols>
    <col min="1" max="1" width="22.6640625" style="1" customWidth="1"/>
    <col min="2" max="2" width="49.08203125" style="1" customWidth="1"/>
    <col min="3" max="5" width="11" style="292" customWidth="1"/>
    <col min="6" max="9" width="11" style="292" hidden="1" customWidth="1"/>
    <col min="10" max="10" width="6.58203125" style="292" hidden="1" customWidth="1"/>
    <col min="11" max="14" width="11" style="292" hidden="1" customWidth="1"/>
    <col min="15" max="17" width="11" style="292" customWidth="1"/>
    <col min="18" max="26" width="11" style="293" hidden="1" customWidth="1"/>
    <col min="27" max="29" width="11" style="97" customWidth="1"/>
    <col min="30" max="33" width="11" style="1" hidden="1" customWidth="1"/>
    <col min="34" max="34" width="16.58203125" style="1" hidden="1" customWidth="1"/>
    <col min="35" max="38" width="11" style="1" hidden="1" customWidth="1"/>
    <col min="39" max="39" width="28.5" style="1" customWidth="1"/>
    <col min="40" max="16384" width="11" style="1"/>
  </cols>
  <sheetData>
    <row r="1" spans="1:39" ht="16" thickBot="1" x14ac:dyDescent="0.4">
      <c r="C1" s="268" t="s">
        <v>0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/>
      <c r="O1" s="271" t="s">
        <v>1</v>
      </c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2" t="s">
        <v>2</v>
      </c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</row>
    <row r="2" spans="1:39" ht="16" thickBot="1" x14ac:dyDescent="0.4">
      <c r="A2" s="273" t="s">
        <v>3</v>
      </c>
      <c r="B2" s="273" t="s">
        <v>4</v>
      </c>
      <c r="C2" s="274" t="s">
        <v>5</v>
      </c>
      <c r="D2" s="274" t="s">
        <v>6</v>
      </c>
      <c r="E2" s="274" t="s">
        <v>7</v>
      </c>
      <c r="F2" s="274" t="s">
        <v>8</v>
      </c>
      <c r="G2" s="274" t="s">
        <v>9</v>
      </c>
      <c r="H2" s="274" t="s">
        <v>10</v>
      </c>
      <c r="I2" s="274" t="s">
        <v>11</v>
      </c>
      <c r="J2" s="274" t="s">
        <v>12</v>
      </c>
      <c r="K2" s="274" t="s">
        <v>13</v>
      </c>
      <c r="L2" s="274" t="s">
        <v>14</v>
      </c>
      <c r="M2" s="274" t="s">
        <v>15</v>
      </c>
      <c r="N2" s="274" t="s">
        <v>16</v>
      </c>
      <c r="O2" s="275" t="s">
        <v>5</v>
      </c>
      <c r="P2" s="276" t="s">
        <v>6</v>
      </c>
      <c r="Q2" s="276" t="s">
        <v>7</v>
      </c>
      <c r="R2" s="276" t="s">
        <v>8</v>
      </c>
      <c r="S2" s="275" t="s">
        <v>9</v>
      </c>
      <c r="T2" s="275" t="s">
        <v>10</v>
      </c>
      <c r="U2" s="275" t="s">
        <v>11</v>
      </c>
      <c r="V2" s="275" t="s">
        <v>12</v>
      </c>
      <c r="W2" s="275" t="s">
        <v>13</v>
      </c>
      <c r="X2" s="275" t="s">
        <v>14</v>
      </c>
      <c r="Y2" s="275" t="s">
        <v>15</v>
      </c>
      <c r="Z2" s="275" t="s">
        <v>16</v>
      </c>
      <c r="AA2" s="277" t="s">
        <v>5</v>
      </c>
      <c r="AB2" s="278" t="s">
        <v>6</v>
      </c>
      <c r="AC2" s="278" t="s">
        <v>7</v>
      </c>
      <c r="AD2" s="278" t="s">
        <v>8</v>
      </c>
      <c r="AE2" s="277" t="s">
        <v>9</v>
      </c>
      <c r="AF2" s="277" t="s">
        <v>10</v>
      </c>
      <c r="AG2" s="277" t="s">
        <v>11</v>
      </c>
      <c r="AH2" s="277" t="s">
        <v>12</v>
      </c>
      <c r="AI2" s="277" t="s">
        <v>13</v>
      </c>
      <c r="AJ2" s="277" t="s">
        <v>14</v>
      </c>
      <c r="AK2" s="277" t="s">
        <v>15</v>
      </c>
      <c r="AL2" s="277" t="s">
        <v>16</v>
      </c>
    </row>
    <row r="3" spans="1:39" ht="16.5" thickTop="1" thickBot="1" x14ac:dyDescent="0.4">
      <c r="A3" s="279" t="s">
        <v>269</v>
      </c>
      <c r="B3" s="280" t="s">
        <v>268</v>
      </c>
      <c r="C3" s="100">
        <v>219</v>
      </c>
      <c r="D3" s="100">
        <v>221</v>
      </c>
      <c r="E3" s="100">
        <v>233</v>
      </c>
      <c r="F3" s="100"/>
      <c r="G3" s="100"/>
      <c r="H3" s="100"/>
      <c r="I3" s="100"/>
      <c r="J3" s="100"/>
      <c r="K3" s="100"/>
      <c r="L3" s="100"/>
      <c r="M3" s="100"/>
      <c r="N3" s="100"/>
      <c r="O3" s="100">
        <v>225</v>
      </c>
      <c r="P3" s="100">
        <v>227</v>
      </c>
      <c r="Q3" s="100">
        <v>235</v>
      </c>
      <c r="R3" s="3">
        <v>15304</v>
      </c>
      <c r="S3" s="3">
        <v>15304</v>
      </c>
      <c r="T3" s="3">
        <v>15304</v>
      </c>
      <c r="U3" s="3">
        <v>15304</v>
      </c>
      <c r="V3" s="3">
        <v>15304</v>
      </c>
      <c r="W3" s="3">
        <v>15304</v>
      </c>
      <c r="X3" s="3">
        <v>15304</v>
      </c>
      <c r="Y3" s="3">
        <v>15304</v>
      </c>
      <c r="Z3" s="3">
        <v>15304</v>
      </c>
      <c r="AA3" s="99">
        <f t="shared" ref="AA3:AL11" si="0">+C3/O3</f>
        <v>0.97333333333333338</v>
      </c>
      <c r="AB3" s="99">
        <f t="shared" si="0"/>
        <v>0.97356828193832601</v>
      </c>
      <c r="AC3" s="99">
        <f t="shared" si="0"/>
        <v>0.99148936170212765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</row>
    <row r="4" spans="1:39" ht="28.5" thickBot="1" x14ac:dyDescent="0.4">
      <c r="A4" s="281"/>
      <c r="B4" s="280" t="s">
        <v>267</v>
      </c>
      <c r="C4" s="100">
        <v>218</v>
      </c>
      <c r="D4" s="100">
        <v>224</v>
      </c>
      <c r="E4" s="100">
        <v>229</v>
      </c>
      <c r="F4" s="100"/>
      <c r="G4" s="100"/>
      <c r="H4" s="100"/>
      <c r="I4" s="100"/>
      <c r="J4" s="100"/>
      <c r="K4" s="100"/>
      <c r="L4" s="100"/>
      <c r="M4" s="100"/>
      <c r="N4" s="100"/>
      <c r="O4" s="100">
        <v>225</v>
      </c>
      <c r="P4" s="100">
        <v>227</v>
      </c>
      <c r="Q4" s="100">
        <v>235</v>
      </c>
      <c r="R4" s="3">
        <v>20717</v>
      </c>
      <c r="S4" s="3">
        <v>20717</v>
      </c>
      <c r="T4" s="3">
        <v>20717</v>
      </c>
      <c r="U4" s="3">
        <v>20717</v>
      </c>
      <c r="V4" s="3">
        <v>20717</v>
      </c>
      <c r="W4" s="3">
        <v>20717</v>
      </c>
      <c r="X4" s="3">
        <v>20717</v>
      </c>
      <c r="Y4" s="3">
        <v>20717</v>
      </c>
      <c r="Z4" s="3">
        <v>20717</v>
      </c>
      <c r="AA4" s="99">
        <f t="shared" si="0"/>
        <v>0.96888888888888891</v>
      </c>
      <c r="AB4" s="99">
        <f t="shared" si="0"/>
        <v>0.986784140969163</v>
      </c>
      <c r="AC4" s="99">
        <f t="shared" si="0"/>
        <v>0.97446808510638294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6" thickBot="1" x14ac:dyDescent="0.4">
      <c r="A5" s="281"/>
      <c r="B5" s="280" t="s">
        <v>266</v>
      </c>
      <c r="C5" s="100">
        <v>692</v>
      </c>
      <c r="D5" s="100">
        <v>676</v>
      </c>
      <c r="E5" s="100">
        <v>685</v>
      </c>
      <c r="F5" s="100"/>
      <c r="G5" s="100"/>
      <c r="H5" s="100"/>
      <c r="I5" s="100"/>
      <c r="J5" s="100"/>
      <c r="K5" s="100"/>
      <c r="L5" s="100"/>
      <c r="M5" s="100"/>
      <c r="N5" s="100"/>
      <c r="O5" s="100">
        <v>693</v>
      </c>
      <c r="P5" s="100">
        <v>678</v>
      </c>
      <c r="Q5" s="100">
        <v>685</v>
      </c>
      <c r="R5" s="3">
        <f>+R4+R3</f>
        <v>36021</v>
      </c>
      <c r="S5" s="3">
        <f t="shared" ref="S5:Z5" si="1">+S4+S3</f>
        <v>36021</v>
      </c>
      <c r="T5" s="3">
        <f t="shared" si="1"/>
        <v>36021</v>
      </c>
      <c r="U5" s="3">
        <f t="shared" si="1"/>
        <v>36021</v>
      </c>
      <c r="V5" s="3">
        <f t="shared" si="1"/>
        <v>36021</v>
      </c>
      <c r="W5" s="3">
        <f t="shared" si="1"/>
        <v>36021</v>
      </c>
      <c r="X5" s="3">
        <f t="shared" si="1"/>
        <v>36021</v>
      </c>
      <c r="Y5" s="3">
        <f t="shared" si="1"/>
        <v>36021</v>
      </c>
      <c r="Z5" s="3">
        <f t="shared" si="1"/>
        <v>36021</v>
      </c>
      <c r="AA5" s="99">
        <f t="shared" si="0"/>
        <v>0.99855699855699853</v>
      </c>
      <c r="AB5" s="99">
        <f t="shared" si="0"/>
        <v>0.99705014749262533</v>
      </c>
      <c r="AC5" s="99">
        <f t="shared" si="0"/>
        <v>1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28.5" thickBot="1" x14ac:dyDescent="0.4">
      <c r="A6" s="281"/>
      <c r="B6" s="280" t="s">
        <v>265</v>
      </c>
      <c r="C6" s="100">
        <v>676</v>
      </c>
      <c r="D6" s="100">
        <v>659</v>
      </c>
      <c r="E6" s="100">
        <v>668</v>
      </c>
      <c r="F6" s="100"/>
      <c r="G6" s="100"/>
      <c r="H6" s="100"/>
      <c r="I6" s="100"/>
      <c r="J6" s="100"/>
      <c r="K6" s="100"/>
      <c r="L6" s="100"/>
      <c r="M6" s="100"/>
      <c r="N6" s="100"/>
      <c r="O6" s="100">
        <v>693</v>
      </c>
      <c r="P6" s="100">
        <v>678</v>
      </c>
      <c r="Q6" s="100">
        <v>685</v>
      </c>
      <c r="R6" s="3">
        <f t="shared" ref="R6:X6" si="2">+Q6-500</f>
        <v>185</v>
      </c>
      <c r="S6" s="3">
        <f t="shared" si="2"/>
        <v>-315</v>
      </c>
      <c r="T6" s="3">
        <f t="shared" si="2"/>
        <v>-815</v>
      </c>
      <c r="U6" s="3">
        <f t="shared" si="2"/>
        <v>-1315</v>
      </c>
      <c r="V6" s="3">
        <f t="shared" si="2"/>
        <v>-1815</v>
      </c>
      <c r="W6" s="3">
        <f t="shared" si="2"/>
        <v>-2315</v>
      </c>
      <c r="X6" s="3">
        <f t="shared" si="2"/>
        <v>-2815</v>
      </c>
      <c r="Y6" s="3"/>
      <c r="Z6" s="3"/>
      <c r="AA6" s="99">
        <f t="shared" si="0"/>
        <v>0.97546897546897549</v>
      </c>
      <c r="AB6" s="99">
        <f t="shared" si="0"/>
        <v>0.971976401179941</v>
      </c>
      <c r="AC6" s="99">
        <f t="shared" si="0"/>
        <v>0.97518248175182487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  <c r="AK6" s="4" t="e">
        <f t="shared" si="0"/>
        <v>#DIV/0!</v>
      </c>
      <c r="AL6" s="4" t="e">
        <f t="shared" si="0"/>
        <v>#DIV/0!</v>
      </c>
    </row>
    <row r="7" spans="1:39" ht="28.5" thickBot="1" x14ac:dyDescent="0.4">
      <c r="A7" s="281"/>
      <c r="B7" s="280" t="s">
        <v>348</v>
      </c>
      <c r="C7" s="100">
        <v>223</v>
      </c>
      <c r="D7" s="100">
        <v>226</v>
      </c>
      <c r="E7" s="100">
        <v>228</v>
      </c>
      <c r="F7" s="100"/>
      <c r="G7" s="100"/>
      <c r="H7" s="100"/>
      <c r="I7" s="100"/>
      <c r="J7" s="100"/>
      <c r="K7" s="100"/>
      <c r="L7" s="100"/>
      <c r="M7" s="100"/>
      <c r="N7" s="100"/>
      <c r="O7" s="100">
        <v>225</v>
      </c>
      <c r="P7" s="100">
        <v>227</v>
      </c>
      <c r="Q7" s="100">
        <v>235</v>
      </c>
      <c r="R7" s="3">
        <f t="shared" ref="R7:U7" si="3">+Q7+8</f>
        <v>243</v>
      </c>
      <c r="S7" s="3">
        <f t="shared" si="3"/>
        <v>251</v>
      </c>
      <c r="T7" s="3">
        <f t="shared" si="3"/>
        <v>259</v>
      </c>
      <c r="U7" s="3">
        <f t="shared" si="3"/>
        <v>267</v>
      </c>
      <c r="V7" s="3">
        <v>215</v>
      </c>
      <c r="W7" s="3">
        <v>215</v>
      </c>
      <c r="X7" s="3">
        <v>215</v>
      </c>
      <c r="Y7" s="3">
        <v>215</v>
      </c>
      <c r="Z7" s="3">
        <v>215</v>
      </c>
      <c r="AA7" s="99">
        <f t="shared" si="0"/>
        <v>0.99111111111111116</v>
      </c>
      <c r="AB7" s="99">
        <f t="shared" si="0"/>
        <v>0.99559471365638763</v>
      </c>
      <c r="AC7" s="99">
        <f t="shared" si="0"/>
        <v>0.97021276595744677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  <c r="AI7" s="4">
        <f t="shared" si="0"/>
        <v>0</v>
      </c>
      <c r="AJ7" s="4">
        <f t="shared" si="0"/>
        <v>0</v>
      </c>
      <c r="AK7" s="4">
        <f t="shared" si="0"/>
        <v>0</v>
      </c>
      <c r="AL7" s="4">
        <f t="shared" si="0"/>
        <v>0</v>
      </c>
    </row>
    <row r="8" spans="1:39" ht="16" thickBot="1" x14ac:dyDescent="0.4">
      <c r="A8" s="281"/>
      <c r="B8" s="280" t="s">
        <v>264</v>
      </c>
      <c r="C8" s="100">
        <v>215</v>
      </c>
      <c r="D8" s="100">
        <v>225</v>
      </c>
      <c r="E8" s="100">
        <v>232</v>
      </c>
      <c r="F8" s="100"/>
      <c r="G8" s="100"/>
      <c r="H8" s="100"/>
      <c r="I8" s="100"/>
      <c r="J8" s="100"/>
      <c r="K8" s="100"/>
      <c r="L8" s="100"/>
      <c r="M8" s="100"/>
      <c r="N8" s="100"/>
      <c r="O8" s="100">
        <v>225</v>
      </c>
      <c r="P8" s="100">
        <v>227</v>
      </c>
      <c r="Q8" s="100">
        <v>235</v>
      </c>
      <c r="R8" s="3">
        <v>5</v>
      </c>
      <c r="S8" s="3">
        <v>5</v>
      </c>
      <c r="T8" s="3">
        <v>5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99">
        <f t="shared" si="0"/>
        <v>0.9555555555555556</v>
      </c>
      <c r="AB8" s="99">
        <f t="shared" si="0"/>
        <v>0.99118942731277537</v>
      </c>
      <c r="AC8" s="99">
        <f t="shared" si="0"/>
        <v>0.98723404255319147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si="0"/>
        <v>0</v>
      </c>
      <c r="AI8" s="4">
        <f t="shared" si="0"/>
        <v>0</v>
      </c>
      <c r="AJ8" s="4">
        <f t="shared" si="0"/>
        <v>0</v>
      </c>
      <c r="AK8" s="4">
        <f t="shared" si="0"/>
        <v>0</v>
      </c>
      <c r="AL8" s="4">
        <f t="shared" si="0"/>
        <v>0</v>
      </c>
    </row>
    <row r="9" spans="1:39" ht="28.5" thickBot="1" x14ac:dyDescent="0.4">
      <c r="A9" s="281"/>
      <c r="B9" s="280" t="s">
        <v>349</v>
      </c>
      <c r="C9" s="100">
        <v>669</v>
      </c>
      <c r="D9" s="100">
        <v>673</v>
      </c>
      <c r="E9" s="100">
        <v>685</v>
      </c>
      <c r="F9" s="100"/>
      <c r="G9" s="100"/>
      <c r="H9" s="100"/>
      <c r="I9" s="100"/>
      <c r="J9" s="100"/>
      <c r="K9" s="100"/>
      <c r="L9" s="100"/>
      <c r="M9" s="100"/>
      <c r="N9" s="100"/>
      <c r="O9" s="100">
        <v>693</v>
      </c>
      <c r="P9" s="100">
        <v>678</v>
      </c>
      <c r="Q9" s="100">
        <v>685</v>
      </c>
      <c r="R9" s="3"/>
      <c r="S9" s="3"/>
      <c r="T9" s="3"/>
      <c r="U9" s="3"/>
      <c r="V9" s="3"/>
      <c r="W9" s="3"/>
      <c r="X9" s="3"/>
      <c r="Y9" s="3"/>
      <c r="Z9" s="3"/>
      <c r="AA9" s="99">
        <f t="shared" si="0"/>
        <v>0.96536796536796532</v>
      </c>
      <c r="AB9" s="99">
        <f t="shared" si="0"/>
        <v>0.99262536873156337</v>
      </c>
      <c r="AC9" s="99">
        <f t="shared" si="0"/>
        <v>1</v>
      </c>
      <c r="AD9" s="4"/>
      <c r="AE9" s="4"/>
      <c r="AF9" s="4"/>
      <c r="AG9" s="4"/>
      <c r="AH9" s="4"/>
      <c r="AI9" s="4"/>
      <c r="AJ9" s="4"/>
      <c r="AK9" s="4"/>
      <c r="AL9" s="4"/>
    </row>
    <row r="10" spans="1:39" ht="28.5" thickBot="1" x14ac:dyDescent="0.4">
      <c r="A10" s="281"/>
      <c r="B10" s="280" t="s">
        <v>263</v>
      </c>
      <c r="C10" s="100">
        <v>674</v>
      </c>
      <c r="D10" s="100">
        <v>676</v>
      </c>
      <c r="E10" s="100">
        <v>678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>
        <v>693</v>
      </c>
      <c r="P10" s="100">
        <v>678</v>
      </c>
      <c r="Q10" s="100">
        <v>685</v>
      </c>
      <c r="R10" s="3"/>
      <c r="S10" s="3"/>
      <c r="T10" s="3"/>
      <c r="U10" s="3"/>
      <c r="V10" s="3"/>
      <c r="W10" s="3"/>
      <c r="X10" s="3"/>
      <c r="Y10" s="3"/>
      <c r="Z10" s="3"/>
      <c r="AA10" s="99">
        <f t="shared" si="0"/>
        <v>0.97258297258297255</v>
      </c>
      <c r="AB10" s="99">
        <f t="shared" si="0"/>
        <v>0.99705014749262533</v>
      </c>
      <c r="AC10" s="99">
        <f t="shared" si="0"/>
        <v>0.98978102189781025</v>
      </c>
      <c r="AD10" s="4"/>
      <c r="AE10" s="4"/>
      <c r="AF10" s="4"/>
      <c r="AG10" s="4"/>
      <c r="AH10" s="4"/>
      <c r="AI10" s="4"/>
      <c r="AJ10" s="4"/>
      <c r="AK10" s="4"/>
      <c r="AL10" s="4"/>
    </row>
    <row r="11" spans="1:39" ht="16" thickBot="1" x14ac:dyDescent="0.4">
      <c r="A11" s="282"/>
      <c r="B11" s="280" t="s">
        <v>262</v>
      </c>
      <c r="C11" s="100">
        <v>18</v>
      </c>
      <c r="D11" s="100">
        <v>19</v>
      </c>
      <c r="E11" s="100">
        <v>37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>
        <v>18</v>
      </c>
      <c r="P11" s="100">
        <v>19</v>
      </c>
      <c r="Q11" s="100">
        <v>37</v>
      </c>
      <c r="R11" s="3">
        <v>43</v>
      </c>
      <c r="S11" s="3">
        <v>36</v>
      </c>
      <c r="T11" s="3">
        <v>20</v>
      </c>
      <c r="U11" s="3">
        <v>15</v>
      </c>
      <c r="V11" s="3">
        <v>15</v>
      </c>
      <c r="W11" s="3">
        <v>15</v>
      </c>
      <c r="X11" s="3">
        <v>15</v>
      </c>
      <c r="Y11" s="3">
        <v>15</v>
      </c>
      <c r="Z11" s="3">
        <v>15</v>
      </c>
      <c r="AA11" s="99">
        <f t="shared" si="0"/>
        <v>1</v>
      </c>
      <c r="AB11" s="99">
        <f t="shared" si="0"/>
        <v>1</v>
      </c>
      <c r="AC11" s="99">
        <f t="shared" si="0"/>
        <v>1</v>
      </c>
      <c r="AD11" s="4">
        <f t="shared" si="0"/>
        <v>0</v>
      </c>
      <c r="AE11" s="4">
        <f t="shared" si="0"/>
        <v>0</v>
      </c>
      <c r="AF11" s="4">
        <f t="shared" si="0"/>
        <v>0</v>
      </c>
      <c r="AG11" s="4">
        <f t="shared" si="0"/>
        <v>0</v>
      </c>
      <c r="AH11" s="4">
        <f t="shared" si="0"/>
        <v>0</v>
      </c>
      <c r="AI11" s="4">
        <f t="shared" si="0"/>
        <v>0</v>
      </c>
      <c r="AJ11" s="4">
        <f t="shared" si="0"/>
        <v>0</v>
      </c>
      <c r="AK11" s="4">
        <f t="shared" si="0"/>
        <v>0</v>
      </c>
      <c r="AL11" s="4">
        <f t="shared" si="0"/>
        <v>0</v>
      </c>
    </row>
    <row r="12" spans="1:39" ht="16" thickBot="1" x14ac:dyDescent="0.4">
      <c r="A12" s="273" t="s">
        <v>3</v>
      </c>
      <c r="B12" s="273" t="s">
        <v>4</v>
      </c>
      <c r="C12" s="274" t="s">
        <v>5</v>
      </c>
      <c r="D12" s="274" t="s">
        <v>6</v>
      </c>
      <c r="E12" s="274" t="s">
        <v>7</v>
      </c>
      <c r="F12" s="274" t="s">
        <v>8</v>
      </c>
      <c r="G12" s="274" t="s">
        <v>9</v>
      </c>
      <c r="H12" s="274" t="s">
        <v>10</v>
      </c>
      <c r="I12" s="274" t="s">
        <v>11</v>
      </c>
      <c r="J12" s="274" t="s">
        <v>12</v>
      </c>
      <c r="K12" s="274" t="s">
        <v>13</v>
      </c>
      <c r="L12" s="274" t="s">
        <v>14</v>
      </c>
      <c r="M12" s="274" t="s">
        <v>15</v>
      </c>
      <c r="N12" s="274" t="s">
        <v>16</v>
      </c>
      <c r="O12" s="275" t="s">
        <v>5</v>
      </c>
      <c r="P12" s="276" t="s">
        <v>6</v>
      </c>
      <c r="Q12" s="276" t="s">
        <v>7</v>
      </c>
      <c r="R12" s="276" t="s">
        <v>8</v>
      </c>
      <c r="S12" s="275" t="s">
        <v>9</v>
      </c>
      <c r="T12" s="275" t="s">
        <v>10</v>
      </c>
      <c r="U12" s="275" t="s">
        <v>11</v>
      </c>
      <c r="V12" s="275" t="s">
        <v>12</v>
      </c>
      <c r="W12" s="275" t="s">
        <v>13</v>
      </c>
      <c r="X12" s="275" t="s">
        <v>14</v>
      </c>
      <c r="Y12" s="275" t="s">
        <v>15</v>
      </c>
      <c r="Z12" s="275" t="s">
        <v>16</v>
      </c>
      <c r="AA12" s="277" t="s">
        <v>5</v>
      </c>
      <c r="AB12" s="278" t="s">
        <v>6</v>
      </c>
      <c r="AC12" s="278" t="s">
        <v>7</v>
      </c>
      <c r="AD12" s="278" t="s">
        <v>8</v>
      </c>
      <c r="AE12" s="277" t="s">
        <v>9</v>
      </c>
      <c r="AF12" s="277" t="s">
        <v>10</v>
      </c>
      <c r="AG12" s="277" t="s">
        <v>11</v>
      </c>
      <c r="AH12" s="277" t="s">
        <v>12</v>
      </c>
      <c r="AI12" s="277" t="s">
        <v>13</v>
      </c>
      <c r="AJ12" s="277" t="s">
        <v>14</v>
      </c>
      <c r="AK12" s="277" t="s">
        <v>15</v>
      </c>
      <c r="AL12" s="277" t="s">
        <v>16</v>
      </c>
    </row>
    <row r="13" spans="1:39" ht="29" thickTop="1" thickBot="1" x14ac:dyDescent="0.4">
      <c r="A13" s="283" t="s">
        <v>253</v>
      </c>
      <c r="B13" s="280" t="s">
        <v>254</v>
      </c>
      <c r="C13" s="3">
        <v>0</v>
      </c>
      <c r="D13" s="3">
        <v>0</v>
      </c>
      <c r="E13" s="3">
        <v>0</v>
      </c>
      <c r="F13" s="3"/>
      <c r="G13" s="3"/>
      <c r="H13" s="3"/>
      <c r="I13" s="3"/>
      <c r="J13" s="3"/>
      <c r="K13" s="3"/>
      <c r="L13" s="3"/>
      <c r="M13" s="3"/>
      <c r="N13" s="3"/>
      <c r="O13" s="284">
        <v>0</v>
      </c>
      <c r="P13" s="284">
        <v>0</v>
      </c>
      <c r="Q13" s="284">
        <v>0</v>
      </c>
      <c r="R13" s="284"/>
      <c r="S13" s="284"/>
      <c r="T13" s="284"/>
      <c r="U13" s="284"/>
      <c r="V13" s="284"/>
      <c r="W13" s="284"/>
      <c r="X13" s="284"/>
      <c r="Y13" s="284"/>
      <c r="Z13" s="284"/>
      <c r="AA13" s="99" t="e">
        <f t="shared" ref="AA13:AL16" si="4">+C13/O13</f>
        <v>#DIV/0!</v>
      </c>
      <c r="AB13" s="99" t="e">
        <f t="shared" si="4"/>
        <v>#DIV/0!</v>
      </c>
      <c r="AC13" s="99" t="e">
        <f t="shared" si="4"/>
        <v>#DIV/0!</v>
      </c>
      <c r="AD13" s="4" t="e">
        <f t="shared" si="4"/>
        <v>#DIV/0!</v>
      </c>
      <c r="AE13" s="4" t="e">
        <f t="shared" si="4"/>
        <v>#DIV/0!</v>
      </c>
      <c r="AF13" s="4" t="e">
        <f t="shared" si="4"/>
        <v>#DIV/0!</v>
      </c>
      <c r="AG13" s="4" t="e">
        <f t="shared" si="4"/>
        <v>#DIV/0!</v>
      </c>
      <c r="AH13" s="4" t="e">
        <f t="shared" si="4"/>
        <v>#DIV/0!</v>
      </c>
      <c r="AI13" s="4" t="e">
        <f t="shared" si="4"/>
        <v>#DIV/0!</v>
      </c>
      <c r="AJ13" s="4" t="e">
        <f t="shared" si="4"/>
        <v>#DIV/0!</v>
      </c>
      <c r="AK13" s="4" t="e">
        <f t="shared" si="4"/>
        <v>#DIV/0!</v>
      </c>
      <c r="AL13" s="4" t="e">
        <f t="shared" si="4"/>
        <v>#DIV/0!</v>
      </c>
    </row>
    <row r="14" spans="1:39" ht="42.5" thickBot="1" x14ac:dyDescent="0.4">
      <c r="A14" s="285"/>
      <c r="B14" s="280" t="s">
        <v>255</v>
      </c>
      <c r="C14" s="98">
        <v>0.48</v>
      </c>
      <c r="D14" s="98">
        <v>0.48</v>
      </c>
      <c r="E14" s="98">
        <v>0.43</v>
      </c>
      <c r="F14" s="3"/>
      <c r="G14" s="3"/>
      <c r="H14" s="3"/>
      <c r="I14" s="3"/>
      <c r="J14" s="3"/>
      <c r="K14" s="3"/>
      <c r="L14" s="3"/>
      <c r="M14" s="3"/>
      <c r="N14" s="3"/>
      <c r="O14" s="98">
        <v>1</v>
      </c>
      <c r="P14" s="98">
        <v>1</v>
      </c>
      <c r="Q14" s="98">
        <v>1</v>
      </c>
      <c r="R14" s="3">
        <v>0</v>
      </c>
      <c r="S14" s="3">
        <v>0</v>
      </c>
      <c r="T14" s="3">
        <v>0</v>
      </c>
      <c r="U14" s="284"/>
      <c r="V14" s="284"/>
      <c r="W14" s="284"/>
      <c r="X14" s="284"/>
      <c r="Y14" s="284"/>
      <c r="Z14" s="284"/>
      <c r="AA14" s="99">
        <f t="shared" si="4"/>
        <v>0.48</v>
      </c>
      <c r="AB14" s="99">
        <f t="shared" si="4"/>
        <v>0.48</v>
      </c>
      <c r="AC14" s="99">
        <f t="shared" si="4"/>
        <v>0.43</v>
      </c>
      <c r="AD14" s="4" t="e">
        <f t="shared" si="4"/>
        <v>#DIV/0!</v>
      </c>
      <c r="AE14" s="4" t="e">
        <f t="shared" si="4"/>
        <v>#DIV/0!</v>
      </c>
      <c r="AF14" s="4" t="e">
        <f t="shared" si="4"/>
        <v>#DIV/0!</v>
      </c>
      <c r="AG14" s="4" t="e">
        <f t="shared" si="4"/>
        <v>#DIV/0!</v>
      </c>
      <c r="AH14" s="4" t="e">
        <f t="shared" si="4"/>
        <v>#DIV/0!</v>
      </c>
      <c r="AI14" s="4" t="e">
        <f t="shared" si="4"/>
        <v>#DIV/0!</v>
      </c>
      <c r="AJ14" s="4" t="e">
        <f t="shared" si="4"/>
        <v>#DIV/0!</v>
      </c>
      <c r="AK14" s="4" t="e">
        <f t="shared" si="4"/>
        <v>#DIV/0!</v>
      </c>
      <c r="AL14" s="4" t="e">
        <f t="shared" si="4"/>
        <v>#DIV/0!</v>
      </c>
      <c r="AM14" s="129"/>
    </row>
    <row r="15" spans="1:39" ht="55.4" customHeight="1" thickBot="1" x14ac:dyDescent="0.4">
      <c r="A15" s="285"/>
      <c r="B15" s="280" t="s">
        <v>256</v>
      </c>
      <c r="C15" s="3">
        <v>0</v>
      </c>
      <c r="D15" s="98">
        <v>0.05</v>
      </c>
      <c r="E15" s="98">
        <v>0.15</v>
      </c>
      <c r="F15" s="3"/>
      <c r="G15" s="3"/>
      <c r="H15" s="3"/>
      <c r="I15" s="3"/>
      <c r="J15" s="3"/>
      <c r="K15" s="3"/>
      <c r="L15" s="3"/>
      <c r="M15" s="3"/>
      <c r="N15" s="3"/>
      <c r="O15" s="3">
        <v>0</v>
      </c>
      <c r="P15" s="98">
        <v>0.05</v>
      </c>
      <c r="Q15" s="98">
        <v>0.15</v>
      </c>
      <c r="R15" s="3">
        <v>3</v>
      </c>
      <c r="S15" s="3">
        <v>1</v>
      </c>
      <c r="T15" s="3">
        <v>3</v>
      </c>
      <c r="U15" s="3">
        <v>1</v>
      </c>
      <c r="V15" s="3">
        <v>1</v>
      </c>
      <c r="W15" s="3">
        <v>2</v>
      </c>
      <c r="X15" s="3">
        <v>0</v>
      </c>
      <c r="Y15" s="3">
        <v>2</v>
      </c>
      <c r="Z15" s="3">
        <v>1</v>
      </c>
      <c r="AA15" s="99" t="e">
        <f t="shared" si="4"/>
        <v>#DIV/0!</v>
      </c>
      <c r="AB15" s="99">
        <f t="shared" si="4"/>
        <v>1</v>
      </c>
      <c r="AC15" s="99">
        <f t="shared" si="4"/>
        <v>1</v>
      </c>
      <c r="AD15" s="4">
        <f t="shared" ref="AD15:AL15" si="5">IFERROR(F15/R15,0)</f>
        <v>0</v>
      </c>
      <c r="AE15" s="4">
        <f t="shared" si="5"/>
        <v>0</v>
      </c>
      <c r="AF15" s="4">
        <f t="shared" si="5"/>
        <v>0</v>
      </c>
      <c r="AG15" s="4">
        <f t="shared" si="5"/>
        <v>0</v>
      </c>
      <c r="AH15" s="4">
        <f t="shared" si="5"/>
        <v>0</v>
      </c>
      <c r="AI15" s="4">
        <f t="shared" si="5"/>
        <v>0</v>
      </c>
      <c r="AJ15" s="4">
        <f t="shared" si="5"/>
        <v>0</v>
      </c>
      <c r="AK15" s="4">
        <f t="shared" si="5"/>
        <v>0</v>
      </c>
      <c r="AL15" s="4">
        <f t="shared" si="5"/>
        <v>0</v>
      </c>
      <c r="AM15" s="124"/>
    </row>
    <row r="16" spans="1:39" ht="28.5" thickBot="1" x14ac:dyDescent="0.4">
      <c r="A16" s="285"/>
      <c r="B16" s="280" t="s">
        <v>257</v>
      </c>
      <c r="C16" s="98">
        <v>0.68</v>
      </c>
      <c r="D16" s="98">
        <v>0.68</v>
      </c>
      <c r="E16" s="98">
        <v>0.8</v>
      </c>
      <c r="F16" s="3"/>
      <c r="G16" s="3"/>
      <c r="H16" s="3"/>
      <c r="I16" s="3"/>
      <c r="J16" s="3"/>
      <c r="K16" s="3"/>
      <c r="L16" s="58"/>
      <c r="M16" s="3"/>
      <c r="N16" s="3"/>
      <c r="O16" s="98">
        <v>1</v>
      </c>
      <c r="P16" s="98">
        <v>1</v>
      </c>
      <c r="Q16" s="98">
        <v>1</v>
      </c>
      <c r="R16" s="3">
        <v>11</v>
      </c>
      <c r="S16" s="3">
        <v>12</v>
      </c>
      <c r="T16" s="3">
        <v>13</v>
      </c>
      <c r="U16" s="3">
        <v>12</v>
      </c>
      <c r="V16" s="3">
        <v>11</v>
      </c>
      <c r="W16" s="3">
        <v>12</v>
      </c>
      <c r="X16" s="3">
        <v>11</v>
      </c>
      <c r="Y16" s="3">
        <v>12</v>
      </c>
      <c r="Z16" s="3">
        <v>13</v>
      </c>
      <c r="AA16" s="99">
        <f t="shared" si="4"/>
        <v>0.68</v>
      </c>
      <c r="AB16" s="99">
        <f t="shared" si="4"/>
        <v>0.68</v>
      </c>
      <c r="AC16" s="99">
        <f t="shared" si="4"/>
        <v>0.8</v>
      </c>
      <c r="AD16" s="4">
        <f t="shared" si="4"/>
        <v>0</v>
      </c>
      <c r="AE16" s="4">
        <f t="shared" si="4"/>
        <v>0</v>
      </c>
      <c r="AF16" s="4">
        <f t="shared" si="4"/>
        <v>0</v>
      </c>
      <c r="AG16" s="4">
        <f t="shared" si="4"/>
        <v>0</v>
      </c>
      <c r="AH16" s="4">
        <f t="shared" si="4"/>
        <v>0</v>
      </c>
      <c r="AI16" s="4">
        <f t="shared" si="4"/>
        <v>0</v>
      </c>
      <c r="AJ16" s="4">
        <f t="shared" si="4"/>
        <v>0</v>
      </c>
      <c r="AK16" s="4">
        <f t="shared" si="4"/>
        <v>0</v>
      </c>
      <c r="AL16" s="4">
        <f t="shared" si="4"/>
        <v>0</v>
      </c>
    </row>
    <row r="17" spans="1:38" ht="16" thickBot="1" x14ac:dyDescent="0.4">
      <c r="A17" s="273" t="s">
        <v>3</v>
      </c>
      <c r="B17" s="273" t="s">
        <v>4</v>
      </c>
      <c r="C17" s="274" t="s">
        <v>5</v>
      </c>
      <c r="D17" s="274" t="s">
        <v>6</v>
      </c>
      <c r="E17" s="274" t="s">
        <v>7</v>
      </c>
      <c r="F17" s="274" t="s">
        <v>8</v>
      </c>
      <c r="G17" s="274" t="s">
        <v>9</v>
      </c>
      <c r="H17" s="274" t="s">
        <v>10</v>
      </c>
      <c r="I17" s="274" t="s">
        <v>11</v>
      </c>
      <c r="J17" s="274" t="s">
        <v>12</v>
      </c>
      <c r="K17" s="274" t="s">
        <v>13</v>
      </c>
      <c r="L17" s="274" t="s">
        <v>14</v>
      </c>
      <c r="M17" s="274" t="s">
        <v>15</v>
      </c>
      <c r="N17" s="274" t="s">
        <v>16</v>
      </c>
      <c r="O17" s="275" t="s">
        <v>5</v>
      </c>
      <c r="P17" s="276" t="s">
        <v>6</v>
      </c>
      <c r="Q17" s="276" t="s">
        <v>7</v>
      </c>
      <c r="R17" s="276" t="s">
        <v>8</v>
      </c>
      <c r="S17" s="275" t="s">
        <v>9</v>
      </c>
      <c r="T17" s="275" t="s">
        <v>10</v>
      </c>
      <c r="U17" s="275" t="s">
        <v>11</v>
      </c>
      <c r="V17" s="275" t="s">
        <v>12</v>
      </c>
      <c r="W17" s="275" t="s">
        <v>13</v>
      </c>
      <c r="X17" s="275" t="s">
        <v>14</v>
      </c>
      <c r="Y17" s="275" t="s">
        <v>15</v>
      </c>
      <c r="Z17" s="275" t="s">
        <v>16</v>
      </c>
      <c r="AA17" s="277" t="s">
        <v>5</v>
      </c>
      <c r="AB17" s="278" t="s">
        <v>6</v>
      </c>
      <c r="AC17" s="278" t="s">
        <v>7</v>
      </c>
      <c r="AD17" s="278" t="s">
        <v>8</v>
      </c>
      <c r="AE17" s="277" t="s">
        <v>9</v>
      </c>
      <c r="AF17" s="277" t="s">
        <v>10</v>
      </c>
      <c r="AG17" s="277" t="s">
        <v>11</v>
      </c>
      <c r="AH17" s="277" t="s">
        <v>12</v>
      </c>
      <c r="AI17" s="277" t="s">
        <v>13</v>
      </c>
      <c r="AJ17" s="277" t="s">
        <v>14</v>
      </c>
      <c r="AK17" s="277" t="s">
        <v>15</v>
      </c>
      <c r="AL17" s="277" t="s">
        <v>16</v>
      </c>
    </row>
    <row r="18" spans="1:38" ht="16.5" thickTop="1" thickBot="1" x14ac:dyDescent="0.4">
      <c r="A18" s="286" t="s">
        <v>261</v>
      </c>
      <c r="B18" s="280" t="s">
        <v>350</v>
      </c>
      <c r="C18" s="100">
        <v>0</v>
      </c>
      <c r="D18" s="100">
        <v>0</v>
      </c>
      <c r="E18" s="100">
        <v>0</v>
      </c>
      <c r="F18" s="3"/>
      <c r="G18" s="3"/>
      <c r="H18" s="3"/>
      <c r="I18" s="3"/>
      <c r="J18" s="3"/>
      <c r="K18" s="3"/>
      <c r="L18" s="3"/>
      <c r="M18" s="3"/>
      <c r="N18" s="3"/>
      <c r="O18" s="100">
        <v>0</v>
      </c>
      <c r="P18" s="100">
        <v>0</v>
      </c>
      <c r="Q18" s="100">
        <v>0</v>
      </c>
      <c r="R18" s="284"/>
      <c r="S18" s="284"/>
      <c r="T18" s="284"/>
      <c r="U18" s="284"/>
      <c r="V18" s="284"/>
      <c r="W18" s="284"/>
      <c r="X18" s="284"/>
      <c r="Y18" s="284"/>
      <c r="Z18" s="284"/>
      <c r="AA18" s="99" t="e">
        <f t="shared" ref="AA18:AL23" si="6">+C18/O18</f>
        <v>#DIV/0!</v>
      </c>
      <c r="AB18" s="99" t="e">
        <f t="shared" si="6"/>
        <v>#DIV/0!</v>
      </c>
      <c r="AC18" s="99" t="e">
        <f t="shared" si="6"/>
        <v>#DIV/0!</v>
      </c>
      <c r="AD18" s="4" t="e">
        <f t="shared" si="6"/>
        <v>#DIV/0!</v>
      </c>
      <c r="AE18" s="4" t="e">
        <f t="shared" si="6"/>
        <v>#DIV/0!</v>
      </c>
      <c r="AF18" s="4" t="e">
        <f t="shared" si="6"/>
        <v>#DIV/0!</v>
      </c>
      <c r="AG18" s="4" t="e">
        <f t="shared" si="6"/>
        <v>#DIV/0!</v>
      </c>
      <c r="AH18" s="4" t="e">
        <f t="shared" si="6"/>
        <v>#DIV/0!</v>
      </c>
      <c r="AI18" s="4" t="e">
        <f t="shared" si="6"/>
        <v>#DIV/0!</v>
      </c>
      <c r="AJ18" s="4" t="e">
        <f t="shared" si="6"/>
        <v>#DIV/0!</v>
      </c>
      <c r="AK18" s="4" t="e">
        <f t="shared" si="6"/>
        <v>#DIV/0!</v>
      </c>
      <c r="AL18" s="4" t="e">
        <f t="shared" si="6"/>
        <v>#DIV/0!</v>
      </c>
    </row>
    <row r="19" spans="1:38" ht="16" thickBot="1" x14ac:dyDescent="0.4">
      <c r="A19" s="286"/>
      <c r="B19" s="280" t="s">
        <v>260</v>
      </c>
      <c r="C19" s="100">
        <v>42</v>
      </c>
      <c r="D19" s="100">
        <v>41</v>
      </c>
      <c r="E19" s="100">
        <v>33</v>
      </c>
      <c r="F19" s="3"/>
      <c r="G19" s="3"/>
      <c r="H19" s="3"/>
      <c r="I19" s="3"/>
      <c r="J19" s="3"/>
      <c r="K19" s="3"/>
      <c r="L19" s="3"/>
      <c r="M19" s="3"/>
      <c r="N19" s="3"/>
      <c r="O19" s="100">
        <v>0</v>
      </c>
      <c r="P19" s="100">
        <v>0</v>
      </c>
      <c r="Q19" s="100">
        <v>0</v>
      </c>
      <c r="R19" s="284"/>
      <c r="S19" s="284"/>
      <c r="T19" s="284"/>
      <c r="U19" s="284"/>
      <c r="V19" s="284"/>
      <c r="W19" s="284"/>
      <c r="X19" s="284"/>
      <c r="Y19" s="284"/>
      <c r="Z19" s="284"/>
      <c r="AA19" s="99" t="e">
        <f t="shared" si="6"/>
        <v>#DIV/0!</v>
      </c>
      <c r="AB19" s="99" t="e">
        <f t="shared" si="6"/>
        <v>#DIV/0!</v>
      </c>
      <c r="AC19" s="99" t="e">
        <f t="shared" si="6"/>
        <v>#DIV/0!</v>
      </c>
      <c r="AD19" s="4" t="e">
        <f t="shared" si="6"/>
        <v>#DIV/0!</v>
      </c>
      <c r="AE19" s="4" t="e">
        <f t="shared" si="6"/>
        <v>#DIV/0!</v>
      </c>
      <c r="AF19" s="4" t="e">
        <f t="shared" si="6"/>
        <v>#DIV/0!</v>
      </c>
      <c r="AG19" s="4" t="e">
        <f t="shared" si="6"/>
        <v>#DIV/0!</v>
      </c>
      <c r="AH19" s="4" t="e">
        <f t="shared" si="6"/>
        <v>#DIV/0!</v>
      </c>
      <c r="AI19" s="4" t="e">
        <f t="shared" si="6"/>
        <v>#DIV/0!</v>
      </c>
      <c r="AJ19" s="4" t="e">
        <f t="shared" si="6"/>
        <v>#DIV/0!</v>
      </c>
      <c r="AK19" s="4" t="e">
        <f t="shared" si="6"/>
        <v>#DIV/0!</v>
      </c>
      <c r="AL19" s="4" t="e">
        <f t="shared" si="6"/>
        <v>#DIV/0!</v>
      </c>
    </row>
    <row r="20" spans="1:38" ht="16" thickBot="1" x14ac:dyDescent="0.4">
      <c r="A20" s="286"/>
      <c r="B20" s="280" t="s">
        <v>406</v>
      </c>
      <c r="C20" s="287">
        <v>3496</v>
      </c>
      <c r="D20" s="288">
        <v>3094</v>
      </c>
      <c r="E20" s="100">
        <v>4232</v>
      </c>
      <c r="F20" s="3"/>
      <c r="G20" s="3"/>
      <c r="H20" s="3"/>
      <c r="I20" s="3"/>
      <c r="J20" s="3"/>
      <c r="K20" s="3"/>
      <c r="L20" s="3"/>
      <c r="M20" s="3"/>
      <c r="N20" s="3"/>
      <c r="O20" s="100">
        <v>0</v>
      </c>
      <c r="P20" s="100">
        <v>0</v>
      </c>
      <c r="Q20" s="100">
        <v>0</v>
      </c>
      <c r="R20" s="284"/>
      <c r="S20" s="284"/>
      <c r="T20" s="284"/>
      <c r="U20" s="284"/>
      <c r="V20" s="284"/>
      <c r="W20" s="284"/>
      <c r="X20" s="284"/>
      <c r="Y20" s="284"/>
      <c r="Z20" s="284"/>
      <c r="AA20" s="99" t="e">
        <f t="shared" si="6"/>
        <v>#DIV/0!</v>
      </c>
      <c r="AB20" s="99" t="e">
        <f t="shared" si="6"/>
        <v>#DIV/0!</v>
      </c>
      <c r="AC20" s="99" t="e">
        <f t="shared" si="6"/>
        <v>#DIV/0!</v>
      </c>
      <c r="AD20" s="4" t="e">
        <f t="shared" si="6"/>
        <v>#DIV/0!</v>
      </c>
      <c r="AE20" s="4" t="e">
        <f t="shared" si="6"/>
        <v>#DIV/0!</v>
      </c>
      <c r="AF20" s="4" t="e">
        <f t="shared" si="6"/>
        <v>#DIV/0!</v>
      </c>
      <c r="AG20" s="4" t="e">
        <f t="shared" si="6"/>
        <v>#DIV/0!</v>
      </c>
      <c r="AH20" s="4" t="e">
        <f t="shared" si="6"/>
        <v>#DIV/0!</v>
      </c>
      <c r="AI20" s="4" t="e">
        <f t="shared" si="6"/>
        <v>#DIV/0!</v>
      </c>
      <c r="AJ20" s="4" t="e">
        <f t="shared" si="6"/>
        <v>#DIV/0!</v>
      </c>
      <c r="AK20" s="4" t="e">
        <f t="shared" si="6"/>
        <v>#DIV/0!</v>
      </c>
      <c r="AL20" s="4" t="e">
        <f t="shared" si="6"/>
        <v>#DIV/0!</v>
      </c>
    </row>
    <row r="21" spans="1:38" ht="28.5" thickBot="1" x14ac:dyDescent="0.4">
      <c r="A21" s="286"/>
      <c r="B21" s="280" t="s">
        <v>328</v>
      </c>
      <c r="C21" s="289">
        <v>0.84799999999999998</v>
      </c>
      <c r="D21" s="289">
        <v>0.86</v>
      </c>
      <c r="E21" s="98">
        <v>0.75</v>
      </c>
      <c r="F21" s="3"/>
      <c r="G21" s="3"/>
      <c r="H21" s="3"/>
      <c r="I21" s="3"/>
      <c r="J21" s="3"/>
      <c r="K21" s="3"/>
      <c r="L21" s="3"/>
      <c r="M21" s="3"/>
      <c r="N21" s="3"/>
      <c r="O21" s="9">
        <v>1</v>
      </c>
      <c r="P21" s="9">
        <v>1</v>
      </c>
      <c r="Q21" s="9">
        <v>1</v>
      </c>
      <c r="R21" s="284"/>
      <c r="S21" s="284"/>
      <c r="T21" s="284"/>
      <c r="U21" s="284"/>
      <c r="V21" s="284"/>
      <c r="W21" s="284"/>
      <c r="X21" s="284"/>
      <c r="Y21" s="284"/>
      <c r="Z21" s="284"/>
      <c r="AA21" s="99">
        <f t="shared" si="6"/>
        <v>0.84799999999999998</v>
      </c>
      <c r="AB21" s="99">
        <f t="shared" si="6"/>
        <v>0.86</v>
      </c>
      <c r="AC21" s="99">
        <f t="shared" si="6"/>
        <v>0.75</v>
      </c>
      <c r="AD21" s="4" t="e">
        <f t="shared" si="6"/>
        <v>#DIV/0!</v>
      </c>
      <c r="AE21" s="4" t="e">
        <f t="shared" si="6"/>
        <v>#DIV/0!</v>
      </c>
      <c r="AF21" s="4" t="e">
        <f t="shared" si="6"/>
        <v>#DIV/0!</v>
      </c>
      <c r="AG21" s="4" t="e">
        <f t="shared" si="6"/>
        <v>#DIV/0!</v>
      </c>
      <c r="AH21" s="4" t="e">
        <f t="shared" si="6"/>
        <v>#DIV/0!</v>
      </c>
      <c r="AI21" s="4" t="e">
        <f t="shared" si="6"/>
        <v>#DIV/0!</v>
      </c>
      <c r="AJ21" s="4" t="e">
        <f t="shared" si="6"/>
        <v>#DIV/0!</v>
      </c>
      <c r="AK21" s="4" t="e">
        <f t="shared" si="6"/>
        <v>#DIV/0!</v>
      </c>
      <c r="AL21" s="4" t="e">
        <f t="shared" si="6"/>
        <v>#DIV/0!</v>
      </c>
    </row>
    <row r="22" spans="1:38" ht="28.5" thickBot="1" x14ac:dyDescent="0.4">
      <c r="A22" s="286"/>
      <c r="B22" s="280" t="s">
        <v>329</v>
      </c>
      <c r="C22" s="289">
        <v>0.69</v>
      </c>
      <c r="D22" s="289">
        <v>0.65</v>
      </c>
      <c r="E22" s="98">
        <v>0.62</v>
      </c>
      <c r="F22" s="3"/>
      <c r="G22" s="3"/>
      <c r="H22" s="3"/>
      <c r="I22" s="3"/>
      <c r="J22" s="3"/>
      <c r="K22" s="3"/>
      <c r="L22" s="3"/>
      <c r="M22" s="3"/>
      <c r="N22" s="3"/>
      <c r="O22" s="9">
        <v>1</v>
      </c>
      <c r="P22" s="9">
        <v>1</v>
      </c>
      <c r="Q22" s="9">
        <v>1</v>
      </c>
      <c r="R22" s="284"/>
      <c r="S22" s="284"/>
      <c r="T22" s="284"/>
      <c r="U22" s="284"/>
      <c r="V22" s="284"/>
      <c r="W22" s="284"/>
      <c r="X22" s="284"/>
      <c r="Y22" s="284"/>
      <c r="Z22" s="284"/>
      <c r="AA22" s="99">
        <f t="shared" si="6"/>
        <v>0.69</v>
      </c>
      <c r="AB22" s="99">
        <f t="shared" si="6"/>
        <v>0.65</v>
      </c>
      <c r="AC22" s="99">
        <f t="shared" si="6"/>
        <v>0.62</v>
      </c>
      <c r="AD22" s="4" t="e">
        <f t="shared" si="6"/>
        <v>#DIV/0!</v>
      </c>
      <c r="AE22" s="4" t="e">
        <f t="shared" si="6"/>
        <v>#DIV/0!</v>
      </c>
      <c r="AF22" s="4" t="e">
        <f t="shared" si="6"/>
        <v>#DIV/0!</v>
      </c>
      <c r="AG22" s="4" t="e">
        <f t="shared" si="6"/>
        <v>#DIV/0!</v>
      </c>
      <c r="AH22" s="4" t="e">
        <f t="shared" si="6"/>
        <v>#DIV/0!</v>
      </c>
      <c r="AI22" s="4" t="e">
        <f t="shared" si="6"/>
        <v>#DIV/0!</v>
      </c>
      <c r="AJ22" s="4" t="e">
        <f t="shared" si="6"/>
        <v>#DIV/0!</v>
      </c>
      <c r="AK22" s="4" t="e">
        <f t="shared" si="6"/>
        <v>#DIV/0!</v>
      </c>
      <c r="AL22" s="4" t="e">
        <f t="shared" si="6"/>
        <v>#DIV/0!</v>
      </c>
    </row>
    <row r="23" spans="1:38" ht="28.5" thickBot="1" x14ac:dyDescent="0.4">
      <c r="A23" s="286"/>
      <c r="B23" s="280" t="s">
        <v>259</v>
      </c>
      <c r="C23" s="100">
        <v>0</v>
      </c>
      <c r="D23" s="100">
        <v>2</v>
      </c>
      <c r="E23" s="100">
        <v>1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>
        <v>0</v>
      </c>
      <c r="P23" s="100">
        <v>2</v>
      </c>
      <c r="Q23" s="100">
        <v>1</v>
      </c>
      <c r="R23" s="284"/>
      <c r="S23" s="284"/>
      <c r="T23" s="284"/>
      <c r="U23" s="284"/>
      <c r="V23" s="284"/>
      <c r="W23" s="284"/>
      <c r="X23" s="284"/>
      <c r="Y23" s="284"/>
      <c r="Z23" s="284"/>
      <c r="AA23" s="99" t="e">
        <f t="shared" si="6"/>
        <v>#DIV/0!</v>
      </c>
      <c r="AB23" s="99">
        <f t="shared" si="6"/>
        <v>1</v>
      </c>
      <c r="AC23" s="99">
        <f t="shared" si="6"/>
        <v>1</v>
      </c>
      <c r="AD23" s="4" t="e">
        <f t="shared" si="6"/>
        <v>#DIV/0!</v>
      </c>
      <c r="AE23" s="4" t="e">
        <f t="shared" si="6"/>
        <v>#DIV/0!</v>
      </c>
      <c r="AF23" s="4" t="e">
        <f t="shared" si="6"/>
        <v>#DIV/0!</v>
      </c>
      <c r="AG23" s="4" t="e">
        <f t="shared" si="6"/>
        <v>#DIV/0!</v>
      </c>
      <c r="AH23" s="4" t="e">
        <f t="shared" si="6"/>
        <v>#DIV/0!</v>
      </c>
      <c r="AI23" s="4" t="e">
        <f t="shared" si="6"/>
        <v>#DIV/0!</v>
      </c>
      <c r="AJ23" s="4" t="e">
        <f t="shared" si="6"/>
        <v>#DIV/0!</v>
      </c>
      <c r="AK23" s="4" t="e">
        <f t="shared" si="6"/>
        <v>#DIV/0!</v>
      </c>
      <c r="AL23" s="4" t="e">
        <f t="shared" si="6"/>
        <v>#DIV/0!</v>
      </c>
    </row>
    <row r="24" spans="1:38" ht="16" thickBot="1" x14ac:dyDescent="0.4">
      <c r="A24" s="273" t="s">
        <v>3</v>
      </c>
      <c r="B24" s="273" t="s">
        <v>4</v>
      </c>
      <c r="C24" s="274" t="s">
        <v>5</v>
      </c>
      <c r="D24" s="274" t="s">
        <v>6</v>
      </c>
      <c r="E24" s="274" t="s">
        <v>7</v>
      </c>
      <c r="F24" s="274" t="s">
        <v>8</v>
      </c>
      <c r="G24" s="274" t="s">
        <v>9</v>
      </c>
      <c r="H24" s="274" t="s">
        <v>10</v>
      </c>
      <c r="I24" s="274" t="s">
        <v>11</v>
      </c>
      <c r="J24" s="274" t="s">
        <v>12</v>
      </c>
      <c r="K24" s="274" t="s">
        <v>13</v>
      </c>
      <c r="L24" s="274" t="s">
        <v>14</v>
      </c>
      <c r="M24" s="274" t="s">
        <v>15</v>
      </c>
      <c r="N24" s="274" t="s">
        <v>16</v>
      </c>
      <c r="O24" s="275" t="s">
        <v>5</v>
      </c>
      <c r="P24" s="276" t="s">
        <v>6</v>
      </c>
      <c r="Q24" s="276" t="s">
        <v>7</v>
      </c>
      <c r="R24" s="276" t="s">
        <v>8</v>
      </c>
      <c r="S24" s="275" t="s">
        <v>9</v>
      </c>
      <c r="T24" s="275" t="s">
        <v>10</v>
      </c>
      <c r="U24" s="275" t="s">
        <v>11</v>
      </c>
      <c r="V24" s="275" t="s">
        <v>12</v>
      </c>
      <c r="W24" s="275" t="s">
        <v>13</v>
      </c>
      <c r="X24" s="275" t="s">
        <v>14</v>
      </c>
      <c r="Y24" s="275" t="s">
        <v>15</v>
      </c>
      <c r="Z24" s="275" t="s">
        <v>16</v>
      </c>
      <c r="AA24" s="277" t="s">
        <v>5</v>
      </c>
      <c r="AB24" s="278" t="s">
        <v>6</v>
      </c>
      <c r="AC24" s="278" t="s">
        <v>7</v>
      </c>
      <c r="AD24" s="278" t="s">
        <v>8</v>
      </c>
      <c r="AE24" s="277" t="s">
        <v>9</v>
      </c>
      <c r="AF24" s="277" t="s">
        <v>10</v>
      </c>
      <c r="AG24" s="277" t="s">
        <v>11</v>
      </c>
      <c r="AH24" s="277" t="s">
        <v>12</v>
      </c>
      <c r="AI24" s="277" t="s">
        <v>13</v>
      </c>
      <c r="AJ24" s="277" t="s">
        <v>14</v>
      </c>
      <c r="AK24" s="277" t="s">
        <v>15</v>
      </c>
      <c r="AL24" s="277" t="s">
        <v>16</v>
      </c>
    </row>
    <row r="25" spans="1:38" ht="29" thickTop="1" thickBot="1" x14ac:dyDescent="0.4">
      <c r="A25" s="290" t="s">
        <v>407</v>
      </c>
      <c r="B25" s="280" t="s">
        <v>258</v>
      </c>
      <c r="C25" s="100">
        <v>70</v>
      </c>
      <c r="D25" s="100">
        <v>23</v>
      </c>
      <c r="E25" s="100">
        <v>15</v>
      </c>
      <c r="F25" s="3"/>
      <c r="G25" s="3"/>
      <c r="H25" s="3"/>
      <c r="I25" s="3"/>
      <c r="J25" s="3"/>
      <c r="K25" s="3"/>
      <c r="L25" s="3"/>
      <c r="M25" s="3"/>
      <c r="N25" s="3"/>
      <c r="O25" s="284">
        <v>70</v>
      </c>
      <c r="P25" s="284">
        <v>23</v>
      </c>
      <c r="Q25" s="284">
        <v>15</v>
      </c>
      <c r="R25" s="284"/>
      <c r="S25" s="284"/>
      <c r="T25" s="284"/>
      <c r="U25" s="284"/>
      <c r="V25" s="284"/>
      <c r="W25" s="284"/>
      <c r="X25" s="284"/>
      <c r="Y25" s="284"/>
      <c r="Z25" s="284"/>
      <c r="AA25" s="99">
        <f t="shared" ref="AA25:AL25" si="7">+C25/O25</f>
        <v>1</v>
      </c>
      <c r="AB25" s="99">
        <f t="shared" si="7"/>
        <v>1</v>
      </c>
      <c r="AC25" s="99">
        <f t="shared" si="7"/>
        <v>1</v>
      </c>
      <c r="AD25" s="4" t="e">
        <f t="shared" si="7"/>
        <v>#DIV/0!</v>
      </c>
      <c r="AE25" s="4" t="e">
        <f t="shared" si="7"/>
        <v>#DIV/0!</v>
      </c>
      <c r="AF25" s="4" t="e">
        <f t="shared" si="7"/>
        <v>#DIV/0!</v>
      </c>
      <c r="AG25" s="4" t="e">
        <f t="shared" si="7"/>
        <v>#DIV/0!</v>
      </c>
      <c r="AH25" s="4" t="e">
        <f t="shared" si="7"/>
        <v>#DIV/0!</v>
      </c>
      <c r="AI25" s="4" t="e">
        <f t="shared" si="7"/>
        <v>#DIV/0!</v>
      </c>
      <c r="AJ25" s="4" t="e">
        <f t="shared" si="7"/>
        <v>#DIV/0!</v>
      </c>
      <c r="AK25" s="4" t="e">
        <f t="shared" si="7"/>
        <v>#DIV/0!</v>
      </c>
      <c r="AL25" s="4" t="e">
        <f t="shared" si="7"/>
        <v>#DIV/0!</v>
      </c>
    </row>
    <row r="26" spans="1:38" ht="16" thickBot="1" x14ac:dyDescent="0.4">
      <c r="A26" s="273" t="s">
        <v>3</v>
      </c>
      <c r="B26" s="273" t="s">
        <v>4</v>
      </c>
      <c r="C26" s="274" t="s">
        <v>5</v>
      </c>
      <c r="D26" s="274" t="s">
        <v>6</v>
      </c>
      <c r="E26" s="274" t="s">
        <v>7</v>
      </c>
      <c r="F26" s="274" t="s">
        <v>8</v>
      </c>
      <c r="G26" s="274" t="s">
        <v>9</v>
      </c>
      <c r="H26" s="274" t="s">
        <v>10</v>
      </c>
      <c r="I26" s="274" t="s">
        <v>11</v>
      </c>
      <c r="J26" s="274" t="s">
        <v>12</v>
      </c>
      <c r="K26" s="274" t="s">
        <v>13</v>
      </c>
      <c r="L26" s="274" t="s">
        <v>14</v>
      </c>
      <c r="M26" s="274" t="s">
        <v>15</v>
      </c>
      <c r="N26" s="274" t="s">
        <v>16</v>
      </c>
      <c r="O26" s="275" t="s">
        <v>5</v>
      </c>
      <c r="P26" s="276" t="s">
        <v>6</v>
      </c>
      <c r="Q26" s="276" t="s">
        <v>7</v>
      </c>
      <c r="R26" s="276" t="s">
        <v>8</v>
      </c>
      <c r="S26" s="275" t="s">
        <v>9</v>
      </c>
      <c r="T26" s="275" t="s">
        <v>10</v>
      </c>
      <c r="U26" s="275" t="s">
        <v>11</v>
      </c>
      <c r="V26" s="275" t="s">
        <v>12</v>
      </c>
      <c r="W26" s="275" t="s">
        <v>13</v>
      </c>
      <c r="X26" s="275" t="s">
        <v>14</v>
      </c>
      <c r="Y26" s="275" t="s">
        <v>15</v>
      </c>
      <c r="Z26" s="275" t="s">
        <v>16</v>
      </c>
      <c r="AA26" s="277" t="s">
        <v>5</v>
      </c>
      <c r="AB26" s="278" t="s">
        <v>6</v>
      </c>
      <c r="AC26" s="278" t="s">
        <v>7</v>
      </c>
    </row>
    <row r="27" spans="1:38" ht="29" thickTop="1" thickBot="1" x14ac:dyDescent="0.4">
      <c r="A27" s="291" t="s">
        <v>408</v>
      </c>
      <c r="B27" s="280" t="s">
        <v>409</v>
      </c>
      <c r="C27" s="100">
        <v>23</v>
      </c>
      <c r="D27" s="100">
        <v>10</v>
      </c>
      <c r="E27" s="100">
        <v>3</v>
      </c>
      <c r="F27" s="3"/>
      <c r="G27" s="3"/>
      <c r="H27" s="3"/>
      <c r="I27" s="3"/>
      <c r="J27" s="3"/>
      <c r="K27" s="3"/>
      <c r="L27" s="3"/>
      <c r="M27" s="3"/>
      <c r="N27" s="3"/>
      <c r="O27" s="284">
        <v>37</v>
      </c>
      <c r="P27" s="284">
        <v>14</v>
      </c>
      <c r="Q27" s="284">
        <v>14</v>
      </c>
      <c r="R27" s="284"/>
      <c r="S27" s="284"/>
      <c r="T27" s="284"/>
      <c r="U27" s="284"/>
      <c r="V27" s="284"/>
      <c r="W27" s="284"/>
      <c r="X27" s="284"/>
      <c r="Y27" s="284"/>
      <c r="Z27" s="284"/>
      <c r="AA27" s="99">
        <f t="shared" ref="AA27:AC28" si="8">+C27/O27</f>
        <v>0.6216216216216216</v>
      </c>
      <c r="AB27" s="99">
        <f t="shared" si="8"/>
        <v>0.7142857142857143</v>
      </c>
      <c r="AC27" s="99">
        <f t="shared" si="8"/>
        <v>0.21428571428571427</v>
      </c>
    </row>
    <row r="28" spans="1:38" ht="28.5" thickBot="1" x14ac:dyDescent="0.4">
      <c r="A28" s="286"/>
      <c r="B28" s="280" t="s">
        <v>410</v>
      </c>
      <c r="C28" s="100">
        <v>2</v>
      </c>
      <c r="D28" s="100">
        <v>1</v>
      </c>
      <c r="E28" s="100">
        <v>1</v>
      </c>
      <c r="F28" s="3"/>
      <c r="G28" s="3"/>
      <c r="H28" s="3"/>
      <c r="I28" s="3"/>
      <c r="J28" s="3"/>
      <c r="K28" s="3"/>
      <c r="L28" s="3"/>
      <c r="M28" s="3"/>
      <c r="N28" s="3"/>
      <c r="O28" s="284">
        <v>2</v>
      </c>
      <c r="P28" s="284">
        <v>1</v>
      </c>
      <c r="Q28" s="284">
        <v>1</v>
      </c>
      <c r="R28" s="284"/>
      <c r="S28" s="284"/>
      <c r="T28" s="284"/>
      <c r="U28" s="284"/>
      <c r="V28" s="284"/>
      <c r="W28" s="284"/>
      <c r="X28" s="284"/>
      <c r="Y28" s="284"/>
      <c r="Z28" s="284"/>
      <c r="AA28" s="99">
        <f t="shared" si="8"/>
        <v>1</v>
      </c>
      <c r="AB28" s="99">
        <f t="shared" si="8"/>
        <v>1</v>
      </c>
      <c r="AC28" s="99">
        <f t="shared" si="8"/>
        <v>1</v>
      </c>
    </row>
  </sheetData>
  <mergeCells count="7">
    <mergeCell ref="A27:A28"/>
    <mergeCell ref="C1:N1"/>
    <mergeCell ref="O1:Z1"/>
    <mergeCell ref="AA1:AL1"/>
    <mergeCell ref="A3:A11"/>
    <mergeCell ref="A13:A16"/>
    <mergeCell ref="A18:A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M17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Q17" sqref="Q17"/>
    </sheetView>
  </sheetViews>
  <sheetFormatPr baseColWidth="10" defaultColWidth="11" defaultRowHeight="15.5" outlineLevelCol="1" x14ac:dyDescent="0.35"/>
  <cols>
    <col min="1" max="1" width="14.5" style="1" customWidth="1"/>
    <col min="2" max="2" width="49.25" style="1" customWidth="1"/>
    <col min="3" max="4" width="11" style="8" customWidth="1"/>
    <col min="5" max="5" width="11" style="1" customWidth="1"/>
    <col min="6" max="10" width="11" style="1" hidden="1" customWidth="1"/>
    <col min="11" max="14" width="11" style="1" hidden="1" customWidth="1" outlineLevel="1"/>
    <col min="15" max="15" width="11" style="1" customWidth="1" collapsed="1"/>
    <col min="16" max="17" width="11" style="1" customWidth="1"/>
    <col min="18" max="22" width="11" style="1" hidden="1" customWidth="1"/>
    <col min="23" max="26" width="11" style="1" hidden="1" customWidth="1" outlineLevel="1"/>
    <col min="27" max="27" width="11" style="1" customWidth="1" collapsed="1"/>
    <col min="28" max="29" width="11" style="1" customWidth="1"/>
    <col min="30" max="33" width="11" style="1" hidden="1" customWidth="1"/>
    <col min="34" max="34" width="16.58203125" style="1" hidden="1" customWidth="1"/>
    <col min="35" max="38" width="11" style="1" hidden="1" customWidth="1" outlineLevel="1"/>
    <col min="39" max="39" width="28.5" style="1" customWidth="1" collapsed="1"/>
    <col min="40" max="16384" width="11" style="1"/>
  </cols>
  <sheetData>
    <row r="1" spans="1:39" ht="16" thickBot="1" x14ac:dyDescent="0.4">
      <c r="C1" s="235" t="s">
        <v>0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7"/>
      <c r="O1" s="238" t="s">
        <v>1</v>
      </c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9" t="s">
        <v>2</v>
      </c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</row>
    <row r="2" spans="1:39" ht="16" thickBot="1" x14ac:dyDescent="0.4">
      <c r="A2" s="147" t="s">
        <v>3</v>
      </c>
      <c r="B2" s="128" t="s">
        <v>4</v>
      </c>
      <c r="C2" s="128" t="s">
        <v>5</v>
      </c>
      <c r="D2" s="128" t="s">
        <v>6</v>
      </c>
      <c r="E2" s="128" t="s">
        <v>7</v>
      </c>
      <c r="F2" s="128" t="s">
        <v>8</v>
      </c>
      <c r="G2" s="128" t="s">
        <v>9</v>
      </c>
      <c r="H2" s="128" t="s">
        <v>10</v>
      </c>
      <c r="I2" s="128" t="s">
        <v>11</v>
      </c>
      <c r="J2" s="128" t="s">
        <v>12</v>
      </c>
      <c r="K2" s="128" t="s">
        <v>13</v>
      </c>
      <c r="L2" s="128" t="s">
        <v>14</v>
      </c>
      <c r="M2" s="128" t="s">
        <v>15</v>
      </c>
      <c r="N2" s="128" t="s">
        <v>16</v>
      </c>
      <c r="O2" s="148" t="s">
        <v>5</v>
      </c>
      <c r="P2" s="149" t="s">
        <v>6</v>
      </c>
      <c r="Q2" s="149" t="s">
        <v>7</v>
      </c>
      <c r="R2" s="149" t="s">
        <v>8</v>
      </c>
      <c r="S2" s="148" t="s">
        <v>9</v>
      </c>
      <c r="T2" s="148" t="s">
        <v>10</v>
      </c>
      <c r="U2" s="148" t="s">
        <v>11</v>
      </c>
      <c r="V2" s="148" t="s">
        <v>12</v>
      </c>
      <c r="W2" s="148" t="s">
        <v>13</v>
      </c>
      <c r="X2" s="148" t="s">
        <v>14</v>
      </c>
      <c r="Y2" s="148" t="s">
        <v>15</v>
      </c>
      <c r="Z2" s="148" t="s">
        <v>16</v>
      </c>
      <c r="AA2" s="150" t="s">
        <v>5</v>
      </c>
      <c r="AB2" s="151" t="s">
        <v>6</v>
      </c>
      <c r="AC2" s="151" t="s">
        <v>7</v>
      </c>
      <c r="AD2" s="151" t="s">
        <v>8</v>
      </c>
      <c r="AE2" s="150" t="s">
        <v>9</v>
      </c>
      <c r="AF2" s="150" t="s">
        <v>10</v>
      </c>
      <c r="AG2" s="150" t="s">
        <v>11</v>
      </c>
      <c r="AH2" s="150" t="s">
        <v>12</v>
      </c>
      <c r="AI2" s="150" t="s">
        <v>13</v>
      </c>
      <c r="AJ2" s="150" t="s">
        <v>14</v>
      </c>
      <c r="AK2" s="150" t="s">
        <v>15</v>
      </c>
      <c r="AL2" s="150" t="s">
        <v>16</v>
      </c>
    </row>
    <row r="3" spans="1:39" ht="16.5" thickTop="1" thickBot="1" x14ac:dyDescent="0.4">
      <c r="A3" s="240" t="s">
        <v>17</v>
      </c>
      <c r="B3" s="152" t="s">
        <v>379</v>
      </c>
      <c r="C3" s="2">
        <v>-405</v>
      </c>
      <c r="D3" s="2">
        <v>1180.8706549999999</v>
      </c>
      <c r="E3" s="3">
        <v>0</v>
      </c>
      <c r="F3" s="3"/>
      <c r="G3" s="3"/>
      <c r="H3" s="3"/>
      <c r="I3" s="3"/>
      <c r="J3" s="3"/>
      <c r="K3" s="3"/>
      <c r="L3" s="3"/>
      <c r="M3" s="3"/>
      <c r="N3" s="3"/>
      <c r="O3" s="2">
        <v>15304</v>
      </c>
      <c r="P3" s="2">
        <v>15304</v>
      </c>
      <c r="Q3" s="2">
        <v>15304</v>
      </c>
      <c r="R3" s="2">
        <v>15304</v>
      </c>
      <c r="S3" s="2">
        <v>15304</v>
      </c>
      <c r="T3" s="2">
        <v>15304</v>
      </c>
      <c r="U3" s="2">
        <v>15304</v>
      </c>
      <c r="V3" s="2">
        <v>15304</v>
      </c>
      <c r="W3" s="2">
        <v>15304</v>
      </c>
      <c r="X3" s="2">
        <v>15304</v>
      </c>
      <c r="Y3" s="2">
        <v>15304</v>
      </c>
      <c r="Z3" s="2">
        <v>15304</v>
      </c>
      <c r="AA3" s="4">
        <f t="shared" ref="AA3:AL9" si="0">+C3/O3</f>
        <v>-2.6463669628855203E-2</v>
      </c>
      <c r="AB3" s="4">
        <f t="shared" si="0"/>
        <v>7.7160915773653943E-2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</row>
    <row r="4" spans="1:39" ht="16" thickBot="1" x14ac:dyDescent="0.4">
      <c r="A4" s="241"/>
      <c r="B4" s="152" t="s">
        <v>380</v>
      </c>
      <c r="C4" s="2">
        <v>1312</v>
      </c>
      <c r="D4" s="2">
        <v>3346.5039879999999</v>
      </c>
      <c r="E4" s="3">
        <v>0</v>
      </c>
      <c r="F4" s="3"/>
      <c r="G4" s="3"/>
      <c r="H4" s="3"/>
      <c r="I4" s="3"/>
      <c r="J4" s="3"/>
      <c r="K4" s="3"/>
      <c r="L4" s="3"/>
      <c r="M4" s="3"/>
      <c r="N4" s="3"/>
      <c r="O4" s="2">
        <v>20717</v>
      </c>
      <c r="P4" s="2">
        <v>20717</v>
      </c>
      <c r="Q4" s="2">
        <v>20717</v>
      </c>
      <c r="R4" s="2">
        <v>20717</v>
      </c>
      <c r="S4" s="2">
        <v>20717</v>
      </c>
      <c r="T4" s="2">
        <v>20717</v>
      </c>
      <c r="U4" s="2">
        <v>20717</v>
      </c>
      <c r="V4" s="2">
        <v>20717</v>
      </c>
      <c r="W4" s="2">
        <v>20717</v>
      </c>
      <c r="X4" s="2">
        <v>20717</v>
      </c>
      <c r="Y4" s="2">
        <v>20717</v>
      </c>
      <c r="Z4" s="2">
        <v>20717</v>
      </c>
      <c r="AA4" s="4">
        <f t="shared" si="0"/>
        <v>6.3329632668822702E-2</v>
      </c>
      <c r="AB4" s="4">
        <f t="shared" si="0"/>
        <v>0.16153419838779745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6" thickBot="1" x14ac:dyDescent="0.4">
      <c r="A5" s="241"/>
      <c r="B5" s="152" t="s">
        <v>381</v>
      </c>
      <c r="C5" s="2">
        <f>+C3+C4</f>
        <v>907</v>
      </c>
      <c r="D5" s="2">
        <v>4527.3746430000001</v>
      </c>
      <c r="E5" s="2">
        <f t="shared" ref="D5:E5" si="1">+E3+E4</f>
        <v>0</v>
      </c>
      <c r="F5" s="2"/>
      <c r="G5" s="2"/>
      <c r="H5" s="3"/>
      <c r="I5" s="3"/>
      <c r="J5" s="3"/>
      <c r="K5" s="3"/>
      <c r="L5" s="3"/>
      <c r="M5" s="3"/>
      <c r="N5" s="3"/>
      <c r="O5" s="2">
        <f>+O4+O3</f>
        <v>36021</v>
      </c>
      <c r="P5" s="2">
        <f>+P4+P3</f>
        <v>36021</v>
      </c>
      <c r="Q5" s="2">
        <f>+Q4+Q3</f>
        <v>36021</v>
      </c>
      <c r="R5" s="2">
        <f>+R4+R3</f>
        <v>36021</v>
      </c>
      <c r="S5" s="2">
        <f t="shared" ref="S5:Z5" si="2">+S4+S3</f>
        <v>36021</v>
      </c>
      <c r="T5" s="2">
        <f t="shared" si="2"/>
        <v>36021</v>
      </c>
      <c r="U5" s="2">
        <f t="shared" si="2"/>
        <v>36021</v>
      </c>
      <c r="V5" s="2">
        <f t="shared" si="2"/>
        <v>36021</v>
      </c>
      <c r="W5" s="2">
        <f t="shared" si="2"/>
        <v>36021</v>
      </c>
      <c r="X5" s="2">
        <f t="shared" si="2"/>
        <v>36021</v>
      </c>
      <c r="Y5" s="2">
        <f t="shared" si="2"/>
        <v>36021</v>
      </c>
      <c r="Z5" s="2">
        <f t="shared" si="2"/>
        <v>36021</v>
      </c>
      <c r="AA5" s="4">
        <f t="shared" si="0"/>
        <v>2.5179756253296687E-2</v>
      </c>
      <c r="AB5" s="4">
        <f t="shared" si="0"/>
        <v>0.12568708928125261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6" thickBot="1" x14ac:dyDescent="0.4">
      <c r="A6" s="241"/>
      <c r="B6" s="152" t="s">
        <v>382</v>
      </c>
      <c r="C6" s="2">
        <v>261</v>
      </c>
      <c r="D6" s="2">
        <v>613.16146839999999</v>
      </c>
      <c r="E6" s="3">
        <v>0</v>
      </c>
      <c r="F6" s="3"/>
      <c r="G6" s="3"/>
      <c r="H6" s="3"/>
      <c r="I6" s="3"/>
      <c r="J6" s="3"/>
      <c r="K6" s="3"/>
      <c r="L6" s="3"/>
      <c r="M6" s="3"/>
      <c r="N6" s="3"/>
      <c r="O6" s="2">
        <v>4695</v>
      </c>
      <c r="P6" s="2">
        <f>+O6-C6</f>
        <v>4434</v>
      </c>
      <c r="Q6" s="2">
        <f t="shared" ref="Q6:X6" si="3">+P6-500</f>
        <v>3934</v>
      </c>
      <c r="R6" s="2">
        <f t="shared" si="3"/>
        <v>3434</v>
      </c>
      <c r="S6" s="2">
        <f t="shared" si="3"/>
        <v>2934</v>
      </c>
      <c r="T6" s="2">
        <f t="shared" si="3"/>
        <v>2434</v>
      </c>
      <c r="U6" s="2">
        <f t="shared" si="3"/>
        <v>1934</v>
      </c>
      <c r="V6" s="2">
        <f t="shared" si="3"/>
        <v>1434</v>
      </c>
      <c r="W6" s="2">
        <f t="shared" si="3"/>
        <v>934</v>
      </c>
      <c r="X6" s="2">
        <f t="shared" si="3"/>
        <v>434</v>
      </c>
      <c r="Y6" s="2"/>
      <c r="Z6" s="2"/>
      <c r="AA6" s="4">
        <f t="shared" si="0"/>
        <v>5.5591054313099041E-2</v>
      </c>
      <c r="AB6" s="4">
        <f t="shared" si="0"/>
        <v>0.13828630320252594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  <c r="AK6" s="4" t="e">
        <f t="shared" si="0"/>
        <v>#DIV/0!</v>
      </c>
      <c r="AL6" s="4" t="e">
        <f t="shared" si="0"/>
        <v>#DIV/0!</v>
      </c>
    </row>
    <row r="7" spans="1:39" ht="16" thickBot="1" x14ac:dyDescent="0.4">
      <c r="A7" s="241"/>
      <c r="B7" s="152" t="s">
        <v>383</v>
      </c>
      <c r="C7" s="2">
        <v>160</v>
      </c>
      <c r="D7" s="2">
        <v>160</v>
      </c>
      <c r="E7" s="3">
        <v>148</v>
      </c>
      <c r="F7" s="3"/>
      <c r="G7" s="3"/>
      <c r="H7" s="3"/>
      <c r="I7" s="3"/>
      <c r="J7" s="3"/>
      <c r="K7" s="3"/>
      <c r="L7" s="3"/>
      <c r="M7" s="3"/>
      <c r="N7" s="3"/>
      <c r="O7" s="2">
        <v>160</v>
      </c>
      <c r="P7" s="2">
        <f t="shared" ref="P7:U7" si="4">+O7+8</f>
        <v>168</v>
      </c>
      <c r="Q7" s="2">
        <f t="shared" si="4"/>
        <v>176</v>
      </c>
      <c r="R7" s="2">
        <f t="shared" si="4"/>
        <v>184</v>
      </c>
      <c r="S7" s="2">
        <f t="shared" si="4"/>
        <v>192</v>
      </c>
      <c r="T7" s="2">
        <f t="shared" si="4"/>
        <v>200</v>
      </c>
      <c r="U7" s="2">
        <f t="shared" si="4"/>
        <v>208</v>
      </c>
      <c r="V7" s="2">
        <v>215</v>
      </c>
      <c r="W7" s="2">
        <v>215</v>
      </c>
      <c r="X7" s="2">
        <v>215</v>
      </c>
      <c r="Y7" s="2">
        <v>215</v>
      </c>
      <c r="Z7" s="2">
        <v>215</v>
      </c>
      <c r="AA7" s="4">
        <f t="shared" si="0"/>
        <v>1</v>
      </c>
      <c r="AB7" s="4">
        <f t="shared" si="0"/>
        <v>0.95238095238095233</v>
      </c>
      <c r="AC7" s="4">
        <f t="shared" si="0"/>
        <v>0.84090909090909094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  <c r="AI7" s="4">
        <f t="shared" si="0"/>
        <v>0</v>
      </c>
      <c r="AJ7" s="4">
        <f t="shared" si="0"/>
        <v>0</v>
      </c>
      <c r="AK7" s="4">
        <f t="shared" si="0"/>
        <v>0</v>
      </c>
      <c r="AL7" s="4">
        <f t="shared" si="0"/>
        <v>0</v>
      </c>
    </row>
    <row r="8" spans="1:39" ht="16" thickBot="1" x14ac:dyDescent="0.4">
      <c r="A8" s="241"/>
      <c r="B8" s="152" t="s">
        <v>384</v>
      </c>
      <c r="C8" s="2">
        <v>5</v>
      </c>
      <c r="D8" s="2">
        <v>3</v>
      </c>
      <c r="E8" s="3">
        <v>5</v>
      </c>
      <c r="F8" s="3"/>
      <c r="G8" s="3"/>
      <c r="H8" s="3"/>
      <c r="I8" s="3"/>
      <c r="J8" s="3"/>
      <c r="K8" s="3"/>
      <c r="L8" s="3"/>
      <c r="M8" s="3"/>
      <c r="N8" s="3"/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5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2">
        <v>3</v>
      </c>
      <c r="AA8" s="4">
        <f t="shared" si="0"/>
        <v>1</v>
      </c>
      <c r="AB8" s="4">
        <f t="shared" si="0"/>
        <v>0.6</v>
      </c>
      <c r="AC8" s="4">
        <f t="shared" si="0"/>
        <v>1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si="0"/>
        <v>0</v>
      </c>
      <c r="AI8" s="4">
        <f t="shared" si="0"/>
        <v>0</v>
      </c>
      <c r="AJ8" s="4">
        <f t="shared" si="0"/>
        <v>0</v>
      </c>
      <c r="AK8" s="4">
        <f t="shared" si="0"/>
        <v>0</v>
      </c>
      <c r="AL8" s="4">
        <f t="shared" si="0"/>
        <v>0</v>
      </c>
    </row>
    <row r="9" spans="1:39" ht="16" thickBot="1" x14ac:dyDescent="0.4">
      <c r="A9" s="241"/>
      <c r="B9" s="152" t="s">
        <v>405</v>
      </c>
      <c r="C9" s="2">
        <v>42</v>
      </c>
      <c r="D9" s="2">
        <v>39</v>
      </c>
      <c r="E9" s="3">
        <v>39</v>
      </c>
      <c r="F9" s="3"/>
      <c r="G9" s="3"/>
      <c r="H9" s="3"/>
      <c r="I9" s="3"/>
      <c r="J9" s="3"/>
      <c r="K9" s="3"/>
      <c r="L9" s="3"/>
      <c r="M9" s="3"/>
      <c r="N9" s="3"/>
      <c r="O9" s="2">
        <v>49</v>
      </c>
      <c r="P9" s="2">
        <v>47</v>
      </c>
      <c r="Q9" s="2">
        <v>45</v>
      </c>
      <c r="R9" s="2">
        <v>43</v>
      </c>
      <c r="S9" s="2">
        <v>36</v>
      </c>
      <c r="T9" s="2">
        <v>20</v>
      </c>
      <c r="U9" s="2">
        <v>15</v>
      </c>
      <c r="V9" s="2">
        <v>15</v>
      </c>
      <c r="W9" s="2">
        <v>15</v>
      </c>
      <c r="X9" s="2">
        <v>15</v>
      </c>
      <c r="Y9" s="2">
        <v>15</v>
      </c>
      <c r="Z9" s="2">
        <v>15</v>
      </c>
      <c r="AA9" s="4">
        <f t="shared" si="0"/>
        <v>0.8571428571428571</v>
      </c>
      <c r="AB9" s="4">
        <f t="shared" si="0"/>
        <v>0.82978723404255317</v>
      </c>
      <c r="AC9" s="4">
        <f t="shared" si="0"/>
        <v>0.8666666666666667</v>
      </c>
      <c r="AD9" s="4">
        <f t="shared" si="0"/>
        <v>0</v>
      </c>
      <c r="AE9" s="4">
        <f t="shared" si="0"/>
        <v>0</v>
      </c>
      <c r="AF9" s="4">
        <f t="shared" si="0"/>
        <v>0</v>
      </c>
      <c r="AG9" s="4">
        <f t="shared" si="0"/>
        <v>0</v>
      </c>
      <c r="AH9" s="4">
        <f t="shared" si="0"/>
        <v>0</v>
      </c>
      <c r="AI9" s="4">
        <f t="shared" si="0"/>
        <v>0</v>
      </c>
      <c r="AJ9" s="4">
        <f t="shared" si="0"/>
        <v>0</v>
      </c>
      <c r="AK9" s="4">
        <f t="shared" si="0"/>
        <v>0</v>
      </c>
      <c r="AL9" s="4">
        <f t="shared" si="0"/>
        <v>0</v>
      </c>
    </row>
    <row r="10" spans="1:39" ht="16" thickBot="1" x14ac:dyDescent="0.4">
      <c r="A10" s="153" t="s">
        <v>3</v>
      </c>
      <c r="B10" s="153" t="s">
        <v>4</v>
      </c>
      <c r="C10" s="153" t="s">
        <v>5</v>
      </c>
      <c r="D10" s="153" t="s">
        <v>6</v>
      </c>
      <c r="E10" s="153" t="s">
        <v>7</v>
      </c>
      <c r="F10" s="153" t="s">
        <v>8</v>
      </c>
      <c r="G10" s="153" t="s">
        <v>9</v>
      </c>
      <c r="H10" s="153" t="s">
        <v>10</v>
      </c>
      <c r="I10" s="153" t="s">
        <v>11</v>
      </c>
      <c r="J10" s="153" t="s">
        <v>12</v>
      </c>
      <c r="K10" s="153" t="s">
        <v>13</v>
      </c>
      <c r="L10" s="153" t="s">
        <v>14</v>
      </c>
      <c r="M10" s="153" t="s">
        <v>15</v>
      </c>
      <c r="N10" s="153" t="s">
        <v>16</v>
      </c>
      <c r="O10" s="154" t="s">
        <v>5</v>
      </c>
      <c r="P10" s="155" t="s">
        <v>6</v>
      </c>
      <c r="Q10" s="155" t="s">
        <v>7</v>
      </c>
      <c r="R10" s="155" t="s">
        <v>8</v>
      </c>
      <c r="S10" s="154" t="s">
        <v>9</v>
      </c>
      <c r="T10" s="154" t="s">
        <v>10</v>
      </c>
      <c r="U10" s="154" t="s">
        <v>11</v>
      </c>
      <c r="V10" s="154" t="s">
        <v>12</v>
      </c>
      <c r="W10" s="154" t="s">
        <v>13</v>
      </c>
      <c r="X10" s="154" t="s">
        <v>14</v>
      </c>
      <c r="Y10" s="154" t="s">
        <v>15</v>
      </c>
      <c r="Z10" s="154" t="s">
        <v>16</v>
      </c>
      <c r="AA10" s="156" t="s">
        <v>5</v>
      </c>
      <c r="AB10" s="157" t="s">
        <v>6</v>
      </c>
      <c r="AC10" s="157" t="s">
        <v>7</v>
      </c>
      <c r="AD10" s="157" t="s">
        <v>8</v>
      </c>
      <c r="AE10" s="156" t="s">
        <v>9</v>
      </c>
      <c r="AF10" s="156" t="s">
        <v>10</v>
      </c>
      <c r="AG10" s="156" t="s">
        <v>11</v>
      </c>
      <c r="AH10" s="156" t="s">
        <v>12</v>
      </c>
      <c r="AI10" s="156" t="s">
        <v>13</v>
      </c>
      <c r="AJ10" s="156" t="s">
        <v>14</v>
      </c>
      <c r="AK10" s="156" t="s">
        <v>15</v>
      </c>
      <c r="AL10" s="156" t="s">
        <v>16</v>
      </c>
    </row>
    <row r="11" spans="1:39" ht="29" thickTop="1" thickBot="1" x14ac:dyDescent="0.4">
      <c r="A11" s="242" t="s">
        <v>43</v>
      </c>
      <c r="B11" s="158" t="s">
        <v>385</v>
      </c>
      <c r="C11" s="2">
        <v>44</v>
      </c>
      <c r="D11" s="2">
        <v>44</v>
      </c>
      <c r="E11" s="2">
        <v>44</v>
      </c>
      <c r="F11" s="2"/>
      <c r="G11" s="2"/>
      <c r="H11" s="2"/>
      <c r="I11" s="2"/>
      <c r="J11" s="2"/>
      <c r="K11" s="2"/>
      <c r="L11" s="2"/>
      <c r="M11" s="2"/>
      <c r="N11" s="2"/>
      <c r="O11" s="7">
        <v>45</v>
      </c>
      <c r="P11" s="7">
        <v>45</v>
      </c>
      <c r="Q11" s="7">
        <v>45</v>
      </c>
      <c r="R11" s="7"/>
      <c r="S11" s="7"/>
      <c r="T11" s="7"/>
      <c r="U11" s="7"/>
      <c r="V11" s="7"/>
      <c r="W11" s="7"/>
      <c r="X11" s="7"/>
      <c r="Y11" s="7"/>
      <c r="Z11" s="7"/>
      <c r="AA11" s="4">
        <f t="shared" ref="AA11:AL17" si="5">+C11/O11</f>
        <v>0.97777777777777775</v>
      </c>
      <c r="AB11" s="4">
        <f t="shared" si="5"/>
        <v>0.97777777777777775</v>
      </c>
      <c r="AC11" s="4">
        <f t="shared" si="5"/>
        <v>0.97777777777777775</v>
      </c>
      <c r="AD11" s="4" t="e">
        <f t="shared" si="5"/>
        <v>#DIV/0!</v>
      </c>
      <c r="AE11" s="4" t="e">
        <f t="shared" si="5"/>
        <v>#DIV/0!</v>
      </c>
      <c r="AF11" s="4" t="e">
        <f t="shared" si="5"/>
        <v>#DIV/0!</v>
      </c>
      <c r="AG11" s="4" t="e">
        <f t="shared" si="5"/>
        <v>#DIV/0!</v>
      </c>
      <c r="AH11" s="4" t="e">
        <f t="shared" si="5"/>
        <v>#DIV/0!</v>
      </c>
      <c r="AI11" s="4" t="e">
        <f t="shared" si="5"/>
        <v>#DIV/0!</v>
      </c>
      <c r="AJ11" s="4" t="e">
        <f t="shared" si="5"/>
        <v>#DIV/0!</v>
      </c>
      <c r="AK11" s="4" t="e">
        <f t="shared" si="5"/>
        <v>#DIV/0!</v>
      </c>
      <c r="AL11" s="4" t="e">
        <f t="shared" si="5"/>
        <v>#DIV/0!</v>
      </c>
    </row>
    <row r="12" spans="1:39" ht="28.5" thickBot="1" x14ac:dyDescent="0.4">
      <c r="A12" s="243"/>
      <c r="B12" s="159" t="s">
        <v>386</v>
      </c>
      <c r="C12" s="2">
        <v>0</v>
      </c>
      <c r="D12" s="2">
        <v>0</v>
      </c>
      <c r="E12" s="2">
        <v>0</v>
      </c>
      <c r="F12" s="3"/>
      <c r="G12" s="3"/>
      <c r="H12" s="3"/>
      <c r="I12" s="3"/>
      <c r="J12" s="3"/>
      <c r="K12" s="3"/>
      <c r="L12" s="3"/>
      <c r="M12" s="3"/>
      <c r="N12" s="3"/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7"/>
      <c r="V12" s="7"/>
      <c r="W12" s="7"/>
      <c r="X12" s="7"/>
      <c r="Y12" s="7"/>
      <c r="Z12" s="7"/>
      <c r="AA12" s="4">
        <f t="shared" ref="AA12:AL17" si="6">IFERROR(C12/O12,0)</f>
        <v>0</v>
      </c>
      <c r="AB12" s="4">
        <f t="shared" si="6"/>
        <v>0</v>
      </c>
      <c r="AC12" s="4" t="e">
        <f t="shared" si="5"/>
        <v>#DIV/0!</v>
      </c>
      <c r="AD12" s="4" t="e">
        <f t="shared" si="5"/>
        <v>#DIV/0!</v>
      </c>
      <c r="AE12" s="4" t="e">
        <f t="shared" si="5"/>
        <v>#DIV/0!</v>
      </c>
      <c r="AF12" s="4" t="e">
        <f t="shared" si="5"/>
        <v>#DIV/0!</v>
      </c>
      <c r="AG12" s="4" t="e">
        <f t="shared" si="5"/>
        <v>#DIV/0!</v>
      </c>
      <c r="AH12" s="4" t="e">
        <f t="shared" si="5"/>
        <v>#DIV/0!</v>
      </c>
      <c r="AI12" s="4" t="e">
        <f t="shared" si="5"/>
        <v>#DIV/0!</v>
      </c>
      <c r="AJ12" s="4" t="e">
        <f t="shared" si="5"/>
        <v>#DIV/0!</v>
      </c>
      <c r="AK12" s="4" t="e">
        <f t="shared" si="5"/>
        <v>#DIV/0!</v>
      </c>
      <c r="AL12" s="4" t="e">
        <f t="shared" si="5"/>
        <v>#DIV/0!</v>
      </c>
      <c r="AM12" s="129"/>
    </row>
    <row r="13" spans="1:39" ht="55.15" customHeight="1" thickBot="1" x14ac:dyDescent="0.4">
      <c r="A13" s="243"/>
      <c r="B13" s="158" t="s">
        <v>387</v>
      </c>
      <c r="C13" s="2">
        <v>0</v>
      </c>
      <c r="D13" s="2">
        <v>1</v>
      </c>
      <c r="E13" s="3">
        <v>0</v>
      </c>
      <c r="F13" s="3"/>
      <c r="G13" s="3"/>
      <c r="H13" s="3"/>
      <c r="I13" s="3"/>
      <c r="J13" s="3"/>
      <c r="K13" s="3"/>
      <c r="L13" s="3"/>
      <c r="M13" s="3"/>
      <c r="N13" s="3"/>
      <c r="O13" s="2">
        <v>21</v>
      </c>
      <c r="P13" s="2">
        <v>3</v>
      </c>
      <c r="Q13" s="2">
        <v>8</v>
      </c>
      <c r="R13" s="2">
        <v>3</v>
      </c>
      <c r="S13" s="2">
        <v>1</v>
      </c>
      <c r="T13" s="2">
        <v>3</v>
      </c>
      <c r="U13" s="2">
        <v>1</v>
      </c>
      <c r="V13" s="2">
        <v>1</v>
      </c>
      <c r="W13" s="2">
        <v>2</v>
      </c>
      <c r="X13" s="2">
        <v>0</v>
      </c>
      <c r="Y13" s="2">
        <v>2</v>
      </c>
      <c r="Z13" s="2">
        <v>1</v>
      </c>
      <c r="AA13" s="4">
        <f t="shared" si="6"/>
        <v>0</v>
      </c>
      <c r="AB13" s="4">
        <f t="shared" si="6"/>
        <v>0.33333333333333331</v>
      </c>
      <c r="AC13" s="4">
        <f t="shared" si="6"/>
        <v>0</v>
      </c>
      <c r="AD13" s="4">
        <f t="shared" si="6"/>
        <v>0</v>
      </c>
      <c r="AE13" s="4">
        <f t="shared" si="6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124"/>
    </row>
    <row r="14" spans="1:39" ht="28.5" thickBot="1" x14ac:dyDescent="0.4">
      <c r="A14" s="243"/>
      <c r="B14" s="158" t="s">
        <v>388</v>
      </c>
      <c r="C14" s="2">
        <v>6</v>
      </c>
      <c r="D14" s="2">
        <v>2</v>
      </c>
      <c r="E14" s="3">
        <v>8</v>
      </c>
      <c r="F14" s="3"/>
      <c r="G14" s="3"/>
      <c r="H14" s="3"/>
      <c r="I14" s="3"/>
      <c r="J14" s="3"/>
      <c r="K14" s="3"/>
      <c r="L14" s="58"/>
      <c r="M14" s="3"/>
      <c r="N14" s="3"/>
      <c r="O14" s="2">
        <v>12</v>
      </c>
      <c r="P14" s="2">
        <v>11</v>
      </c>
      <c r="Q14" s="2">
        <v>13</v>
      </c>
      <c r="R14" s="2">
        <v>11</v>
      </c>
      <c r="S14" s="2">
        <v>12</v>
      </c>
      <c r="T14" s="2">
        <v>13</v>
      </c>
      <c r="U14" s="2">
        <v>12</v>
      </c>
      <c r="V14" s="2">
        <v>11</v>
      </c>
      <c r="W14" s="2">
        <v>12</v>
      </c>
      <c r="X14" s="2">
        <v>11</v>
      </c>
      <c r="Y14" s="2">
        <v>12</v>
      </c>
      <c r="Z14" s="2">
        <v>13</v>
      </c>
      <c r="AA14" s="4">
        <f t="shared" si="6"/>
        <v>0.5</v>
      </c>
      <c r="AB14" s="4">
        <f t="shared" si="6"/>
        <v>0.18181818181818182</v>
      </c>
      <c r="AC14" s="4">
        <f>IFERROR(E14/Q14,0)</f>
        <v>0.61538461538461542</v>
      </c>
      <c r="AD14" s="4">
        <f t="shared" si="5"/>
        <v>0</v>
      </c>
      <c r="AE14" s="4">
        <f t="shared" si="5"/>
        <v>0</v>
      </c>
      <c r="AF14" s="4">
        <f t="shared" si="5"/>
        <v>0</v>
      </c>
      <c r="AG14" s="4">
        <f t="shared" si="5"/>
        <v>0</v>
      </c>
      <c r="AH14" s="4">
        <f t="shared" si="5"/>
        <v>0</v>
      </c>
      <c r="AI14" s="4">
        <f t="shared" si="5"/>
        <v>0</v>
      </c>
      <c r="AJ14" s="4">
        <f t="shared" si="5"/>
        <v>0</v>
      </c>
      <c r="AK14" s="4">
        <f t="shared" si="5"/>
        <v>0</v>
      </c>
      <c r="AL14" s="4">
        <f t="shared" si="5"/>
        <v>0</v>
      </c>
    </row>
    <row r="15" spans="1:39" ht="28.5" thickBot="1" x14ac:dyDescent="0.4">
      <c r="A15" s="243"/>
      <c r="B15" s="158" t="s">
        <v>389</v>
      </c>
      <c r="C15" s="4">
        <v>0.92</v>
      </c>
      <c r="D15" s="4">
        <v>0.95</v>
      </c>
      <c r="E15" s="4">
        <v>0.97</v>
      </c>
      <c r="F15" s="3"/>
      <c r="G15" s="3"/>
      <c r="H15" s="3"/>
      <c r="I15" s="3"/>
      <c r="J15" s="3"/>
      <c r="K15" s="3"/>
      <c r="L15" s="58"/>
      <c r="M15" s="3"/>
      <c r="N15" s="3"/>
      <c r="O15" s="4">
        <v>0.95</v>
      </c>
      <c r="P15" s="4">
        <v>0.95</v>
      </c>
      <c r="Q15" s="4">
        <v>0.95</v>
      </c>
      <c r="R15" s="4">
        <v>0.95</v>
      </c>
      <c r="S15" s="4">
        <v>0.95</v>
      </c>
      <c r="T15" s="4">
        <v>0.95</v>
      </c>
      <c r="U15" s="4">
        <v>0.95</v>
      </c>
      <c r="V15" s="4">
        <v>0.95</v>
      </c>
      <c r="W15" s="4">
        <v>0.95</v>
      </c>
      <c r="X15" s="4">
        <v>0.95</v>
      </c>
      <c r="Y15" s="4">
        <v>0.95</v>
      </c>
      <c r="Z15" s="4">
        <v>0.95</v>
      </c>
      <c r="AA15" s="4">
        <f t="shared" si="6"/>
        <v>0.96842105263157907</v>
      </c>
      <c r="AB15" s="4">
        <f t="shared" si="6"/>
        <v>1</v>
      </c>
      <c r="AC15" s="4">
        <f t="shared" si="6"/>
        <v>1.0210526315789474</v>
      </c>
      <c r="AD15" s="4">
        <f t="shared" si="6"/>
        <v>0</v>
      </c>
      <c r="AE15" s="4">
        <f t="shared" si="6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</row>
    <row r="16" spans="1:39" ht="28.5" thickBot="1" x14ac:dyDescent="0.4">
      <c r="A16" s="243"/>
      <c r="B16" s="158" t="s">
        <v>48</v>
      </c>
      <c r="C16" s="2">
        <v>7</v>
      </c>
      <c r="D16" s="2">
        <v>7</v>
      </c>
      <c r="E16" s="3">
        <v>11</v>
      </c>
      <c r="F16" s="3"/>
      <c r="G16" s="3"/>
      <c r="H16" s="3"/>
      <c r="I16" s="3"/>
      <c r="J16" s="3"/>
      <c r="K16" s="3"/>
      <c r="L16" s="3"/>
      <c r="M16" s="3"/>
      <c r="N16" s="3"/>
      <c r="O16" s="2">
        <v>7</v>
      </c>
      <c r="P16" s="2">
        <v>7</v>
      </c>
      <c r="Q16" s="2">
        <v>7</v>
      </c>
      <c r="R16" s="2"/>
      <c r="S16" s="2"/>
      <c r="T16" s="2"/>
      <c r="U16" s="2"/>
      <c r="V16" s="2"/>
      <c r="W16" s="2"/>
      <c r="X16" s="2"/>
      <c r="Y16" s="2"/>
      <c r="Z16" s="2"/>
      <c r="AA16" s="4">
        <f t="shared" si="6"/>
        <v>1</v>
      </c>
      <c r="AB16" s="4">
        <f>IFERROR(D16/P16,0)</f>
        <v>1</v>
      </c>
      <c r="AC16" s="4">
        <f>IFERROR(E16/Q16,0)</f>
        <v>1.5714285714285714</v>
      </c>
      <c r="AD16" s="4" t="e">
        <f t="shared" si="5"/>
        <v>#DIV/0!</v>
      </c>
      <c r="AE16" s="4" t="e">
        <f t="shared" si="5"/>
        <v>#DIV/0!</v>
      </c>
      <c r="AF16" s="4" t="e">
        <f t="shared" si="5"/>
        <v>#DIV/0!</v>
      </c>
      <c r="AG16" s="4" t="e">
        <f t="shared" si="5"/>
        <v>#DIV/0!</v>
      </c>
      <c r="AH16" s="4" t="e">
        <f t="shared" si="5"/>
        <v>#DIV/0!</v>
      </c>
      <c r="AI16" s="4" t="e">
        <f t="shared" si="5"/>
        <v>#DIV/0!</v>
      </c>
      <c r="AJ16" s="4" t="e">
        <f t="shared" si="5"/>
        <v>#DIV/0!</v>
      </c>
      <c r="AK16" s="4" t="e">
        <f t="shared" si="5"/>
        <v>#DIV/0!</v>
      </c>
      <c r="AL16" s="4" t="e">
        <f t="shared" si="5"/>
        <v>#DIV/0!</v>
      </c>
    </row>
    <row r="17" spans="1:38" ht="42.5" thickBot="1" x14ac:dyDescent="0.4">
      <c r="A17" s="243"/>
      <c r="B17" s="158" t="s">
        <v>390</v>
      </c>
      <c r="C17" s="160">
        <v>2</v>
      </c>
      <c r="D17" s="160">
        <v>0</v>
      </c>
      <c r="E17" s="161">
        <v>0</v>
      </c>
      <c r="F17" s="3"/>
      <c r="G17" s="3"/>
      <c r="H17" s="3"/>
      <c r="I17" s="3"/>
      <c r="J17" s="3"/>
      <c r="K17" s="3"/>
      <c r="L17" s="3"/>
      <c r="M17" s="3"/>
      <c r="N17" s="3"/>
      <c r="O17" s="160">
        <v>2</v>
      </c>
      <c r="P17" s="160">
        <v>0</v>
      </c>
      <c r="Q17" s="160">
        <v>1</v>
      </c>
      <c r="R17" s="160">
        <v>1</v>
      </c>
      <c r="S17" s="160">
        <v>0</v>
      </c>
      <c r="T17" s="160">
        <v>1</v>
      </c>
      <c r="U17" s="160">
        <v>0</v>
      </c>
      <c r="V17" s="160">
        <v>0</v>
      </c>
      <c r="W17" s="160">
        <v>1</v>
      </c>
      <c r="X17" s="160">
        <v>0</v>
      </c>
      <c r="Y17" s="160">
        <v>0</v>
      </c>
      <c r="Z17" s="160">
        <v>2</v>
      </c>
      <c r="AA17" s="4">
        <f t="shared" si="6"/>
        <v>1</v>
      </c>
      <c r="AB17" s="4">
        <f t="shared" si="6"/>
        <v>0</v>
      </c>
      <c r="AC17" s="4">
        <f t="shared" si="6"/>
        <v>0</v>
      </c>
      <c r="AD17" s="4">
        <f t="shared" si="5"/>
        <v>0</v>
      </c>
      <c r="AE17" s="4" t="e">
        <f t="shared" si="5"/>
        <v>#DIV/0!</v>
      </c>
      <c r="AF17" s="4"/>
      <c r="AG17" s="4"/>
      <c r="AH17" s="4"/>
      <c r="AI17" s="4"/>
      <c r="AJ17" s="4"/>
      <c r="AK17" s="4"/>
      <c r="AL17" s="4"/>
    </row>
  </sheetData>
  <mergeCells count="5">
    <mergeCell ref="C1:N1"/>
    <mergeCell ref="O1:Z1"/>
    <mergeCell ref="AA1:AL1"/>
    <mergeCell ref="A3:A9"/>
    <mergeCell ref="A11:A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U42"/>
  <sheetViews>
    <sheetView zoomScale="85" zoomScaleNormal="85" workbookViewId="0">
      <pane xSplit="9" ySplit="3" topLeftCell="O4" activePane="bottomRight" state="frozen"/>
      <selection pane="topRight" activeCell="J1" sqref="J1"/>
      <selection pane="bottomLeft" activeCell="A4" sqref="A4"/>
      <selection pane="bottomRight" activeCell="O10" sqref="O10"/>
    </sheetView>
  </sheetViews>
  <sheetFormatPr baseColWidth="10" defaultColWidth="11" defaultRowHeight="15.5" outlineLevelCol="1" x14ac:dyDescent="0.35"/>
  <cols>
    <col min="1" max="1" width="18.08203125" style="1" customWidth="1"/>
    <col min="2" max="2" width="58.75" style="1" customWidth="1"/>
    <col min="3" max="4" width="0" style="8" hidden="1" customWidth="1"/>
    <col min="5" max="9" width="11" style="1" hidden="1" customWidth="1" outlineLevel="1"/>
    <col min="10" max="17" width="11" style="1" customWidth="1" outlineLevel="1"/>
    <col min="18" max="19" width="11" style="1" customWidth="1"/>
    <col min="20" max="35" width="11" style="1" customWidth="1" outlineLevel="1"/>
    <col min="36" max="37" width="11" style="1" customWidth="1"/>
    <col min="38" max="47" width="11" style="1" customWidth="1" outlineLevel="1"/>
    <col min="48" max="16384" width="11" style="1"/>
  </cols>
  <sheetData>
    <row r="1" spans="1:47" ht="16" thickBot="1" x14ac:dyDescent="0.4">
      <c r="C1" s="266" t="s">
        <v>0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22" t="s">
        <v>1</v>
      </c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3" t="s">
        <v>2</v>
      </c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</row>
    <row r="2" spans="1:47" ht="16" thickBot="1" x14ac:dyDescent="0.4">
      <c r="A2" s="213" t="s">
        <v>3</v>
      </c>
      <c r="B2" s="214" t="s">
        <v>291</v>
      </c>
      <c r="C2" s="214" t="s">
        <v>5</v>
      </c>
      <c r="D2" s="214" t="s">
        <v>6</v>
      </c>
      <c r="E2" s="214" t="s">
        <v>7</v>
      </c>
      <c r="F2" s="214" t="s">
        <v>8</v>
      </c>
      <c r="G2" s="214" t="s">
        <v>9</v>
      </c>
      <c r="H2" s="214" t="s">
        <v>10</v>
      </c>
      <c r="I2" s="214" t="s">
        <v>11</v>
      </c>
      <c r="J2" s="214" t="s">
        <v>12</v>
      </c>
      <c r="K2" s="214" t="s">
        <v>13</v>
      </c>
      <c r="L2" s="214" t="s">
        <v>14</v>
      </c>
      <c r="M2" s="214" t="s">
        <v>15</v>
      </c>
      <c r="N2" s="214" t="s">
        <v>16</v>
      </c>
      <c r="O2" s="214" t="s">
        <v>5</v>
      </c>
      <c r="P2" s="214" t="s">
        <v>6</v>
      </c>
      <c r="Q2" s="214" t="s">
        <v>7</v>
      </c>
      <c r="R2" s="215" t="s">
        <v>5</v>
      </c>
      <c r="S2" s="216" t="s">
        <v>6</v>
      </c>
      <c r="T2" s="216" t="s">
        <v>7</v>
      </c>
      <c r="U2" s="216" t="s">
        <v>8</v>
      </c>
      <c r="V2" s="215" t="s">
        <v>9</v>
      </c>
      <c r="W2" s="215" t="s">
        <v>10</v>
      </c>
      <c r="X2" s="215" t="s">
        <v>11</v>
      </c>
      <c r="Y2" s="215" t="s">
        <v>12</v>
      </c>
      <c r="Z2" s="215" t="s">
        <v>13</v>
      </c>
      <c r="AA2" s="215" t="s">
        <v>14</v>
      </c>
      <c r="AB2" s="215" t="s">
        <v>15</v>
      </c>
      <c r="AC2" s="215" t="s">
        <v>16</v>
      </c>
      <c r="AD2" s="215" t="s">
        <v>5</v>
      </c>
      <c r="AE2" s="215" t="s">
        <v>6</v>
      </c>
      <c r="AF2" s="215" t="s">
        <v>7</v>
      </c>
      <c r="AG2" s="215" t="s">
        <v>8</v>
      </c>
      <c r="AH2" s="215" t="s">
        <v>9</v>
      </c>
      <c r="AI2" s="215" t="s">
        <v>10</v>
      </c>
      <c r="AJ2" s="217" t="s">
        <v>5</v>
      </c>
      <c r="AK2" s="218" t="s">
        <v>6</v>
      </c>
      <c r="AL2" s="218" t="s">
        <v>7</v>
      </c>
      <c r="AM2" s="218" t="s">
        <v>8</v>
      </c>
      <c r="AN2" s="217" t="s">
        <v>9</v>
      </c>
      <c r="AO2" s="217" t="s">
        <v>10</v>
      </c>
      <c r="AP2" s="217" t="s">
        <v>11</v>
      </c>
      <c r="AQ2" s="217" t="s">
        <v>12</v>
      </c>
      <c r="AR2" s="217" t="s">
        <v>13</v>
      </c>
      <c r="AS2" s="217" t="s">
        <v>14</v>
      </c>
      <c r="AT2" s="217" t="s">
        <v>15</v>
      </c>
      <c r="AU2" s="217" t="s">
        <v>16</v>
      </c>
    </row>
    <row r="3" spans="1:47" ht="16.5" hidden="1" thickTop="1" thickBot="1" x14ac:dyDescent="0.4">
      <c r="A3" s="224" t="s">
        <v>292</v>
      </c>
      <c r="B3" s="219" t="s">
        <v>293</v>
      </c>
      <c r="C3" s="2">
        <v>0</v>
      </c>
      <c r="D3" s="2">
        <v>0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0</v>
      </c>
      <c r="S3" s="2">
        <v>0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 t="e">
        <f>+C3/R3</f>
        <v>#DIV/0!</v>
      </c>
      <c r="AK3" s="2" t="e">
        <f>+D3/S3</f>
        <v>#DIV/0!</v>
      </c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43" thickTop="1" thickBot="1" x14ac:dyDescent="0.4">
      <c r="A4" s="224"/>
      <c r="B4" s="219" t="s">
        <v>270</v>
      </c>
      <c r="C4" s="2">
        <v>0</v>
      </c>
      <c r="D4" s="2">
        <v>0</v>
      </c>
      <c r="E4" s="2">
        <v>3</v>
      </c>
      <c r="F4" s="2">
        <v>5</v>
      </c>
      <c r="G4" s="2"/>
      <c r="H4" s="2"/>
      <c r="I4" s="2"/>
      <c r="J4" s="2">
        <v>2</v>
      </c>
      <c r="K4" s="2">
        <v>2</v>
      </c>
      <c r="L4" s="2">
        <v>2</v>
      </c>
      <c r="M4" s="123" t="s">
        <v>347</v>
      </c>
      <c r="N4" s="123" t="s">
        <v>359</v>
      </c>
      <c r="O4" s="2">
        <v>3</v>
      </c>
      <c r="P4" s="2">
        <v>6</v>
      </c>
      <c r="Q4" s="2">
        <v>1</v>
      </c>
      <c r="R4" s="2">
        <v>0</v>
      </c>
      <c r="S4" s="2">
        <v>0</v>
      </c>
      <c r="T4" s="2">
        <v>3</v>
      </c>
      <c r="U4" s="2">
        <v>4</v>
      </c>
      <c r="V4" s="2"/>
      <c r="W4" s="2"/>
      <c r="X4" s="2"/>
      <c r="Y4" s="2">
        <v>3</v>
      </c>
      <c r="Z4" s="2">
        <v>5</v>
      </c>
      <c r="AA4" s="2">
        <v>2</v>
      </c>
      <c r="AB4" s="2">
        <v>6</v>
      </c>
      <c r="AC4" s="2">
        <v>5</v>
      </c>
      <c r="AD4" s="2">
        <v>4</v>
      </c>
      <c r="AE4" s="2">
        <v>7</v>
      </c>
      <c r="AF4" s="2">
        <v>4</v>
      </c>
      <c r="AG4" s="2">
        <v>5</v>
      </c>
      <c r="AH4" s="2">
        <v>5</v>
      </c>
      <c r="AI4" s="2">
        <v>3</v>
      </c>
      <c r="AJ4" s="6">
        <f>+IFERROR(O4/R4,0)</f>
        <v>0</v>
      </c>
      <c r="AK4" s="6">
        <f t="shared" ref="AK4:AU4" si="0">+IFERROR(P4/S4,0)</f>
        <v>0</v>
      </c>
      <c r="AL4" s="6">
        <f t="shared" si="0"/>
        <v>0.33333333333333331</v>
      </c>
      <c r="AM4" s="6">
        <f t="shared" si="0"/>
        <v>0</v>
      </c>
      <c r="AN4" s="6">
        <f t="shared" si="0"/>
        <v>0</v>
      </c>
      <c r="AO4" s="6">
        <f t="shared" si="0"/>
        <v>0</v>
      </c>
      <c r="AP4" s="6">
        <f t="shared" si="0"/>
        <v>0</v>
      </c>
      <c r="AQ4" s="6">
        <f t="shared" si="0"/>
        <v>0</v>
      </c>
      <c r="AR4" s="6">
        <f t="shared" si="0"/>
        <v>0</v>
      </c>
      <c r="AS4" s="6">
        <f t="shared" si="0"/>
        <v>0</v>
      </c>
      <c r="AT4" s="6">
        <f t="shared" si="0"/>
        <v>0.5</v>
      </c>
      <c r="AU4" s="6">
        <f t="shared" si="0"/>
        <v>1</v>
      </c>
    </row>
    <row r="5" spans="1:47" ht="16" thickBot="1" x14ac:dyDescent="0.4">
      <c r="A5" s="224"/>
      <c r="B5" s="219" t="s">
        <v>294</v>
      </c>
      <c r="C5" s="2">
        <v>0</v>
      </c>
      <c r="D5" s="2">
        <v>0</v>
      </c>
      <c r="E5" s="2">
        <v>1</v>
      </c>
      <c r="F5" s="2">
        <v>2</v>
      </c>
      <c r="G5" s="2"/>
      <c r="H5" s="2"/>
      <c r="I5" s="2"/>
      <c r="J5" s="220">
        <v>2</v>
      </c>
      <c r="K5" s="220">
        <v>2</v>
      </c>
      <c r="L5" s="220">
        <v>0</v>
      </c>
      <c r="M5" s="220">
        <v>0</v>
      </c>
      <c r="N5" s="220">
        <v>0</v>
      </c>
      <c r="O5" s="220">
        <v>0</v>
      </c>
      <c r="P5" s="220">
        <v>1</v>
      </c>
      <c r="Q5" s="220">
        <v>3</v>
      </c>
      <c r="R5" s="2">
        <v>0</v>
      </c>
      <c r="S5" s="2">
        <v>0</v>
      </c>
      <c r="T5" s="2">
        <v>0</v>
      </c>
      <c r="U5" s="2">
        <v>0</v>
      </c>
      <c r="V5" s="2"/>
      <c r="W5" s="2"/>
      <c r="X5" s="2"/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6">
        <f t="shared" ref="AJ5:AJ13" si="1">+IFERROR(O5/R5,0)</f>
        <v>0</v>
      </c>
      <c r="AK5" s="6">
        <f t="shared" ref="AK5:AK13" si="2">+IFERROR(P5/S5,0)</f>
        <v>0</v>
      </c>
      <c r="AL5" s="6">
        <f t="shared" ref="AL5:AL13" si="3">+IFERROR(Q5/T5,0)</f>
        <v>0</v>
      </c>
      <c r="AM5" s="6">
        <f t="shared" ref="AM5:AM13" si="4">+IFERROR(R5/U5,0)</f>
        <v>0</v>
      </c>
      <c r="AN5" s="6">
        <f t="shared" ref="AN5:AN13" si="5">+IFERROR(S5/V5,0)</f>
        <v>0</v>
      </c>
      <c r="AO5" s="6">
        <f t="shared" ref="AO5:AO13" si="6">+IFERROR(T5/W5,0)</f>
        <v>0</v>
      </c>
      <c r="AP5" s="6">
        <f t="shared" ref="AP5:AP13" si="7">+IFERROR(U5/X5,0)</f>
        <v>0</v>
      </c>
      <c r="AQ5" s="6">
        <f t="shared" ref="AQ5:AQ13" si="8">+IFERROR(V5/Y5,0)</f>
        <v>0</v>
      </c>
      <c r="AR5" s="6">
        <f t="shared" ref="AR5:AR13" si="9">+IFERROR(W5/Z5,0)</f>
        <v>0</v>
      </c>
      <c r="AS5" s="6">
        <f t="shared" ref="AS5:AS13" si="10">+IFERROR(X5/AA5,0)</f>
        <v>0</v>
      </c>
      <c r="AT5" s="6">
        <f t="shared" ref="AT5:AT13" si="11">+IFERROR(Y5/AB5,0)</f>
        <v>0</v>
      </c>
      <c r="AU5" s="6">
        <f t="shared" ref="AU5:AU13" si="12">+IFERROR(Z5/AC5,0)</f>
        <v>0</v>
      </c>
    </row>
    <row r="6" spans="1:47" ht="16" thickBot="1" x14ac:dyDescent="0.4">
      <c r="A6" s="224"/>
      <c r="B6" s="219" t="s">
        <v>271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 s="2"/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/>
      <c r="W6" s="2"/>
      <c r="X6" s="2"/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6">
        <f t="shared" si="1"/>
        <v>0</v>
      </c>
      <c r="AK6" s="6">
        <f t="shared" si="2"/>
        <v>0</v>
      </c>
      <c r="AL6" s="6">
        <f t="shared" si="3"/>
        <v>0</v>
      </c>
      <c r="AM6" s="6">
        <f t="shared" si="4"/>
        <v>0</v>
      </c>
      <c r="AN6" s="6">
        <f t="shared" si="5"/>
        <v>0</v>
      </c>
      <c r="AO6" s="6">
        <f t="shared" si="6"/>
        <v>0</v>
      </c>
      <c r="AP6" s="6">
        <f t="shared" si="7"/>
        <v>0</v>
      </c>
      <c r="AQ6" s="6">
        <f t="shared" si="8"/>
        <v>0</v>
      </c>
      <c r="AR6" s="6">
        <f t="shared" si="9"/>
        <v>0</v>
      </c>
      <c r="AS6" s="6">
        <f t="shared" si="10"/>
        <v>0</v>
      </c>
      <c r="AT6" s="6">
        <f t="shared" si="11"/>
        <v>0</v>
      </c>
      <c r="AU6" s="6">
        <f t="shared" si="12"/>
        <v>0</v>
      </c>
    </row>
    <row r="7" spans="1:47" ht="16" thickBot="1" x14ac:dyDescent="0.4">
      <c r="A7" s="224"/>
      <c r="B7" s="219" t="s">
        <v>272</v>
      </c>
      <c r="C7" s="2">
        <v>0</v>
      </c>
      <c r="D7" s="2">
        <v>0</v>
      </c>
      <c r="E7" s="2">
        <v>1</v>
      </c>
      <c r="F7" s="2">
        <v>1</v>
      </c>
      <c r="G7" s="2"/>
      <c r="H7" s="2"/>
      <c r="I7" s="2"/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/>
      <c r="W7" s="2"/>
      <c r="X7" s="2"/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6">
        <f t="shared" si="1"/>
        <v>0</v>
      </c>
      <c r="AK7" s="6">
        <f t="shared" si="2"/>
        <v>0</v>
      </c>
      <c r="AL7" s="6">
        <f t="shared" si="3"/>
        <v>0</v>
      </c>
      <c r="AM7" s="6">
        <f t="shared" si="4"/>
        <v>0</v>
      </c>
      <c r="AN7" s="6">
        <f t="shared" si="5"/>
        <v>0</v>
      </c>
      <c r="AO7" s="6">
        <f t="shared" si="6"/>
        <v>0</v>
      </c>
      <c r="AP7" s="6">
        <f t="shared" si="7"/>
        <v>0</v>
      </c>
      <c r="AQ7" s="6">
        <f t="shared" si="8"/>
        <v>0</v>
      </c>
      <c r="AR7" s="6">
        <f t="shared" si="9"/>
        <v>0</v>
      </c>
      <c r="AS7" s="6">
        <f t="shared" si="10"/>
        <v>0</v>
      </c>
      <c r="AT7" s="6">
        <f t="shared" si="11"/>
        <v>0</v>
      </c>
      <c r="AU7" s="6">
        <f t="shared" si="12"/>
        <v>0</v>
      </c>
    </row>
    <row r="8" spans="1:47" ht="16.5" hidden="1" customHeight="1" thickBot="1" x14ac:dyDescent="0.4">
      <c r="A8" s="224"/>
      <c r="B8" s="219" t="s">
        <v>295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0</v>
      </c>
      <c r="S8" s="2">
        <v>0</v>
      </c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6">
        <f t="shared" si="1"/>
        <v>0</v>
      </c>
      <c r="AK8" s="6">
        <f t="shared" si="2"/>
        <v>0</v>
      </c>
      <c r="AL8" s="6">
        <f t="shared" si="3"/>
        <v>0</v>
      </c>
      <c r="AM8" s="6">
        <f t="shared" si="4"/>
        <v>0</v>
      </c>
      <c r="AN8" s="6">
        <f t="shared" si="5"/>
        <v>0</v>
      </c>
      <c r="AO8" s="6">
        <f t="shared" si="6"/>
        <v>0</v>
      </c>
      <c r="AP8" s="6">
        <f t="shared" si="7"/>
        <v>0</v>
      </c>
      <c r="AQ8" s="6">
        <f t="shared" si="8"/>
        <v>0</v>
      </c>
      <c r="AR8" s="6">
        <f t="shared" si="9"/>
        <v>0</v>
      </c>
      <c r="AS8" s="6">
        <f t="shared" si="10"/>
        <v>0</v>
      </c>
      <c r="AT8" s="6">
        <f t="shared" si="11"/>
        <v>0</v>
      </c>
      <c r="AU8" s="6">
        <f t="shared" si="12"/>
        <v>0</v>
      </c>
    </row>
    <row r="9" spans="1:47" ht="16.5" hidden="1" customHeight="1" thickBot="1" x14ac:dyDescent="0.4">
      <c r="A9" s="224"/>
      <c r="B9" s="219" t="s">
        <v>296</v>
      </c>
      <c r="C9" s="2">
        <v>0</v>
      </c>
      <c r="D9" s="2">
        <v>0</v>
      </c>
      <c r="E9" s="2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0</v>
      </c>
      <c r="S9" s="2">
        <v>0</v>
      </c>
      <c r="T9" s="2">
        <v>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6">
        <f t="shared" si="1"/>
        <v>0</v>
      </c>
      <c r="AK9" s="6">
        <f t="shared" si="2"/>
        <v>0</v>
      </c>
      <c r="AL9" s="6">
        <f t="shared" si="3"/>
        <v>0</v>
      </c>
      <c r="AM9" s="6">
        <f t="shared" si="4"/>
        <v>0</v>
      </c>
      <c r="AN9" s="6">
        <f t="shared" si="5"/>
        <v>0</v>
      </c>
      <c r="AO9" s="6">
        <f t="shared" si="6"/>
        <v>0</v>
      </c>
      <c r="AP9" s="6">
        <f t="shared" si="7"/>
        <v>0</v>
      </c>
      <c r="AQ9" s="6">
        <f t="shared" si="8"/>
        <v>0</v>
      </c>
      <c r="AR9" s="6">
        <f t="shared" si="9"/>
        <v>0</v>
      </c>
      <c r="AS9" s="6">
        <f t="shared" si="10"/>
        <v>0</v>
      </c>
      <c r="AT9" s="6">
        <f t="shared" si="11"/>
        <v>0</v>
      </c>
      <c r="AU9" s="6">
        <f t="shared" si="12"/>
        <v>0</v>
      </c>
    </row>
    <row r="10" spans="1:47" ht="16" thickBot="1" x14ac:dyDescent="0.4">
      <c r="A10" s="224"/>
      <c r="B10" s="219" t="s">
        <v>273</v>
      </c>
      <c r="C10" s="2">
        <v>0</v>
      </c>
      <c r="D10" s="2">
        <v>0</v>
      </c>
      <c r="E10" s="2">
        <v>47</v>
      </c>
      <c r="F10" s="2">
        <v>51</v>
      </c>
      <c r="G10" s="2"/>
      <c r="H10" s="2"/>
      <c r="I10" s="2"/>
      <c r="J10" s="2">
        <v>54</v>
      </c>
      <c r="K10" s="2">
        <v>43</v>
      </c>
      <c r="L10" s="2">
        <v>51</v>
      </c>
      <c r="M10" s="2">
        <v>44</v>
      </c>
      <c r="N10" s="2">
        <v>39</v>
      </c>
      <c r="O10" s="2">
        <v>39</v>
      </c>
      <c r="P10" s="2">
        <v>55</v>
      </c>
      <c r="Q10" s="2">
        <v>50</v>
      </c>
      <c r="R10" s="2">
        <v>0</v>
      </c>
      <c r="S10" s="2">
        <v>0</v>
      </c>
      <c r="T10" s="2">
        <v>47</v>
      </c>
      <c r="U10" s="2" t="s">
        <v>108</v>
      </c>
      <c r="V10" s="2"/>
      <c r="W10" s="2"/>
      <c r="X10" s="2"/>
      <c r="Y10" s="2">
        <v>60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6">
        <f t="shared" si="1"/>
        <v>0</v>
      </c>
      <c r="AK10" s="6">
        <f t="shared" si="2"/>
        <v>0</v>
      </c>
      <c r="AL10" s="6">
        <f t="shared" si="3"/>
        <v>1.0638297872340425</v>
      </c>
      <c r="AM10" s="6">
        <f t="shared" si="4"/>
        <v>0</v>
      </c>
      <c r="AN10" s="6">
        <f t="shared" si="5"/>
        <v>0</v>
      </c>
      <c r="AO10" s="6">
        <f t="shared" si="6"/>
        <v>0</v>
      </c>
      <c r="AP10" s="6">
        <f t="shared" si="7"/>
        <v>0</v>
      </c>
      <c r="AQ10" s="6">
        <f t="shared" si="8"/>
        <v>0</v>
      </c>
      <c r="AR10" s="6">
        <f t="shared" si="9"/>
        <v>0</v>
      </c>
      <c r="AS10" s="6">
        <f t="shared" si="10"/>
        <v>0</v>
      </c>
      <c r="AT10" s="6">
        <f t="shared" si="11"/>
        <v>0</v>
      </c>
      <c r="AU10" s="6">
        <f t="shared" si="12"/>
        <v>0</v>
      </c>
    </row>
    <row r="11" spans="1:47" ht="28.5" thickBot="1" x14ac:dyDescent="0.4">
      <c r="A11" s="224"/>
      <c r="B11" s="219" t="s">
        <v>274</v>
      </c>
      <c r="C11" s="2">
        <v>0</v>
      </c>
      <c r="D11" s="2">
        <v>0</v>
      </c>
      <c r="E11" s="2">
        <v>1</v>
      </c>
      <c r="F11" s="2">
        <v>4</v>
      </c>
      <c r="G11" s="2"/>
      <c r="H11" s="2"/>
      <c r="I11" s="2"/>
      <c r="J11" s="2">
        <v>5</v>
      </c>
      <c r="K11" s="2">
        <v>1</v>
      </c>
      <c r="L11" s="2">
        <v>8</v>
      </c>
      <c r="M11" s="2">
        <v>2</v>
      </c>
      <c r="N11" s="123" t="s">
        <v>358</v>
      </c>
      <c r="O11" s="123">
        <v>0</v>
      </c>
      <c r="P11" s="123">
        <v>16</v>
      </c>
      <c r="Q11" s="123">
        <v>5</v>
      </c>
      <c r="R11" s="2">
        <v>0</v>
      </c>
      <c r="S11" s="2">
        <v>0</v>
      </c>
      <c r="T11" s="2">
        <v>0</v>
      </c>
      <c r="U11" s="2" t="s">
        <v>108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6">
        <f t="shared" si="1"/>
        <v>0</v>
      </c>
      <c r="AK11" s="6">
        <f t="shared" si="2"/>
        <v>0</v>
      </c>
      <c r="AL11" s="6">
        <f t="shared" si="3"/>
        <v>0</v>
      </c>
      <c r="AM11" s="6">
        <f t="shared" si="4"/>
        <v>0</v>
      </c>
      <c r="AN11" s="6">
        <f t="shared" si="5"/>
        <v>0</v>
      </c>
      <c r="AO11" s="6">
        <f t="shared" si="6"/>
        <v>0</v>
      </c>
      <c r="AP11" s="6">
        <f t="shared" si="7"/>
        <v>0</v>
      </c>
      <c r="AQ11" s="6">
        <f t="shared" si="8"/>
        <v>0</v>
      </c>
      <c r="AR11" s="6">
        <f t="shared" si="9"/>
        <v>0</v>
      </c>
      <c r="AS11" s="6">
        <f t="shared" si="10"/>
        <v>0</v>
      </c>
      <c r="AT11" s="6">
        <f t="shared" si="11"/>
        <v>0</v>
      </c>
      <c r="AU11" s="6">
        <f t="shared" si="12"/>
        <v>0</v>
      </c>
    </row>
    <row r="12" spans="1:47" ht="16" thickBot="1" x14ac:dyDescent="0.4">
      <c r="A12" s="224"/>
      <c r="B12" s="219" t="s">
        <v>275</v>
      </c>
      <c r="C12" s="2">
        <v>0</v>
      </c>
      <c r="D12" s="2">
        <v>0</v>
      </c>
      <c r="E12" s="2">
        <v>0</v>
      </c>
      <c r="F12" s="2">
        <v>3</v>
      </c>
      <c r="G12" s="2"/>
      <c r="H12" s="2"/>
      <c r="I12" s="2"/>
      <c r="J12" s="2">
        <v>16</v>
      </c>
      <c r="K12" s="2">
        <v>7</v>
      </c>
      <c r="L12" s="2">
        <v>9</v>
      </c>
      <c r="M12" s="2">
        <v>1</v>
      </c>
      <c r="N12" s="2">
        <v>2</v>
      </c>
      <c r="O12" s="2">
        <v>0</v>
      </c>
      <c r="P12" s="2">
        <v>0</v>
      </c>
      <c r="Q12" s="2">
        <v>10</v>
      </c>
      <c r="R12" s="2">
        <v>0</v>
      </c>
      <c r="S12" s="2">
        <v>0</v>
      </c>
      <c r="T12" s="2">
        <v>0</v>
      </c>
      <c r="U12" s="2" t="s">
        <v>108</v>
      </c>
      <c r="V12" s="2"/>
      <c r="W12" s="2"/>
      <c r="X12" s="2"/>
      <c r="Y12" s="2">
        <v>18</v>
      </c>
      <c r="Z12" s="2">
        <v>7</v>
      </c>
      <c r="AA12" s="2">
        <v>10</v>
      </c>
      <c r="AB12" s="2">
        <v>2</v>
      </c>
      <c r="AC12" s="2">
        <v>10</v>
      </c>
      <c r="AD12" s="2">
        <v>4</v>
      </c>
      <c r="AE12" s="2">
        <v>5</v>
      </c>
      <c r="AF12" s="2">
        <v>7</v>
      </c>
      <c r="AG12" s="2">
        <v>5</v>
      </c>
      <c r="AH12" s="2">
        <v>8</v>
      </c>
      <c r="AI12" s="2">
        <v>3</v>
      </c>
      <c r="AJ12" s="6">
        <f t="shared" si="1"/>
        <v>0</v>
      </c>
      <c r="AK12" s="6">
        <f t="shared" si="2"/>
        <v>0</v>
      </c>
      <c r="AL12" s="6">
        <f t="shared" si="3"/>
        <v>0</v>
      </c>
      <c r="AM12" s="6">
        <f t="shared" si="4"/>
        <v>0</v>
      </c>
      <c r="AN12" s="6">
        <f t="shared" si="5"/>
        <v>0</v>
      </c>
      <c r="AO12" s="6">
        <f t="shared" si="6"/>
        <v>0</v>
      </c>
      <c r="AP12" s="6">
        <f t="shared" si="7"/>
        <v>0</v>
      </c>
      <c r="AQ12" s="6">
        <f t="shared" si="8"/>
        <v>0</v>
      </c>
      <c r="AR12" s="6">
        <f t="shared" si="9"/>
        <v>0</v>
      </c>
      <c r="AS12" s="6">
        <f t="shared" si="10"/>
        <v>0</v>
      </c>
      <c r="AT12" s="6">
        <f t="shared" si="11"/>
        <v>9</v>
      </c>
      <c r="AU12" s="6">
        <f t="shared" si="12"/>
        <v>0.7</v>
      </c>
    </row>
    <row r="13" spans="1:47" ht="16" thickBot="1" x14ac:dyDescent="0.4">
      <c r="A13" s="224"/>
      <c r="B13" s="219" t="s">
        <v>276</v>
      </c>
      <c r="C13" s="2">
        <v>0</v>
      </c>
      <c r="D13" s="2">
        <v>0</v>
      </c>
      <c r="E13" s="2">
        <v>0</v>
      </c>
      <c r="F13" s="2">
        <v>2</v>
      </c>
      <c r="G13" s="2"/>
      <c r="H13" s="2"/>
      <c r="I13" s="2"/>
      <c r="J13" s="2">
        <v>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3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6">
        <f t="shared" si="1"/>
        <v>0</v>
      </c>
      <c r="AK13" s="6">
        <f t="shared" si="2"/>
        <v>0</v>
      </c>
      <c r="AL13" s="6">
        <f t="shared" si="3"/>
        <v>0</v>
      </c>
      <c r="AM13" s="6">
        <f t="shared" si="4"/>
        <v>0</v>
      </c>
      <c r="AN13" s="6">
        <f t="shared" si="5"/>
        <v>0</v>
      </c>
      <c r="AO13" s="6">
        <f t="shared" si="6"/>
        <v>0</v>
      </c>
      <c r="AP13" s="6">
        <f t="shared" si="7"/>
        <v>0</v>
      </c>
      <c r="AQ13" s="6">
        <f t="shared" si="8"/>
        <v>0</v>
      </c>
      <c r="AR13" s="6">
        <f t="shared" si="9"/>
        <v>0</v>
      </c>
      <c r="AS13" s="6">
        <f t="shared" si="10"/>
        <v>0</v>
      </c>
      <c r="AT13" s="6">
        <f t="shared" si="11"/>
        <v>0</v>
      </c>
      <c r="AU13" s="6">
        <f t="shared" si="12"/>
        <v>0</v>
      </c>
    </row>
    <row r="14" spans="1:47" ht="16" hidden="1" thickBot="1" x14ac:dyDescent="0.4">
      <c r="A14" s="213" t="s">
        <v>3</v>
      </c>
      <c r="B14" s="214" t="s">
        <v>291</v>
      </c>
      <c r="C14" s="214" t="s">
        <v>5</v>
      </c>
      <c r="D14" s="214" t="s">
        <v>6</v>
      </c>
      <c r="E14" s="214" t="s">
        <v>7</v>
      </c>
      <c r="F14" s="214" t="s">
        <v>8</v>
      </c>
      <c r="G14" s="214" t="s">
        <v>9</v>
      </c>
      <c r="H14" s="214" t="s">
        <v>10</v>
      </c>
      <c r="I14" s="214" t="s">
        <v>11</v>
      </c>
      <c r="J14" s="214" t="s">
        <v>12</v>
      </c>
      <c r="K14" s="214" t="s">
        <v>13</v>
      </c>
      <c r="L14" s="214" t="s">
        <v>14</v>
      </c>
      <c r="M14" s="214" t="s">
        <v>15</v>
      </c>
      <c r="N14" s="214" t="s">
        <v>16</v>
      </c>
      <c r="O14" s="214" t="s">
        <v>16</v>
      </c>
      <c r="P14" s="214" t="s">
        <v>16</v>
      </c>
      <c r="Q14" s="214"/>
      <c r="R14" s="215" t="s">
        <v>5</v>
      </c>
      <c r="S14" s="216" t="s">
        <v>6</v>
      </c>
      <c r="T14" s="216" t="s">
        <v>7</v>
      </c>
      <c r="U14" s="216" t="s">
        <v>8</v>
      </c>
      <c r="V14" s="215" t="s">
        <v>9</v>
      </c>
      <c r="W14" s="215" t="s">
        <v>10</v>
      </c>
      <c r="X14" s="215" t="s">
        <v>11</v>
      </c>
      <c r="Y14" s="215" t="s">
        <v>12</v>
      </c>
      <c r="Z14" s="215" t="s">
        <v>13</v>
      </c>
      <c r="AA14" s="215" t="s">
        <v>14</v>
      </c>
      <c r="AB14" s="215" t="s">
        <v>15</v>
      </c>
      <c r="AC14" s="215" t="s">
        <v>16</v>
      </c>
      <c r="AD14" s="215" t="s">
        <v>16</v>
      </c>
      <c r="AE14" s="215" t="s">
        <v>16</v>
      </c>
      <c r="AF14" s="215" t="s">
        <v>16</v>
      </c>
      <c r="AG14" s="215" t="s">
        <v>16</v>
      </c>
      <c r="AH14" s="215" t="s">
        <v>16</v>
      </c>
      <c r="AI14" s="215" t="s">
        <v>16</v>
      </c>
      <c r="AJ14" s="217" t="s">
        <v>5</v>
      </c>
      <c r="AK14" s="218" t="s">
        <v>6</v>
      </c>
      <c r="AL14" s="218" t="s">
        <v>7</v>
      </c>
      <c r="AM14" s="218" t="s">
        <v>8</v>
      </c>
      <c r="AN14" s="217" t="s">
        <v>9</v>
      </c>
      <c r="AO14" s="217" t="s">
        <v>10</v>
      </c>
      <c r="AP14" s="217" t="s">
        <v>11</v>
      </c>
      <c r="AQ14" s="217" t="s">
        <v>12</v>
      </c>
      <c r="AR14" s="217" t="s">
        <v>13</v>
      </c>
      <c r="AS14" s="217" t="s">
        <v>14</v>
      </c>
      <c r="AT14" s="217" t="s">
        <v>15</v>
      </c>
      <c r="AU14" s="217" t="s">
        <v>16</v>
      </c>
    </row>
    <row r="15" spans="1:47" ht="16" hidden="1" thickBot="1" x14ac:dyDescent="0.4">
      <c r="A15" s="221" t="s">
        <v>297</v>
      </c>
      <c r="B15" s="219" t="s">
        <v>298</v>
      </c>
      <c r="C15" s="2">
        <v>0</v>
      </c>
      <c r="D15" s="2">
        <v>0</v>
      </c>
      <c r="E15" s="2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0</v>
      </c>
      <c r="S15" s="2">
        <v>0</v>
      </c>
      <c r="T15" s="2">
        <v>70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 t="e">
        <f>+C15/R15</f>
        <v>#DIV/0!</v>
      </c>
      <c r="AK15" s="2" t="e">
        <f>+D15/S15</f>
        <v>#DIV/0!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6" hidden="1" thickBot="1" x14ac:dyDescent="0.4">
      <c r="A16" s="221"/>
      <c r="B16" s="219" t="s">
        <v>299</v>
      </c>
      <c r="C16" s="2">
        <v>0</v>
      </c>
      <c r="D16" s="2">
        <v>0</v>
      </c>
      <c r="E16" s="2">
        <v>21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0</v>
      </c>
      <c r="S16" s="2">
        <v>0</v>
      </c>
      <c r="T16" s="2">
        <v>10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e">
        <f>+C16/R16</f>
        <v>#DIV/0!</v>
      </c>
      <c r="AK16" s="2" t="e">
        <f>+D16/S16</f>
        <v>#DIV/0!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t="16" hidden="1" thickBot="1" x14ac:dyDescent="0.4">
      <c r="A17" s="221"/>
      <c r="B17" s="219" t="s">
        <v>300</v>
      </c>
      <c r="C17" s="2">
        <v>0</v>
      </c>
      <c r="D17" s="2">
        <v>0</v>
      </c>
      <c r="E17" s="2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0</v>
      </c>
      <c r="S17" s="2">
        <v>0</v>
      </c>
      <c r="T17" s="2">
        <v>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 t="e">
        <f>+C17/R17</f>
        <v>#DIV/0!</v>
      </c>
      <c r="AK17" s="2" t="e">
        <f>+D17/S17</f>
        <v>#DIV/0!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6" hidden="1" thickBot="1" x14ac:dyDescent="0.4">
      <c r="A18" s="221"/>
      <c r="B18" s="219" t="s">
        <v>301</v>
      </c>
      <c r="C18" s="2">
        <v>0</v>
      </c>
      <c r="D18" s="2">
        <v>0</v>
      </c>
      <c r="E18" s="2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f>+R15-C15</f>
        <v>0</v>
      </c>
      <c r="S18" s="2">
        <v>0</v>
      </c>
      <c r="T18" s="2">
        <v>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e">
        <f>+C18/R18</f>
        <v>#DIV/0!</v>
      </c>
      <c r="AK18" s="2" t="e">
        <f>+D18/S18</f>
        <v>#DIV/0!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ht="16" hidden="1" thickBot="1" x14ac:dyDescent="0.4">
      <c r="A19" s="221"/>
      <c r="B19" s="219" t="s">
        <v>302</v>
      </c>
      <c r="C19" s="2">
        <v>0</v>
      </c>
      <c r="D19" s="2">
        <v>0</v>
      </c>
      <c r="E19" s="2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0</v>
      </c>
      <c r="S19" s="2">
        <v>0</v>
      </c>
      <c r="T19" s="2">
        <v>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e">
        <f>+C19/R19</f>
        <v>#DIV/0!</v>
      </c>
      <c r="AK19" s="2" t="e">
        <f>+D19/S19</f>
        <v>#DIV/0!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t="16" hidden="1" thickBot="1" x14ac:dyDescent="0.4">
      <c r="A20" s="221"/>
      <c r="B20" s="219" t="s">
        <v>303</v>
      </c>
      <c r="C20" s="2">
        <v>0</v>
      </c>
      <c r="D20" s="2">
        <v>0</v>
      </c>
      <c r="E20" s="2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0</v>
      </c>
      <c r="S20" s="2">
        <v>0</v>
      </c>
      <c r="T20" s="2">
        <v>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e">
        <f>+C20/R20</f>
        <v>#DIV/0!</v>
      </c>
      <c r="AK20" s="2" t="e">
        <f>+D20/S20</f>
        <v>#DIV/0!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6" hidden="1" thickBot="1" x14ac:dyDescent="0.4">
      <c r="A21" s="221"/>
      <c r="B21" s="219" t="s">
        <v>304</v>
      </c>
      <c r="C21" s="2">
        <v>0</v>
      </c>
      <c r="D21" s="2">
        <v>0</v>
      </c>
      <c r="E21" s="2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0</v>
      </c>
      <c r="S21" s="2">
        <v>0</v>
      </c>
      <c r="T21" s="2">
        <v>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 t="e">
        <f>+C21/R21</f>
        <v>#DIV/0!</v>
      </c>
      <c r="AK21" s="2" t="e">
        <f>+D21/S21</f>
        <v>#DIV/0!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t="16" hidden="1" thickBot="1" x14ac:dyDescent="0.4">
      <c r="A22" s="221"/>
      <c r="B22" s="219" t="s">
        <v>305</v>
      </c>
      <c r="C22" s="2">
        <v>0</v>
      </c>
      <c r="D22" s="2">
        <v>0</v>
      </c>
      <c r="E22" s="2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0</v>
      </c>
      <c r="S22" s="2">
        <v>0</v>
      </c>
      <c r="T22" s="2">
        <v>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 t="e">
        <f>+C22/R22</f>
        <v>#DIV/0!</v>
      </c>
      <c r="AK22" s="2" t="e">
        <f>+D22/S22</f>
        <v>#DIV/0!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6" hidden="1" thickBot="1" x14ac:dyDescent="0.4">
      <c r="A23" s="213" t="s">
        <v>3</v>
      </c>
      <c r="B23" s="214" t="s">
        <v>291</v>
      </c>
      <c r="C23" s="214" t="s">
        <v>5</v>
      </c>
      <c r="D23" s="214" t="s">
        <v>6</v>
      </c>
      <c r="E23" s="214" t="s">
        <v>7</v>
      </c>
      <c r="F23" s="214" t="s">
        <v>8</v>
      </c>
      <c r="G23" s="214" t="s">
        <v>9</v>
      </c>
      <c r="H23" s="214" t="s">
        <v>10</v>
      </c>
      <c r="I23" s="214" t="s">
        <v>11</v>
      </c>
      <c r="J23" s="214" t="s">
        <v>12</v>
      </c>
      <c r="K23" s="214" t="s">
        <v>13</v>
      </c>
      <c r="L23" s="214" t="s">
        <v>14</v>
      </c>
      <c r="M23" s="214" t="s">
        <v>15</v>
      </c>
      <c r="N23" s="214" t="s">
        <v>16</v>
      </c>
      <c r="O23" s="214" t="s">
        <v>16</v>
      </c>
      <c r="P23" s="214" t="s">
        <v>16</v>
      </c>
      <c r="Q23" s="214"/>
      <c r="R23" s="215" t="s">
        <v>5</v>
      </c>
      <c r="S23" s="216" t="s">
        <v>6</v>
      </c>
      <c r="T23" s="216" t="s">
        <v>7</v>
      </c>
      <c r="U23" s="216" t="s">
        <v>8</v>
      </c>
      <c r="V23" s="215" t="s">
        <v>9</v>
      </c>
      <c r="W23" s="215" t="s">
        <v>10</v>
      </c>
      <c r="X23" s="215" t="s">
        <v>11</v>
      </c>
      <c r="Y23" s="215" t="s">
        <v>12</v>
      </c>
      <c r="Z23" s="215" t="s">
        <v>13</v>
      </c>
      <c r="AA23" s="215" t="s">
        <v>14</v>
      </c>
      <c r="AB23" s="215" t="s">
        <v>15</v>
      </c>
      <c r="AC23" s="215" t="s">
        <v>16</v>
      </c>
      <c r="AD23" s="215" t="s">
        <v>16</v>
      </c>
      <c r="AE23" s="215" t="s">
        <v>16</v>
      </c>
      <c r="AF23" s="215" t="s">
        <v>16</v>
      </c>
      <c r="AG23" s="215" t="s">
        <v>16</v>
      </c>
      <c r="AH23" s="215" t="s">
        <v>16</v>
      </c>
      <c r="AI23" s="215" t="s">
        <v>16</v>
      </c>
      <c r="AJ23" s="217" t="s">
        <v>5</v>
      </c>
      <c r="AK23" s="218" t="s">
        <v>6</v>
      </c>
      <c r="AL23" s="218" t="s">
        <v>7</v>
      </c>
      <c r="AM23" s="218" t="s">
        <v>8</v>
      </c>
      <c r="AN23" s="217" t="s">
        <v>9</v>
      </c>
      <c r="AO23" s="217" t="s">
        <v>10</v>
      </c>
      <c r="AP23" s="217" t="s">
        <v>11</v>
      </c>
      <c r="AQ23" s="217" t="s">
        <v>12</v>
      </c>
      <c r="AR23" s="217" t="s">
        <v>13</v>
      </c>
      <c r="AS23" s="217" t="s">
        <v>14</v>
      </c>
      <c r="AT23" s="217" t="s">
        <v>15</v>
      </c>
      <c r="AU23" s="217" t="s">
        <v>16</v>
      </c>
    </row>
    <row r="24" spans="1:47" ht="16" hidden="1" thickBot="1" x14ac:dyDescent="0.4">
      <c r="A24" s="221" t="s">
        <v>306</v>
      </c>
      <c r="B24" s="219" t="s">
        <v>307</v>
      </c>
      <c r="C24" s="2">
        <v>1</v>
      </c>
      <c r="D24" s="2">
        <v>1</v>
      </c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0</v>
      </c>
      <c r="S24" s="2">
        <v>1</v>
      </c>
      <c r="T24" s="2">
        <v>1</v>
      </c>
      <c r="U24" s="2">
        <v>1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 t="e">
        <f>+C24/R24</f>
        <v>#DIV/0!</v>
      </c>
      <c r="AK24" s="2">
        <f>+D24/S24</f>
        <v>1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t="16" hidden="1" thickBot="1" x14ac:dyDescent="0.4">
      <c r="A25" s="221"/>
      <c r="B25" s="219" t="s">
        <v>308</v>
      </c>
      <c r="C25" s="2">
        <v>0</v>
      </c>
      <c r="D25" s="2">
        <v>0</v>
      </c>
      <c r="E25" s="2">
        <v>1</v>
      </c>
      <c r="F25" s="2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0</v>
      </c>
      <c r="S25" s="2">
        <v>0</v>
      </c>
      <c r="T25" s="2">
        <v>0</v>
      </c>
      <c r="U25" s="2">
        <v>1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 t="e">
        <f>+C25/R25</f>
        <v>#DIV/0!</v>
      </c>
      <c r="AK25" s="2" t="e">
        <f>+D25/S25</f>
        <v>#DIV/0!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ht="16" hidden="1" thickBot="1" x14ac:dyDescent="0.4">
      <c r="A26" s="221"/>
      <c r="B26" s="219" t="s">
        <v>309</v>
      </c>
      <c r="C26" s="2">
        <v>4</v>
      </c>
      <c r="D26" s="2">
        <v>10</v>
      </c>
      <c r="E26" s="2">
        <v>10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4</v>
      </c>
      <c r="S26" s="2">
        <v>10</v>
      </c>
      <c r="T26" s="2">
        <v>13</v>
      </c>
      <c r="U26" s="2">
        <v>13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>
        <f>+C26/R26</f>
        <v>1</v>
      </c>
      <c r="AK26" s="2">
        <f>+D26/S26</f>
        <v>1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16" hidden="1" thickBot="1" x14ac:dyDescent="0.4">
      <c r="A27" s="221"/>
      <c r="B27" s="219" t="s">
        <v>310</v>
      </c>
      <c r="C27" s="2">
        <v>4</v>
      </c>
      <c r="D27" s="2">
        <v>4</v>
      </c>
      <c r="E27" s="2">
        <v>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4</v>
      </c>
      <c r="S27" s="2">
        <v>10</v>
      </c>
      <c r="T27" s="2">
        <v>13</v>
      </c>
      <c r="U27" s="2">
        <v>13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>
        <f>+C27/R27</f>
        <v>1</v>
      </c>
      <c r="AK27" s="2">
        <f>+D27/S27</f>
        <v>0.4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6" hidden="1" thickBot="1" x14ac:dyDescent="0.4">
      <c r="A28" s="221"/>
      <c r="B28" s="219" t="s">
        <v>311</v>
      </c>
      <c r="C28" s="2">
        <v>0</v>
      </c>
      <c r="D28" s="2">
        <v>0</v>
      </c>
      <c r="E28" s="2">
        <v>1</v>
      </c>
      <c r="F28" s="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0</v>
      </c>
      <c r="S28" s="2">
        <v>0</v>
      </c>
      <c r="T28" s="2">
        <v>1</v>
      </c>
      <c r="U28" s="2">
        <v>1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 t="e">
        <f>+C28/R28</f>
        <v>#DIV/0!</v>
      </c>
      <c r="AK28" s="2" t="e">
        <f>+D28/S28</f>
        <v>#DIV/0!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16" hidden="1" thickBot="1" x14ac:dyDescent="0.4">
      <c r="A29" s="221"/>
      <c r="B29" s="219" t="s">
        <v>312</v>
      </c>
      <c r="C29" s="2">
        <v>1</v>
      </c>
      <c r="D29" s="2">
        <v>1</v>
      </c>
      <c r="E29" s="2">
        <v>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1</v>
      </c>
      <c r="S29" s="2">
        <v>1</v>
      </c>
      <c r="T29" s="2">
        <v>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f>+C29/R29</f>
        <v>1</v>
      </c>
      <c r="AK29" s="2">
        <f>+D29/S29</f>
        <v>1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6" hidden="1" thickBot="1" x14ac:dyDescent="0.4">
      <c r="A30" s="221"/>
      <c r="B30" s="219" t="s">
        <v>313</v>
      </c>
      <c r="C30" s="2">
        <v>0</v>
      </c>
      <c r="D30" s="2">
        <v>0</v>
      </c>
      <c r="E30" s="2">
        <v>0</v>
      </c>
      <c r="F30" s="2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0</v>
      </c>
      <c r="S30" s="2">
        <v>0</v>
      </c>
      <c r="T30" s="2">
        <v>3</v>
      </c>
      <c r="U30" s="2">
        <v>4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 t="e">
        <f>+C30/R30</f>
        <v>#DIV/0!</v>
      </c>
      <c r="AK30" s="2" t="e">
        <f>+D30/S30</f>
        <v>#DIV/0!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ht="16" hidden="1" thickBot="1" x14ac:dyDescent="0.4">
      <c r="A31" s="221"/>
      <c r="B31" s="219" t="s">
        <v>314</v>
      </c>
      <c r="C31" s="2">
        <v>0</v>
      </c>
      <c r="D31" s="2">
        <v>1</v>
      </c>
      <c r="E31" s="2">
        <v>2</v>
      </c>
      <c r="F31" s="2">
        <v>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0</v>
      </c>
      <c r="S31" s="2">
        <v>4</v>
      </c>
      <c r="T31" s="2">
        <v>4</v>
      </c>
      <c r="U31" s="2">
        <v>5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 t="e">
        <f>+C31/R31</f>
        <v>#DIV/0!</v>
      </c>
      <c r="AK31" s="2">
        <f>+D31/S31</f>
        <v>0.25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ht="16" hidden="1" thickBot="1" x14ac:dyDescent="0.4">
      <c r="A32" s="221"/>
      <c r="B32" s="219" t="s">
        <v>315</v>
      </c>
      <c r="C32" s="2">
        <v>0</v>
      </c>
      <c r="D32" s="2">
        <v>0</v>
      </c>
      <c r="E32" s="2">
        <v>0</v>
      </c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0</v>
      </c>
      <c r="S32" s="2">
        <v>2</v>
      </c>
      <c r="T32" s="2">
        <v>2</v>
      </c>
      <c r="U32" s="2">
        <v>0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 t="e">
        <f>+C32/R32</f>
        <v>#DIV/0!</v>
      </c>
      <c r="AK32" s="2">
        <f>+D32/S32</f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6" hidden="1" thickBot="1" x14ac:dyDescent="0.4">
      <c r="A33" s="221"/>
      <c r="B33" s="219" t="s">
        <v>316</v>
      </c>
      <c r="C33" s="2">
        <v>0</v>
      </c>
      <c r="D33" s="2">
        <v>0</v>
      </c>
      <c r="E33" s="2">
        <v>0</v>
      </c>
      <c r="F33" s="2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0</v>
      </c>
      <c r="S33" s="2">
        <v>3</v>
      </c>
      <c r="T33" s="2">
        <v>3</v>
      </c>
      <c r="U33" s="2" t="s">
        <v>108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 t="e">
        <f>+C33/R33</f>
        <v>#DIV/0!</v>
      </c>
      <c r="AK33" s="2">
        <f>+D33/S33</f>
        <v>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ht="16" hidden="1" thickBot="1" x14ac:dyDescent="0.4">
      <c r="A34" s="221"/>
      <c r="B34" s="219" t="s">
        <v>317</v>
      </c>
      <c r="C34" s="2">
        <v>0</v>
      </c>
      <c r="D34" s="2">
        <v>0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0</v>
      </c>
      <c r="S34" s="2">
        <v>2</v>
      </c>
      <c r="T34" s="2">
        <v>2</v>
      </c>
      <c r="U34" s="2" t="s">
        <v>108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 t="e">
        <f>+C34/R34</f>
        <v>#DIV/0!</v>
      </c>
      <c r="AK34" s="2">
        <f>+D34/S34</f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6" hidden="1" thickBot="1" x14ac:dyDescent="0.4">
      <c r="A35" s="213" t="s">
        <v>3</v>
      </c>
      <c r="B35" s="214" t="s">
        <v>291</v>
      </c>
      <c r="C35" s="214" t="s">
        <v>5</v>
      </c>
      <c r="D35" s="214" t="s">
        <v>6</v>
      </c>
      <c r="E35" s="214" t="s">
        <v>7</v>
      </c>
      <c r="F35" s="214" t="s">
        <v>8</v>
      </c>
      <c r="G35" s="214" t="s">
        <v>9</v>
      </c>
      <c r="H35" s="214" t="s">
        <v>10</v>
      </c>
      <c r="I35" s="214" t="s">
        <v>11</v>
      </c>
      <c r="J35" s="214" t="s">
        <v>12</v>
      </c>
      <c r="K35" s="214" t="s">
        <v>13</v>
      </c>
      <c r="L35" s="214" t="s">
        <v>14</v>
      </c>
      <c r="M35" s="214" t="s">
        <v>15</v>
      </c>
      <c r="N35" s="214" t="s">
        <v>16</v>
      </c>
      <c r="O35" s="214" t="s">
        <v>16</v>
      </c>
      <c r="P35" s="214" t="s">
        <v>16</v>
      </c>
      <c r="Q35" s="214"/>
      <c r="R35" s="215" t="s">
        <v>5</v>
      </c>
      <c r="S35" s="216" t="s">
        <v>6</v>
      </c>
      <c r="T35" s="216" t="s">
        <v>7</v>
      </c>
      <c r="U35" s="216" t="s">
        <v>8</v>
      </c>
      <c r="V35" s="215" t="s">
        <v>9</v>
      </c>
      <c r="W35" s="215" t="s">
        <v>10</v>
      </c>
      <c r="X35" s="215" t="s">
        <v>11</v>
      </c>
      <c r="Y35" s="215" t="s">
        <v>12</v>
      </c>
      <c r="Z35" s="215" t="s">
        <v>13</v>
      </c>
      <c r="AA35" s="215" t="s">
        <v>14</v>
      </c>
      <c r="AB35" s="215" t="s">
        <v>15</v>
      </c>
      <c r="AC35" s="215" t="s">
        <v>16</v>
      </c>
      <c r="AD35" s="215" t="s">
        <v>16</v>
      </c>
      <c r="AE35" s="215" t="s">
        <v>16</v>
      </c>
      <c r="AF35" s="215" t="s">
        <v>16</v>
      </c>
      <c r="AG35" s="215" t="s">
        <v>16</v>
      </c>
      <c r="AH35" s="215" t="s">
        <v>16</v>
      </c>
      <c r="AI35" s="215" t="s">
        <v>16</v>
      </c>
      <c r="AJ35" s="217" t="s">
        <v>5</v>
      </c>
      <c r="AK35" s="218" t="s">
        <v>6</v>
      </c>
      <c r="AL35" s="218" t="s">
        <v>7</v>
      </c>
      <c r="AM35" s="218" t="s">
        <v>8</v>
      </c>
      <c r="AN35" s="217" t="s">
        <v>9</v>
      </c>
      <c r="AO35" s="217" t="s">
        <v>10</v>
      </c>
      <c r="AP35" s="217" t="s">
        <v>11</v>
      </c>
      <c r="AQ35" s="217" t="s">
        <v>12</v>
      </c>
      <c r="AR35" s="217" t="s">
        <v>13</v>
      </c>
      <c r="AS35" s="217" t="s">
        <v>14</v>
      </c>
      <c r="AT35" s="217" t="s">
        <v>15</v>
      </c>
      <c r="AU35" s="217" t="s">
        <v>16</v>
      </c>
    </row>
    <row r="36" spans="1:47" ht="16" hidden="1" thickBot="1" x14ac:dyDescent="0.4">
      <c r="A36" s="221" t="s">
        <v>318</v>
      </c>
      <c r="B36" s="219" t="s">
        <v>319</v>
      </c>
      <c r="C36" s="2">
        <v>0</v>
      </c>
      <c r="D36" s="2"/>
      <c r="E36" s="2">
        <v>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0</v>
      </c>
      <c r="S36" s="2"/>
      <c r="T36" s="2">
        <v>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e">
        <f>+C36/R36</f>
        <v>#DIV/0!</v>
      </c>
      <c r="AK36" s="2" t="e">
        <f>+D36/S36</f>
        <v>#DIV/0!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ht="16" hidden="1" thickBot="1" x14ac:dyDescent="0.4">
      <c r="A37" s="221"/>
      <c r="B37" s="219" t="s">
        <v>320</v>
      </c>
      <c r="C37" s="2">
        <v>0</v>
      </c>
      <c r="D37" s="2"/>
      <c r="E37" s="2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0</v>
      </c>
      <c r="S37" s="2"/>
      <c r="T37" s="2">
        <v>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 t="e">
        <f>+C37/R37</f>
        <v>#DIV/0!</v>
      </c>
      <c r="AK37" s="2" t="e">
        <f>+D37/S37</f>
        <v>#DIV/0!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6" hidden="1" thickBot="1" x14ac:dyDescent="0.4">
      <c r="A38" s="221"/>
      <c r="B38" s="219" t="s">
        <v>321</v>
      </c>
      <c r="C38" s="2">
        <v>0</v>
      </c>
      <c r="D38" s="2"/>
      <c r="E38" s="2">
        <v>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0</v>
      </c>
      <c r="S38" s="2"/>
      <c r="T38" s="2">
        <v>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e">
        <f>+C38/R38</f>
        <v>#DIV/0!</v>
      </c>
      <c r="AK38" s="2" t="e">
        <f>+D38/S38</f>
        <v>#DIV/0!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6" hidden="1" thickBot="1" x14ac:dyDescent="0.4">
      <c r="A39" s="221"/>
      <c r="B39" s="219" t="s">
        <v>322</v>
      </c>
      <c r="C39" s="2">
        <v>0</v>
      </c>
      <c r="D39" s="2"/>
      <c r="E39" s="2">
        <v>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>
        <v>0</v>
      </c>
      <c r="S39" s="2"/>
      <c r="T39" s="2">
        <v>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 t="e">
        <f>+C39/R39</f>
        <v>#DIV/0!</v>
      </c>
      <c r="AK39" s="2" t="e">
        <f>+D39/S39</f>
        <v>#DIV/0!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6" hidden="1" thickBot="1" x14ac:dyDescent="0.4">
      <c r="A40" s="221"/>
      <c r="B40" s="219" t="s">
        <v>323</v>
      </c>
      <c r="C40" s="2">
        <v>0</v>
      </c>
      <c r="D40" s="2"/>
      <c r="E40" s="2">
        <v>24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0</v>
      </c>
      <c r="S40" s="2">
        <v>0</v>
      </c>
      <c r="T40" s="2">
        <v>20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 t="e">
        <f>+C40/R40</f>
        <v>#DIV/0!</v>
      </c>
      <c r="AK40" s="2" t="e">
        <f>+D40/S40</f>
        <v>#DIV/0!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6" hidden="1" thickBot="1" x14ac:dyDescent="0.4">
      <c r="A41" s="221"/>
      <c r="B41" s="219" t="s">
        <v>324</v>
      </c>
      <c r="C41" s="2">
        <v>0</v>
      </c>
      <c r="D41" s="2"/>
      <c r="E41" s="2">
        <v>25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v>0</v>
      </c>
      <c r="S41" s="2">
        <v>0</v>
      </c>
      <c r="T41" s="2">
        <v>20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 t="e">
        <f>+C41/R41</f>
        <v>#DIV/0!</v>
      </c>
      <c r="AK41" s="2" t="e">
        <f>+D41/S41</f>
        <v>#DIV/0!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6" hidden="1" thickBot="1" x14ac:dyDescent="0.4">
      <c r="A42" s="221"/>
      <c r="B42" s="219" t="s">
        <v>325</v>
      </c>
      <c r="C42" s="2">
        <v>0</v>
      </c>
      <c r="D42" s="2"/>
      <c r="E42" s="2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0</v>
      </c>
      <c r="S42" s="2">
        <v>0</v>
      </c>
      <c r="T42" s="2">
        <v>10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 t="e">
        <f>+C42/R42</f>
        <v>#DIV/0!</v>
      </c>
      <c r="AK42" s="2" t="e">
        <f>+D42/S42</f>
        <v>#DIV/0!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</row>
  </sheetData>
  <mergeCells count="7">
    <mergeCell ref="A36:A42"/>
    <mergeCell ref="R1:AI1"/>
    <mergeCell ref="AJ1:AU1"/>
    <mergeCell ref="A3:A13"/>
    <mergeCell ref="A15:A22"/>
    <mergeCell ref="A24:A34"/>
    <mergeCell ref="C1:Q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N80"/>
  <sheetViews>
    <sheetView topLeftCell="A42" zoomScale="85" zoomScaleNormal="85" workbookViewId="0"/>
  </sheetViews>
  <sheetFormatPr baseColWidth="10" defaultColWidth="9.5" defaultRowHeight="15.5" outlineLevelCol="1" x14ac:dyDescent="0.35"/>
  <cols>
    <col min="1" max="1" width="17.58203125" style="10" bestFit="1" customWidth="1"/>
    <col min="2" max="2" width="55.25" style="10" customWidth="1"/>
    <col min="3" max="3" width="9.25" style="10" customWidth="1"/>
    <col min="4" max="4" width="9" style="33" bestFit="1" customWidth="1"/>
    <col min="5" max="5" width="11.1640625" style="33" customWidth="1"/>
    <col min="6" max="6" width="11.5" style="10" customWidth="1" outlineLevel="1"/>
    <col min="7" max="7" width="4.75" style="10" hidden="1" customWidth="1" outlineLevel="1"/>
    <col min="8" max="8" width="6.83203125" style="10" hidden="1" customWidth="1" outlineLevel="1"/>
    <col min="9" max="10" width="7.83203125" style="10" hidden="1" customWidth="1" outlineLevel="1"/>
    <col min="11" max="11" width="9" style="10" hidden="1" customWidth="1" outlineLevel="1"/>
    <col min="12" max="12" width="10.58203125" style="10" hidden="1" customWidth="1" outlineLevel="1"/>
    <col min="13" max="13" width="9" style="10" hidden="1" customWidth="1" outlineLevel="1"/>
    <col min="14" max="14" width="10.08203125" style="10" hidden="1" customWidth="1" outlineLevel="1"/>
    <col min="15" max="15" width="9.33203125" style="10" hidden="1" customWidth="1" outlineLevel="1"/>
    <col min="16" max="16" width="9" style="10" bestFit="1" customWidth="1" collapsed="1"/>
    <col min="17" max="17" width="9" style="10" bestFit="1" customWidth="1"/>
    <col min="18" max="19" width="9" style="10" bestFit="1" customWidth="1" outlineLevel="1"/>
    <col min="20" max="21" width="10.58203125" style="10" bestFit="1" customWidth="1" outlineLevel="1"/>
    <col min="22" max="26" width="10.58203125" style="10" customWidth="1" outlineLevel="1"/>
    <col min="27" max="27" width="11.25" style="10" bestFit="1" customWidth="1" outlineLevel="1"/>
    <col min="28" max="29" width="7.83203125" style="10" bestFit="1" customWidth="1"/>
    <col min="30" max="31" width="7.83203125" style="10" bestFit="1" customWidth="1" outlineLevel="1"/>
    <col min="32" max="32" width="9.58203125" style="10" bestFit="1" customWidth="1" outlineLevel="1"/>
    <col min="33" max="33" width="7.83203125" style="10" bestFit="1" customWidth="1" outlineLevel="1"/>
    <col min="34" max="35" width="9.58203125" style="10" bestFit="1" customWidth="1" outlineLevel="1"/>
    <col min="36" max="36" width="10.58203125" style="10" bestFit="1" customWidth="1" outlineLevel="1"/>
    <col min="37" max="37" width="7.83203125" style="10" bestFit="1" customWidth="1" outlineLevel="1"/>
    <col min="38" max="38" width="10.08203125" style="10" bestFit="1" customWidth="1" outlineLevel="1"/>
    <col min="39" max="39" width="9.33203125" style="10" bestFit="1" customWidth="1" outlineLevel="1"/>
    <col min="40" max="40" width="68.33203125" style="10" bestFit="1" customWidth="1"/>
    <col min="41" max="16384" width="9.5" style="10"/>
  </cols>
  <sheetData>
    <row r="1" spans="1:39" ht="16" thickBot="1" x14ac:dyDescent="0.4">
      <c r="C1" s="227" t="s">
        <v>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8"/>
      <c r="P1" s="229" t="s">
        <v>1</v>
      </c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30" t="s">
        <v>2</v>
      </c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</row>
    <row r="2" spans="1:39" ht="16" thickBot="1" x14ac:dyDescent="0.4">
      <c r="A2" s="162" t="s">
        <v>3</v>
      </c>
      <c r="B2" s="163" t="s">
        <v>4</v>
      </c>
      <c r="C2" s="163" t="s">
        <v>16</v>
      </c>
      <c r="D2" s="163" t="s">
        <v>5</v>
      </c>
      <c r="E2" s="163" t="s">
        <v>6</v>
      </c>
      <c r="F2" s="163" t="s">
        <v>7</v>
      </c>
      <c r="G2" s="163" t="s">
        <v>8</v>
      </c>
      <c r="H2" s="163" t="s">
        <v>9</v>
      </c>
      <c r="I2" s="163" t="s">
        <v>10</v>
      </c>
      <c r="J2" s="163" t="s">
        <v>11</v>
      </c>
      <c r="K2" s="163" t="s">
        <v>12</v>
      </c>
      <c r="L2" s="163" t="s">
        <v>13</v>
      </c>
      <c r="M2" s="163" t="s">
        <v>14</v>
      </c>
      <c r="N2" s="163" t="s">
        <v>15</v>
      </c>
      <c r="O2" s="163" t="s">
        <v>16</v>
      </c>
      <c r="P2" s="164" t="s">
        <v>5</v>
      </c>
      <c r="Q2" s="165" t="s">
        <v>6</v>
      </c>
      <c r="R2" s="165" t="s">
        <v>7</v>
      </c>
      <c r="S2" s="165" t="s">
        <v>8</v>
      </c>
      <c r="T2" s="164" t="s">
        <v>9</v>
      </c>
      <c r="U2" s="164" t="s">
        <v>10</v>
      </c>
      <c r="V2" s="164" t="s">
        <v>11</v>
      </c>
      <c r="W2" s="164" t="s">
        <v>12</v>
      </c>
      <c r="X2" s="164" t="s">
        <v>13</v>
      </c>
      <c r="Y2" s="164" t="s">
        <v>14</v>
      </c>
      <c r="Z2" s="164" t="s">
        <v>15</v>
      </c>
      <c r="AA2" s="164" t="s">
        <v>16</v>
      </c>
      <c r="AB2" s="166" t="s">
        <v>5</v>
      </c>
      <c r="AC2" s="167" t="s">
        <v>6</v>
      </c>
      <c r="AD2" s="167" t="s">
        <v>7</v>
      </c>
      <c r="AE2" s="167" t="s">
        <v>8</v>
      </c>
      <c r="AF2" s="166" t="s">
        <v>9</v>
      </c>
      <c r="AG2" s="166" t="s">
        <v>10</v>
      </c>
      <c r="AH2" s="166" t="s">
        <v>11</v>
      </c>
      <c r="AI2" s="166" t="s">
        <v>12</v>
      </c>
      <c r="AJ2" s="166" t="s">
        <v>13</v>
      </c>
      <c r="AK2" s="166" t="s">
        <v>14</v>
      </c>
      <c r="AL2" s="166" t="s">
        <v>15</v>
      </c>
      <c r="AM2" s="166" t="s">
        <v>16</v>
      </c>
    </row>
    <row r="3" spans="1:39" ht="16.5" hidden="1" thickTop="1" thickBot="1" x14ac:dyDescent="0.4">
      <c r="A3" s="231" t="s">
        <v>17</v>
      </c>
      <c r="B3" s="168" t="s">
        <v>18</v>
      </c>
      <c r="C3" s="168"/>
      <c r="D3" s="11">
        <v>632</v>
      </c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1">
        <v>1340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20">
        <f t="shared" ref="AB3:AM7" si="0">+D3/P3</f>
        <v>0.4716417910447761</v>
      </c>
      <c r="AC3" s="13" t="e">
        <f t="shared" si="0"/>
        <v>#DIV/0!</v>
      </c>
      <c r="AD3" s="13" t="e">
        <f t="shared" si="0"/>
        <v>#DIV/0!</v>
      </c>
      <c r="AE3" s="13" t="e">
        <f t="shared" si="0"/>
        <v>#DIV/0!</v>
      </c>
      <c r="AF3" s="13" t="e">
        <f t="shared" si="0"/>
        <v>#DIV/0!</v>
      </c>
      <c r="AG3" s="13" t="e">
        <f t="shared" si="0"/>
        <v>#DIV/0!</v>
      </c>
      <c r="AH3" s="13" t="e">
        <f t="shared" si="0"/>
        <v>#DIV/0!</v>
      </c>
      <c r="AI3" s="13" t="e">
        <f t="shared" si="0"/>
        <v>#DIV/0!</v>
      </c>
      <c r="AJ3" s="13" t="e">
        <f t="shared" si="0"/>
        <v>#DIV/0!</v>
      </c>
      <c r="AK3" s="13" t="e">
        <f t="shared" si="0"/>
        <v>#DIV/0!</v>
      </c>
      <c r="AL3" s="13" t="e">
        <f t="shared" si="0"/>
        <v>#DIV/0!</v>
      </c>
      <c r="AM3" s="13" t="e">
        <f t="shared" si="0"/>
        <v>#DIV/0!</v>
      </c>
    </row>
    <row r="4" spans="1:39" ht="16.5" hidden="1" thickTop="1" thickBot="1" x14ac:dyDescent="0.4">
      <c r="A4" s="232"/>
      <c r="B4" s="168" t="s">
        <v>19</v>
      </c>
      <c r="C4" s="168"/>
      <c r="D4" s="11">
        <v>1171</v>
      </c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1">
        <v>1183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4">
        <f t="shared" si="0"/>
        <v>0.98985629754860527</v>
      </c>
      <c r="AC4" s="13" t="e">
        <f t="shared" si="0"/>
        <v>#DIV/0!</v>
      </c>
      <c r="AD4" s="13" t="e">
        <f t="shared" si="0"/>
        <v>#DIV/0!</v>
      </c>
      <c r="AE4" s="13" t="e">
        <f t="shared" si="0"/>
        <v>#DIV/0!</v>
      </c>
      <c r="AF4" s="13" t="e">
        <f t="shared" si="0"/>
        <v>#DIV/0!</v>
      </c>
      <c r="AG4" s="13" t="e">
        <f t="shared" si="0"/>
        <v>#DIV/0!</v>
      </c>
      <c r="AH4" s="13" t="e">
        <f t="shared" si="0"/>
        <v>#DIV/0!</v>
      </c>
      <c r="AI4" s="13" t="e">
        <f t="shared" si="0"/>
        <v>#DIV/0!</v>
      </c>
      <c r="AJ4" s="13" t="e">
        <f t="shared" si="0"/>
        <v>#DIV/0!</v>
      </c>
      <c r="AK4" s="13" t="e">
        <f t="shared" si="0"/>
        <v>#DIV/0!</v>
      </c>
      <c r="AL4" s="13" t="e">
        <f t="shared" si="0"/>
        <v>#DIV/0!</v>
      </c>
      <c r="AM4" s="13" t="e">
        <f t="shared" si="0"/>
        <v>#DIV/0!</v>
      </c>
    </row>
    <row r="5" spans="1:39" ht="16.5" hidden="1" thickTop="1" thickBot="1" x14ac:dyDescent="0.4">
      <c r="A5" s="232"/>
      <c r="B5" s="168" t="s">
        <v>20</v>
      </c>
      <c r="C5" s="168"/>
      <c r="D5" s="11">
        <f>+D3+D4</f>
        <v>1803</v>
      </c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1">
        <f>+P4+P3</f>
        <v>2523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5">
        <f t="shared" si="0"/>
        <v>0.7146254458977408</v>
      </c>
      <c r="AC5" s="13" t="e">
        <f t="shared" si="0"/>
        <v>#DIV/0!</v>
      </c>
      <c r="AD5" s="13" t="e">
        <f t="shared" si="0"/>
        <v>#DIV/0!</v>
      </c>
      <c r="AE5" s="13" t="e">
        <f t="shared" si="0"/>
        <v>#DIV/0!</v>
      </c>
      <c r="AF5" s="13" t="e">
        <f t="shared" si="0"/>
        <v>#DIV/0!</v>
      </c>
      <c r="AG5" s="13" t="e">
        <f t="shared" si="0"/>
        <v>#DIV/0!</v>
      </c>
      <c r="AH5" s="13" t="e">
        <f t="shared" si="0"/>
        <v>#DIV/0!</v>
      </c>
      <c r="AI5" s="13" t="e">
        <f t="shared" si="0"/>
        <v>#DIV/0!</v>
      </c>
      <c r="AJ5" s="13" t="e">
        <f t="shared" si="0"/>
        <v>#DIV/0!</v>
      </c>
      <c r="AK5" s="13" t="e">
        <f t="shared" si="0"/>
        <v>#DIV/0!</v>
      </c>
      <c r="AL5" s="13" t="e">
        <f t="shared" si="0"/>
        <v>#DIV/0!</v>
      </c>
      <c r="AM5" s="13" t="e">
        <f t="shared" si="0"/>
        <v>#DIV/0!</v>
      </c>
    </row>
    <row r="6" spans="1:39" ht="16.5" hidden="1" thickTop="1" thickBot="1" x14ac:dyDescent="0.4">
      <c r="A6" s="232"/>
      <c r="B6" s="168" t="s">
        <v>21</v>
      </c>
      <c r="C6" s="168"/>
      <c r="D6" s="11">
        <v>551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1">
        <v>1338.6666666666667</v>
      </c>
      <c r="Q6" s="11">
        <v>1338.6666666666667</v>
      </c>
      <c r="R6" s="11">
        <v>1338.6666666666667</v>
      </c>
      <c r="S6" s="11">
        <v>1338.6666666666667</v>
      </c>
      <c r="T6" s="11">
        <v>1338.6666666666667</v>
      </c>
      <c r="U6" s="11">
        <v>1338.6666666666667</v>
      </c>
      <c r="V6" s="11"/>
      <c r="W6" s="11"/>
      <c r="X6" s="11"/>
      <c r="Y6" s="11"/>
      <c r="Z6" s="11"/>
      <c r="AA6" s="11"/>
      <c r="AB6" s="13">
        <f t="shared" si="0"/>
        <v>0.41160358565737049</v>
      </c>
      <c r="AC6" s="13">
        <f t="shared" si="0"/>
        <v>0</v>
      </c>
      <c r="AD6" s="13">
        <f t="shared" si="0"/>
        <v>0</v>
      </c>
      <c r="AE6" s="13">
        <f t="shared" si="0"/>
        <v>0</v>
      </c>
      <c r="AF6" s="13">
        <f t="shared" si="0"/>
        <v>0</v>
      </c>
      <c r="AG6" s="13">
        <f t="shared" si="0"/>
        <v>0</v>
      </c>
      <c r="AH6" s="13" t="e">
        <f t="shared" si="0"/>
        <v>#DIV/0!</v>
      </c>
      <c r="AI6" s="13" t="e">
        <f t="shared" si="0"/>
        <v>#DIV/0!</v>
      </c>
      <c r="AJ6" s="13" t="e">
        <f t="shared" si="0"/>
        <v>#DIV/0!</v>
      </c>
      <c r="AK6" s="13" t="e">
        <f t="shared" si="0"/>
        <v>#DIV/0!</v>
      </c>
      <c r="AL6" s="13" t="e">
        <f t="shared" si="0"/>
        <v>#DIV/0!</v>
      </c>
      <c r="AM6" s="13" t="e">
        <f t="shared" si="0"/>
        <v>#DIV/0!</v>
      </c>
    </row>
    <row r="7" spans="1:39" ht="16.5" hidden="1" thickTop="1" thickBot="1" x14ac:dyDescent="0.4">
      <c r="A7" s="232"/>
      <c r="B7" s="168" t="s">
        <v>22</v>
      </c>
      <c r="C7" s="168"/>
      <c r="D7" s="11">
        <v>117</v>
      </c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1">
        <v>123</v>
      </c>
      <c r="Q7" s="11">
        <v>123</v>
      </c>
      <c r="R7" s="11">
        <v>123</v>
      </c>
      <c r="S7" s="11">
        <v>123</v>
      </c>
      <c r="T7" s="11">
        <v>123</v>
      </c>
      <c r="U7" s="11">
        <v>123</v>
      </c>
      <c r="V7" s="11">
        <v>123</v>
      </c>
      <c r="W7" s="11">
        <v>123</v>
      </c>
      <c r="X7" s="11">
        <v>123</v>
      </c>
      <c r="Y7" s="11">
        <v>123</v>
      </c>
      <c r="Z7" s="11">
        <v>123</v>
      </c>
      <c r="AA7" s="11">
        <v>123</v>
      </c>
      <c r="AB7" s="13">
        <f t="shared" si="0"/>
        <v>0.95121951219512191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0</v>
      </c>
      <c r="AI7" s="13">
        <f t="shared" si="0"/>
        <v>0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</row>
    <row r="8" spans="1:39" ht="16.5" hidden="1" thickTop="1" thickBot="1" x14ac:dyDescent="0.4">
      <c r="A8" s="232"/>
      <c r="B8" s="163" t="s">
        <v>23</v>
      </c>
      <c r="C8" s="163"/>
      <c r="D8" s="163" t="s">
        <v>5</v>
      </c>
      <c r="E8" s="163" t="s">
        <v>6</v>
      </c>
      <c r="F8" s="163" t="s">
        <v>7</v>
      </c>
      <c r="G8" s="163" t="s">
        <v>8</v>
      </c>
      <c r="H8" s="163" t="s">
        <v>9</v>
      </c>
      <c r="I8" s="163" t="s">
        <v>10</v>
      </c>
      <c r="J8" s="163" t="s">
        <v>11</v>
      </c>
      <c r="K8" s="163" t="s">
        <v>12</v>
      </c>
      <c r="L8" s="163" t="s">
        <v>13</v>
      </c>
      <c r="M8" s="163" t="s">
        <v>14</v>
      </c>
      <c r="N8" s="163" t="s">
        <v>15</v>
      </c>
      <c r="O8" s="163" t="s">
        <v>16</v>
      </c>
      <c r="P8" s="164" t="s">
        <v>5</v>
      </c>
      <c r="Q8" s="165" t="s">
        <v>6</v>
      </c>
      <c r="R8" s="165" t="s">
        <v>7</v>
      </c>
      <c r="S8" s="165" t="s">
        <v>8</v>
      </c>
      <c r="T8" s="164" t="s">
        <v>9</v>
      </c>
      <c r="U8" s="164" t="s">
        <v>10</v>
      </c>
      <c r="V8" s="164" t="s">
        <v>11</v>
      </c>
      <c r="W8" s="164" t="s">
        <v>12</v>
      </c>
      <c r="X8" s="164" t="s">
        <v>13</v>
      </c>
      <c r="Y8" s="164" t="s">
        <v>14</v>
      </c>
      <c r="Z8" s="164" t="s">
        <v>15</v>
      </c>
      <c r="AA8" s="164" t="s">
        <v>16</v>
      </c>
      <c r="AB8" s="166" t="s">
        <v>5</v>
      </c>
      <c r="AC8" s="167" t="s">
        <v>6</v>
      </c>
      <c r="AD8" s="167" t="s">
        <v>7</v>
      </c>
      <c r="AE8" s="167" t="s">
        <v>8</v>
      </c>
      <c r="AF8" s="166" t="s">
        <v>9</v>
      </c>
      <c r="AG8" s="166" t="s">
        <v>10</v>
      </c>
      <c r="AH8" s="166" t="s">
        <v>11</v>
      </c>
      <c r="AI8" s="166" t="s">
        <v>12</v>
      </c>
      <c r="AJ8" s="166" t="s">
        <v>13</v>
      </c>
      <c r="AK8" s="166" t="s">
        <v>14</v>
      </c>
      <c r="AL8" s="166" t="s">
        <v>15</v>
      </c>
      <c r="AM8" s="166" t="s">
        <v>16</v>
      </c>
    </row>
    <row r="9" spans="1:39" ht="16.5" hidden="1" thickTop="1" thickBot="1" x14ac:dyDescent="0.4">
      <c r="A9" s="232"/>
      <c r="B9" s="168" t="s">
        <v>24</v>
      </c>
      <c r="C9" s="168"/>
      <c r="D9" s="11">
        <v>116</v>
      </c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1">
        <v>123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3">
        <f t="shared" ref="AB9:AC16" si="1">+D9/P9</f>
        <v>0.94308943089430897</v>
      </c>
      <c r="AC9" s="13" t="e">
        <f t="shared" si="1"/>
        <v>#DIV/0!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 ht="16.5" hidden="1" thickTop="1" thickBot="1" x14ac:dyDescent="0.4">
      <c r="A10" s="232"/>
      <c r="B10" s="168" t="s">
        <v>25</v>
      </c>
      <c r="C10" s="168"/>
      <c r="D10" s="11">
        <v>0</v>
      </c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1">
        <v>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3" t="e">
        <f t="shared" si="1"/>
        <v>#DIV/0!</v>
      </c>
      <c r="AC10" s="13" t="e">
        <f t="shared" si="1"/>
        <v>#DIV/0!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ht="16.5" hidden="1" thickTop="1" thickBot="1" x14ac:dyDescent="0.4">
      <c r="A11" s="232"/>
      <c r="B11" s="168" t="s">
        <v>50</v>
      </c>
      <c r="C11" s="168"/>
      <c r="D11" s="11">
        <v>0</v>
      </c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1">
        <v>0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3" t="e">
        <f t="shared" si="1"/>
        <v>#DIV/0!</v>
      </c>
      <c r="AC11" s="13" t="e">
        <f t="shared" si="1"/>
        <v>#DIV/0!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ht="16.5" hidden="1" thickTop="1" thickBot="1" x14ac:dyDescent="0.4">
      <c r="A12" s="232"/>
      <c r="B12" s="168" t="s">
        <v>26</v>
      </c>
      <c r="C12" s="168"/>
      <c r="D12" s="11">
        <v>1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1">
        <f>+P9-D9</f>
        <v>7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3">
        <f t="shared" si="1"/>
        <v>0.14285714285714285</v>
      </c>
      <c r="AC12" s="13" t="e">
        <f t="shared" si="1"/>
        <v>#DIV/0!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ht="16.5" hidden="1" thickTop="1" thickBot="1" x14ac:dyDescent="0.4">
      <c r="A13" s="232"/>
      <c r="B13" s="168" t="s">
        <v>27</v>
      </c>
      <c r="C13" s="168"/>
      <c r="D13" s="11">
        <v>117</v>
      </c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>
        <v>123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3">
        <f t="shared" si="1"/>
        <v>0.95121951219512191</v>
      </c>
      <c r="AC13" s="13" t="e">
        <f t="shared" si="1"/>
        <v>#DIV/0!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ht="16.5" hidden="1" thickTop="1" thickBot="1" x14ac:dyDescent="0.4">
      <c r="A14" s="232"/>
      <c r="B14" s="168" t="s">
        <v>28</v>
      </c>
      <c r="C14" s="168"/>
      <c r="D14" s="13">
        <v>0</v>
      </c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>
        <v>0.15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>
        <f t="shared" si="1"/>
        <v>0</v>
      </c>
      <c r="AC14" s="13" t="e">
        <f t="shared" si="1"/>
        <v>#DIV/0!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ht="16.5" hidden="1" thickTop="1" thickBot="1" x14ac:dyDescent="0.4">
      <c r="A15" s="232"/>
      <c r="B15" s="168" t="s">
        <v>29</v>
      </c>
      <c r="C15" s="168"/>
      <c r="D15" s="11">
        <v>54</v>
      </c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1">
        <v>54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3">
        <f t="shared" si="1"/>
        <v>1</v>
      </c>
      <c r="AC15" s="13" t="e">
        <f t="shared" si="1"/>
        <v>#DIV/0!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ht="16.5" hidden="1" thickTop="1" thickBot="1" x14ac:dyDescent="0.4">
      <c r="A16" s="232"/>
      <c r="B16" s="168" t="s">
        <v>30</v>
      </c>
      <c r="C16" s="168"/>
      <c r="D16" s="16">
        <f>+D15</f>
        <v>54</v>
      </c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6">
        <f>+D7</f>
        <v>117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>
        <f t="shared" si="1"/>
        <v>0.46153846153846156</v>
      </c>
      <c r="AC16" s="13" t="e">
        <f t="shared" si="1"/>
        <v>#DIV/0!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ht="16.5" hidden="1" thickTop="1" thickBot="1" x14ac:dyDescent="0.4">
      <c r="A17" s="232"/>
      <c r="B17" s="163" t="s">
        <v>4</v>
      </c>
      <c r="C17" s="163"/>
      <c r="D17" s="163" t="s">
        <v>5</v>
      </c>
      <c r="E17" s="163" t="s">
        <v>6</v>
      </c>
      <c r="F17" s="163" t="s">
        <v>7</v>
      </c>
      <c r="G17" s="163" t="s">
        <v>8</v>
      </c>
      <c r="H17" s="163" t="s">
        <v>9</v>
      </c>
      <c r="I17" s="163" t="s">
        <v>10</v>
      </c>
      <c r="J17" s="163" t="s">
        <v>11</v>
      </c>
      <c r="K17" s="163" t="s">
        <v>12</v>
      </c>
      <c r="L17" s="163" t="s">
        <v>13</v>
      </c>
      <c r="M17" s="163" t="s">
        <v>14</v>
      </c>
      <c r="N17" s="163" t="s">
        <v>15</v>
      </c>
      <c r="O17" s="163" t="s">
        <v>16</v>
      </c>
      <c r="P17" s="164" t="s">
        <v>5</v>
      </c>
      <c r="Q17" s="165" t="s">
        <v>6</v>
      </c>
      <c r="R17" s="165" t="s">
        <v>7</v>
      </c>
      <c r="S17" s="165" t="s">
        <v>8</v>
      </c>
      <c r="T17" s="164" t="s">
        <v>9</v>
      </c>
      <c r="U17" s="164" t="s">
        <v>10</v>
      </c>
      <c r="V17" s="164" t="s">
        <v>11</v>
      </c>
      <c r="W17" s="164" t="s">
        <v>12</v>
      </c>
      <c r="X17" s="164" t="s">
        <v>13</v>
      </c>
      <c r="Y17" s="164" t="s">
        <v>14</v>
      </c>
      <c r="Z17" s="164" t="s">
        <v>15</v>
      </c>
      <c r="AA17" s="164" t="s">
        <v>16</v>
      </c>
      <c r="AB17" s="166" t="s">
        <v>5</v>
      </c>
      <c r="AC17" s="167" t="s">
        <v>6</v>
      </c>
      <c r="AD17" s="167" t="s">
        <v>7</v>
      </c>
      <c r="AE17" s="167" t="s">
        <v>8</v>
      </c>
      <c r="AF17" s="166" t="s">
        <v>9</v>
      </c>
      <c r="AG17" s="166" t="s">
        <v>10</v>
      </c>
      <c r="AH17" s="166" t="s">
        <v>11</v>
      </c>
      <c r="AI17" s="166" t="s">
        <v>12</v>
      </c>
      <c r="AJ17" s="166" t="s">
        <v>13</v>
      </c>
      <c r="AK17" s="166" t="s">
        <v>14</v>
      </c>
      <c r="AL17" s="166" t="s">
        <v>15</v>
      </c>
      <c r="AM17" s="166" t="s">
        <v>16</v>
      </c>
    </row>
    <row r="18" spans="1:39" ht="16.5" hidden="1" thickTop="1" thickBot="1" x14ac:dyDescent="0.4">
      <c r="A18" s="232"/>
      <c r="B18" s="168" t="s">
        <v>31</v>
      </c>
      <c r="C18" s="168"/>
      <c r="D18" s="11">
        <v>235</v>
      </c>
      <c r="E18" s="11"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v>632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3">
        <f t="shared" ref="AB18:AM18" si="2">+D18/P18</f>
        <v>0.37183544303797467</v>
      </c>
      <c r="AC18" s="13" t="e">
        <f t="shared" si="2"/>
        <v>#DIV/0!</v>
      </c>
      <c r="AD18" s="13" t="e">
        <f t="shared" si="2"/>
        <v>#DIV/0!</v>
      </c>
      <c r="AE18" s="13" t="e">
        <f t="shared" si="2"/>
        <v>#DIV/0!</v>
      </c>
      <c r="AF18" s="13" t="e">
        <f t="shared" si="2"/>
        <v>#DIV/0!</v>
      </c>
      <c r="AG18" s="13" t="e">
        <f t="shared" si="2"/>
        <v>#DIV/0!</v>
      </c>
      <c r="AH18" s="13" t="e">
        <f t="shared" si="2"/>
        <v>#DIV/0!</v>
      </c>
      <c r="AI18" s="13" t="e">
        <f t="shared" si="2"/>
        <v>#DIV/0!</v>
      </c>
      <c r="AJ18" s="13" t="e">
        <f t="shared" si="2"/>
        <v>#DIV/0!</v>
      </c>
      <c r="AK18" s="13" t="e">
        <f t="shared" si="2"/>
        <v>#DIV/0!</v>
      </c>
      <c r="AL18" s="13" t="e">
        <f t="shared" si="2"/>
        <v>#DIV/0!</v>
      </c>
      <c r="AM18" s="13" t="e">
        <f t="shared" si="2"/>
        <v>#DIV/0!</v>
      </c>
    </row>
    <row r="19" spans="1:39" ht="16.5" hidden="1" thickTop="1" thickBot="1" x14ac:dyDescent="0.4">
      <c r="A19" s="163" t="s">
        <v>3</v>
      </c>
      <c r="B19" s="163" t="s">
        <v>4</v>
      </c>
      <c r="C19" s="163"/>
      <c r="D19" s="163" t="s">
        <v>5</v>
      </c>
      <c r="E19" s="163" t="s">
        <v>6</v>
      </c>
      <c r="F19" s="163" t="s">
        <v>7</v>
      </c>
      <c r="G19" s="163" t="s">
        <v>8</v>
      </c>
      <c r="H19" s="163" t="s">
        <v>9</v>
      </c>
      <c r="I19" s="163" t="s">
        <v>10</v>
      </c>
      <c r="J19" s="163" t="s">
        <v>11</v>
      </c>
      <c r="K19" s="163" t="s">
        <v>12</v>
      </c>
      <c r="L19" s="163" t="s">
        <v>13</v>
      </c>
      <c r="M19" s="163" t="s">
        <v>14</v>
      </c>
      <c r="N19" s="163" t="s">
        <v>15</v>
      </c>
      <c r="O19" s="163" t="s">
        <v>16</v>
      </c>
      <c r="P19" s="164" t="s">
        <v>5</v>
      </c>
      <c r="Q19" s="165" t="s">
        <v>6</v>
      </c>
      <c r="R19" s="165" t="s">
        <v>7</v>
      </c>
      <c r="S19" s="165" t="s">
        <v>8</v>
      </c>
      <c r="T19" s="164" t="s">
        <v>9</v>
      </c>
      <c r="U19" s="164" t="s">
        <v>10</v>
      </c>
      <c r="V19" s="164" t="s">
        <v>11</v>
      </c>
      <c r="W19" s="164" t="s">
        <v>12</v>
      </c>
      <c r="X19" s="164" t="s">
        <v>13</v>
      </c>
      <c r="Y19" s="164" t="s">
        <v>14</v>
      </c>
      <c r="Z19" s="164" t="s">
        <v>15</v>
      </c>
      <c r="AA19" s="164" t="s">
        <v>16</v>
      </c>
      <c r="AB19" s="166" t="s">
        <v>5</v>
      </c>
      <c r="AC19" s="167" t="s">
        <v>6</v>
      </c>
      <c r="AD19" s="167" t="s">
        <v>7</v>
      </c>
      <c r="AE19" s="167" t="s">
        <v>8</v>
      </c>
      <c r="AF19" s="166" t="s">
        <v>9</v>
      </c>
      <c r="AG19" s="166" t="s">
        <v>10</v>
      </c>
      <c r="AH19" s="166" t="s">
        <v>11</v>
      </c>
      <c r="AI19" s="166" t="s">
        <v>12</v>
      </c>
      <c r="AJ19" s="166" t="s">
        <v>13</v>
      </c>
      <c r="AK19" s="166" t="s">
        <v>14</v>
      </c>
      <c r="AL19" s="166" t="s">
        <v>15</v>
      </c>
      <c r="AM19" s="166" t="s">
        <v>16</v>
      </c>
    </row>
    <row r="20" spans="1:39" ht="16.5" hidden="1" thickTop="1" thickBot="1" x14ac:dyDescent="0.4">
      <c r="A20" s="233" t="s">
        <v>32</v>
      </c>
      <c r="B20" s="168" t="s">
        <v>20</v>
      </c>
      <c r="C20" s="168"/>
      <c r="D20" s="11">
        <v>479</v>
      </c>
      <c r="E20" s="11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1">
        <v>930</v>
      </c>
      <c r="Q20" s="11">
        <v>600</v>
      </c>
      <c r="R20" s="11">
        <f t="shared" ref="R20:AA21" si="3">+$P$20+Q20</f>
        <v>1530</v>
      </c>
      <c r="S20" s="11">
        <f t="shared" si="3"/>
        <v>2460</v>
      </c>
      <c r="T20" s="11">
        <f t="shared" si="3"/>
        <v>3390</v>
      </c>
      <c r="U20" s="11">
        <f t="shared" si="3"/>
        <v>4320</v>
      </c>
      <c r="V20" s="11">
        <f t="shared" si="3"/>
        <v>5250</v>
      </c>
      <c r="W20" s="11">
        <f t="shared" si="3"/>
        <v>6180</v>
      </c>
      <c r="X20" s="11">
        <f t="shared" si="3"/>
        <v>7110</v>
      </c>
      <c r="Y20" s="11">
        <f t="shared" si="3"/>
        <v>8040</v>
      </c>
      <c r="Z20" s="11">
        <f t="shared" si="3"/>
        <v>8970</v>
      </c>
      <c r="AA20" s="11">
        <f t="shared" si="3"/>
        <v>9900</v>
      </c>
      <c r="AB20" s="13">
        <f t="shared" ref="AB20:AM21" si="4">+D20/P20</f>
        <v>0.51505376344086018</v>
      </c>
      <c r="AC20" s="13">
        <f t="shared" si="4"/>
        <v>0</v>
      </c>
      <c r="AD20" s="13">
        <f t="shared" si="4"/>
        <v>0</v>
      </c>
      <c r="AE20" s="13">
        <f t="shared" si="4"/>
        <v>0</v>
      </c>
      <c r="AF20" s="13">
        <f t="shared" si="4"/>
        <v>0</v>
      </c>
      <c r="AG20" s="13">
        <f t="shared" si="4"/>
        <v>0</v>
      </c>
      <c r="AH20" s="13">
        <f t="shared" si="4"/>
        <v>0</v>
      </c>
      <c r="AI20" s="13">
        <f t="shared" si="4"/>
        <v>0</v>
      </c>
      <c r="AJ20" s="13">
        <f t="shared" si="4"/>
        <v>0</v>
      </c>
      <c r="AK20" s="13">
        <f t="shared" si="4"/>
        <v>0</v>
      </c>
      <c r="AL20" s="13">
        <f t="shared" si="4"/>
        <v>0</v>
      </c>
      <c r="AM20" s="13">
        <f t="shared" si="4"/>
        <v>0</v>
      </c>
    </row>
    <row r="21" spans="1:39" ht="16.5" hidden="1" thickTop="1" thickBot="1" x14ac:dyDescent="0.4">
      <c r="A21" s="234"/>
      <c r="B21" s="168" t="s">
        <v>51</v>
      </c>
      <c r="C21" s="168"/>
      <c r="D21" s="11">
        <v>76</v>
      </c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1">
        <v>287</v>
      </c>
      <c r="Q21" s="11">
        <v>600</v>
      </c>
      <c r="R21" s="11">
        <f t="shared" si="3"/>
        <v>1530</v>
      </c>
      <c r="S21" s="11">
        <f t="shared" si="3"/>
        <v>2460</v>
      </c>
      <c r="T21" s="11">
        <f t="shared" si="3"/>
        <v>3390</v>
      </c>
      <c r="U21" s="11">
        <f t="shared" si="3"/>
        <v>4320</v>
      </c>
      <c r="V21" s="11">
        <f t="shared" si="3"/>
        <v>5250</v>
      </c>
      <c r="W21" s="11">
        <f t="shared" si="3"/>
        <v>6180</v>
      </c>
      <c r="X21" s="11">
        <f t="shared" si="3"/>
        <v>7110</v>
      </c>
      <c r="Y21" s="11">
        <f t="shared" si="3"/>
        <v>8040</v>
      </c>
      <c r="Z21" s="11">
        <f t="shared" si="3"/>
        <v>8970</v>
      </c>
      <c r="AA21" s="11">
        <f t="shared" si="3"/>
        <v>9900</v>
      </c>
      <c r="AB21" s="13">
        <f t="shared" si="4"/>
        <v>0.26480836236933797</v>
      </c>
      <c r="AC21" s="13">
        <f t="shared" si="4"/>
        <v>0</v>
      </c>
      <c r="AD21" s="13">
        <f t="shared" si="4"/>
        <v>0</v>
      </c>
      <c r="AE21" s="13">
        <f t="shared" si="4"/>
        <v>0</v>
      </c>
      <c r="AF21" s="13">
        <f t="shared" si="4"/>
        <v>0</v>
      </c>
      <c r="AG21" s="13">
        <f t="shared" si="4"/>
        <v>0</v>
      </c>
      <c r="AH21" s="13">
        <f t="shared" si="4"/>
        <v>0</v>
      </c>
      <c r="AI21" s="13">
        <f t="shared" si="4"/>
        <v>0</v>
      </c>
      <c r="AJ21" s="13">
        <f t="shared" si="4"/>
        <v>0</v>
      </c>
      <c r="AK21" s="13">
        <f t="shared" si="4"/>
        <v>0</v>
      </c>
      <c r="AL21" s="13">
        <f t="shared" si="4"/>
        <v>0</v>
      </c>
      <c r="AM21" s="13">
        <f t="shared" si="4"/>
        <v>0</v>
      </c>
    </row>
    <row r="22" spans="1:39" ht="16.5" hidden="1" thickTop="1" thickBot="1" x14ac:dyDescent="0.4">
      <c r="A22" s="234"/>
      <c r="B22" s="168" t="s">
        <v>33</v>
      </c>
      <c r="C22" s="168"/>
      <c r="D22" s="13">
        <v>0.04</v>
      </c>
      <c r="E22" s="11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>
        <v>0.05</v>
      </c>
      <c r="Q22" s="11">
        <v>5</v>
      </c>
      <c r="R22" s="11">
        <v>5</v>
      </c>
      <c r="S22" s="11">
        <v>5</v>
      </c>
      <c r="T22" s="11">
        <v>5</v>
      </c>
      <c r="U22" s="11">
        <v>5</v>
      </c>
      <c r="V22" s="11">
        <v>5</v>
      </c>
      <c r="W22" s="11">
        <v>5</v>
      </c>
      <c r="X22" s="11">
        <v>5</v>
      </c>
      <c r="Y22" s="11">
        <v>5</v>
      </c>
      <c r="Z22" s="11">
        <v>5</v>
      </c>
      <c r="AA22" s="11">
        <v>5</v>
      </c>
      <c r="AB22" s="13">
        <f>+D22/P22</f>
        <v>0.79999999999999993</v>
      </c>
      <c r="AC22" s="13">
        <f t="shared" ref="AC22:AM23" si="5">+F22/Q22</f>
        <v>0</v>
      </c>
      <c r="AD22" s="13">
        <f t="shared" si="5"/>
        <v>0</v>
      </c>
      <c r="AE22" s="13">
        <f t="shared" si="5"/>
        <v>0</v>
      </c>
      <c r="AF22" s="13">
        <f t="shared" si="5"/>
        <v>0</v>
      </c>
      <c r="AG22" s="13">
        <f t="shared" si="5"/>
        <v>0</v>
      </c>
      <c r="AH22" s="13">
        <f t="shared" si="5"/>
        <v>0</v>
      </c>
      <c r="AI22" s="13">
        <f t="shared" si="5"/>
        <v>0</v>
      </c>
      <c r="AJ22" s="13">
        <f t="shared" si="5"/>
        <v>0</v>
      </c>
      <c r="AK22" s="13">
        <f t="shared" si="5"/>
        <v>0</v>
      </c>
      <c r="AL22" s="13">
        <f t="shared" si="5"/>
        <v>0</v>
      </c>
      <c r="AM22" s="13">
        <f t="shared" si="5"/>
        <v>0.01</v>
      </c>
    </row>
    <row r="23" spans="1:39" ht="16.5" hidden="1" thickTop="1" thickBot="1" x14ac:dyDescent="0.4">
      <c r="A23" s="234"/>
      <c r="B23" s="169" t="s">
        <v>34</v>
      </c>
      <c r="C23" s="169"/>
      <c r="D23" s="11">
        <v>3</v>
      </c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1">
        <v>4</v>
      </c>
      <c r="Q23" s="11">
        <v>7</v>
      </c>
      <c r="R23" s="11">
        <v>7</v>
      </c>
      <c r="S23" s="11">
        <v>7</v>
      </c>
      <c r="T23" s="11">
        <v>7</v>
      </c>
      <c r="U23" s="11">
        <v>7</v>
      </c>
      <c r="V23" s="11">
        <v>7</v>
      </c>
      <c r="W23" s="11">
        <v>7</v>
      </c>
      <c r="X23" s="11">
        <v>7</v>
      </c>
      <c r="Y23" s="11">
        <v>7</v>
      </c>
      <c r="Z23" s="11">
        <v>7</v>
      </c>
      <c r="AA23" s="11">
        <v>7</v>
      </c>
      <c r="AB23" s="13">
        <f>+D23/P23</f>
        <v>0.75</v>
      </c>
      <c r="AC23" s="13">
        <f t="shared" si="5"/>
        <v>0</v>
      </c>
      <c r="AD23" s="13">
        <f t="shared" si="5"/>
        <v>0</v>
      </c>
      <c r="AE23" s="13">
        <f t="shared" si="5"/>
        <v>0</v>
      </c>
      <c r="AF23" s="13">
        <f t="shared" si="5"/>
        <v>0</v>
      </c>
      <c r="AG23" s="13">
        <f t="shared" si="5"/>
        <v>0</v>
      </c>
      <c r="AH23" s="13">
        <f t="shared" si="5"/>
        <v>0</v>
      </c>
      <c r="AI23" s="13">
        <f t="shared" si="5"/>
        <v>0</v>
      </c>
      <c r="AJ23" s="13">
        <f t="shared" si="5"/>
        <v>0</v>
      </c>
      <c r="AK23" s="13">
        <f t="shared" si="5"/>
        <v>0</v>
      </c>
      <c r="AL23" s="13">
        <f t="shared" si="5"/>
        <v>0</v>
      </c>
      <c r="AM23" s="13">
        <f t="shared" si="5"/>
        <v>0.5714285714285714</v>
      </c>
    </row>
    <row r="24" spans="1:39" ht="16.5" hidden="1" thickTop="1" thickBot="1" x14ac:dyDescent="0.4">
      <c r="A24" s="234"/>
      <c r="B24" s="163" t="s">
        <v>23</v>
      </c>
      <c r="C24" s="163"/>
      <c r="D24" s="163" t="s">
        <v>5</v>
      </c>
      <c r="E24" s="163" t="s">
        <v>6</v>
      </c>
      <c r="F24" s="163" t="s">
        <v>7</v>
      </c>
      <c r="G24" s="163" t="s">
        <v>8</v>
      </c>
      <c r="H24" s="163" t="s">
        <v>9</v>
      </c>
      <c r="I24" s="163" t="s">
        <v>10</v>
      </c>
      <c r="J24" s="163" t="s">
        <v>11</v>
      </c>
      <c r="K24" s="163" t="s">
        <v>12</v>
      </c>
      <c r="L24" s="163" t="s">
        <v>13</v>
      </c>
      <c r="M24" s="163" t="s">
        <v>14</v>
      </c>
      <c r="N24" s="163" t="s">
        <v>15</v>
      </c>
      <c r="O24" s="163" t="s">
        <v>16</v>
      </c>
      <c r="P24" s="164" t="s">
        <v>5</v>
      </c>
      <c r="Q24" s="165" t="s">
        <v>6</v>
      </c>
      <c r="R24" s="165" t="s">
        <v>7</v>
      </c>
      <c r="S24" s="165" t="s">
        <v>8</v>
      </c>
      <c r="T24" s="164" t="s">
        <v>9</v>
      </c>
      <c r="U24" s="164" t="s">
        <v>10</v>
      </c>
      <c r="V24" s="164" t="s">
        <v>11</v>
      </c>
      <c r="W24" s="164" t="s">
        <v>12</v>
      </c>
      <c r="X24" s="164" t="s">
        <v>13</v>
      </c>
      <c r="Y24" s="164" t="s">
        <v>14</v>
      </c>
      <c r="Z24" s="164" t="s">
        <v>15</v>
      </c>
      <c r="AA24" s="164" t="s">
        <v>16</v>
      </c>
      <c r="AB24" s="166" t="s">
        <v>5</v>
      </c>
      <c r="AC24" s="167" t="s">
        <v>6</v>
      </c>
      <c r="AD24" s="167" t="s">
        <v>7</v>
      </c>
      <c r="AE24" s="167" t="s">
        <v>8</v>
      </c>
      <c r="AF24" s="166" t="s">
        <v>9</v>
      </c>
      <c r="AG24" s="166" t="s">
        <v>10</v>
      </c>
      <c r="AH24" s="166" t="s">
        <v>11</v>
      </c>
      <c r="AI24" s="166" t="s">
        <v>12</v>
      </c>
      <c r="AJ24" s="166" t="s">
        <v>13</v>
      </c>
      <c r="AK24" s="166" t="s">
        <v>14</v>
      </c>
      <c r="AL24" s="166" t="s">
        <v>15</v>
      </c>
      <c r="AM24" s="166" t="s">
        <v>16</v>
      </c>
    </row>
    <row r="25" spans="1:39" ht="16.5" hidden="1" thickTop="1" thickBot="1" x14ac:dyDescent="0.4">
      <c r="A25" s="234"/>
      <c r="B25" s="168" t="s">
        <v>35</v>
      </c>
      <c r="C25" s="168"/>
      <c r="D25" s="11">
        <v>17</v>
      </c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1">
        <v>24</v>
      </c>
      <c r="Q25" s="11">
        <v>24</v>
      </c>
      <c r="R25" s="11">
        <v>24</v>
      </c>
      <c r="S25" s="11">
        <v>24</v>
      </c>
      <c r="T25" s="11">
        <v>24</v>
      </c>
      <c r="U25" s="11">
        <v>24</v>
      </c>
      <c r="V25" s="11">
        <v>24</v>
      </c>
      <c r="W25" s="11">
        <v>24</v>
      </c>
      <c r="X25" s="11">
        <v>24</v>
      </c>
      <c r="Y25" s="11">
        <v>24</v>
      </c>
      <c r="Z25" s="11">
        <v>24</v>
      </c>
      <c r="AA25" s="11">
        <v>24</v>
      </c>
      <c r="AB25" s="17">
        <f t="shared" ref="AB25:AM31" si="6">+D25/P25</f>
        <v>0.70833333333333337</v>
      </c>
      <c r="AC25" s="17">
        <f t="shared" si="6"/>
        <v>0</v>
      </c>
      <c r="AD25" s="17">
        <f t="shared" si="6"/>
        <v>0</v>
      </c>
      <c r="AE25" s="17">
        <f t="shared" si="6"/>
        <v>0</v>
      </c>
      <c r="AF25" s="17">
        <f t="shared" si="6"/>
        <v>0</v>
      </c>
      <c r="AG25" s="17">
        <f t="shared" si="6"/>
        <v>0</v>
      </c>
      <c r="AH25" s="17">
        <f t="shared" si="6"/>
        <v>0</v>
      </c>
      <c r="AI25" s="17">
        <f t="shared" si="6"/>
        <v>0</v>
      </c>
      <c r="AJ25" s="17">
        <f t="shared" si="6"/>
        <v>0</v>
      </c>
      <c r="AK25" s="17">
        <f t="shared" si="6"/>
        <v>0</v>
      </c>
      <c r="AL25" s="17">
        <f t="shared" si="6"/>
        <v>0</v>
      </c>
      <c r="AM25" s="17">
        <f t="shared" si="6"/>
        <v>0</v>
      </c>
    </row>
    <row r="26" spans="1:39" ht="16.5" hidden="1" thickTop="1" thickBot="1" x14ac:dyDescent="0.4">
      <c r="A26" s="234"/>
      <c r="B26" s="168" t="s">
        <v>36</v>
      </c>
      <c r="C26" s="168"/>
      <c r="D26" s="11">
        <v>5</v>
      </c>
      <c r="E26" s="1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7" t="e">
        <f t="shared" si="6"/>
        <v>#DIV/0!</v>
      </c>
      <c r="AC26" s="17" t="e">
        <f t="shared" si="6"/>
        <v>#DIV/0!</v>
      </c>
      <c r="AD26" s="17" t="e">
        <f t="shared" si="6"/>
        <v>#DIV/0!</v>
      </c>
      <c r="AE26" s="17" t="e">
        <f t="shared" si="6"/>
        <v>#DIV/0!</v>
      </c>
      <c r="AF26" s="17" t="e">
        <f t="shared" si="6"/>
        <v>#DIV/0!</v>
      </c>
      <c r="AG26" s="17" t="e">
        <f t="shared" si="6"/>
        <v>#DIV/0!</v>
      </c>
      <c r="AH26" s="17" t="e">
        <f t="shared" si="6"/>
        <v>#DIV/0!</v>
      </c>
      <c r="AI26" s="17" t="e">
        <f t="shared" si="6"/>
        <v>#DIV/0!</v>
      </c>
      <c r="AJ26" s="17" t="e">
        <f t="shared" si="6"/>
        <v>#DIV/0!</v>
      </c>
      <c r="AK26" s="17" t="e">
        <f t="shared" si="6"/>
        <v>#DIV/0!</v>
      </c>
      <c r="AL26" s="17" t="e">
        <f t="shared" si="6"/>
        <v>#DIV/0!</v>
      </c>
      <c r="AM26" s="17" t="e">
        <f t="shared" si="6"/>
        <v>#DIV/0!</v>
      </c>
    </row>
    <row r="27" spans="1:39" ht="16.5" hidden="1" thickTop="1" thickBot="1" x14ac:dyDescent="0.4">
      <c r="A27" s="234"/>
      <c r="B27" s="168" t="s">
        <v>37</v>
      </c>
      <c r="C27" s="168"/>
      <c r="D27" s="11">
        <v>2</v>
      </c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7" t="e">
        <f t="shared" si="6"/>
        <v>#DIV/0!</v>
      </c>
      <c r="AC27" s="17" t="e">
        <f t="shared" si="6"/>
        <v>#DIV/0!</v>
      </c>
      <c r="AD27" s="17" t="e">
        <f t="shared" si="6"/>
        <v>#DIV/0!</v>
      </c>
      <c r="AE27" s="17" t="e">
        <f t="shared" si="6"/>
        <v>#DIV/0!</v>
      </c>
      <c r="AF27" s="17" t="e">
        <f t="shared" si="6"/>
        <v>#DIV/0!</v>
      </c>
      <c r="AG27" s="17" t="e">
        <f t="shared" si="6"/>
        <v>#DIV/0!</v>
      </c>
      <c r="AH27" s="17" t="e">
        <f t="shared" si="6"/>
        <v>#DIV/0!</v>
      </c>
      <c r="AI27" s="17" t="e">
        <f t="shared" si="6"/>
        <v>#DIV/0!</v>
      </c>
      <c r="AJ27" s="17" t="e">
        <f t="shared" si="6"/>
        <v>#DIV/0!</v>
      </c>
      <c r="AK27" s="17" t="e">
        <f t="shared" si="6"/>
        <v>#DIV/0!</v>
      </c>
      <c r="AL27" s="17" t="e">
        <f t="shared" si="6"/>
        <v>#DIV/0!</v>
      </c>
      <c r="AM27" s="17" t="e">
        <f t="shared" si="6"/>
        <v>#DIV/0!</v>
      </c>
    </row>
    <row r="28" spans="1:39" ht="16.5" hidden="1" thickTop="1" thickBot="1" x14ac:dyDescent="0.4">
      <c r="A28" s="234"/>
      <c r="B28" s="168" t="s">
        <v>38</v>
      </c>
      <c r="C28" s="168"/>
      <c r="D28" s="11">
        <v>2</v>
      </c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>
        <v>2</v>
      </c>
      <c r="Q28" s="11">
        <v>2</v>
      </c>
      <c r="R28" s="11">
        <v>2</v>
      </c>
      <c r="S28" s="11">
        <v>2</v>
      </c>
      <c r="T28" s="11">
        <v>2</v>
      </c>
      <c r="U28" s="11">
        <v>2</v>
      </c>
      <c r="V28" s="11">
        <v>2</v>
      </c>
      <c r="W28" s="11">
        <v>2</v>
      </c>
      <c r="X28" s="11">
        <v>2</v>
      </c>
      <c r="Y28" s="11">
        <v>2</v>
      </c>
      <c r="Z28" s="11">
        <v>2</v>
      </c>
      <c r="AA28" s="11">
        <v>2</v>
      </c>
      <c r="AB28" s="17">
        <f t="shared" si="6"/>
        <v>1</v>
      </c>
      <c r="AC28" s="17">
        <f t="shared" si="6"/>
        <v>0</v>
      </c>
      <c r="AD28" s="17">
        <f t="shared" si="6"/>
        <v>0</v>
      </c>
      <c r="AE28" s="17">
        <f t="shared" si="6"/>
        <v>0</v>
      </c>
      <c r="AF28" s="17">
        <f t="shared" si="6"/>
        <v>0</v>
      </c>
      <c r="AG28" s="17">
        <f t="shared" si="6"/>
        <v>0</v>
      </c>
      <c r="AH28" s="17">
        <f t="shared" si="6"/>
        <v>0</v>
      </c>
      <c r="AI28" s="17">
        <f t="shared" si="6"/>
        <v>0</v>
      </c>
      <c r="AJ28" s="17">
        <f t="shared" si="6"/>
        <v>0</v>
      </c>
      <c r="AK28" s="17">
        <f t="shared" si="6"/>
        <v>0</v>
      </c>
      <c r="AL28" s="17">
        <f t="shared" si="6"/>
        <v>0</v>
      </c>
      <c r="AM28" s="17">
        <f t="shared" si="6"/>
        <v>0</v>
      </c>
    </row>
    <row r="29" spans="1:39" ht="16.5" hidden="1" thickTop="1" thickBot="1" x14ac:dyDescent="0.4">
      <c r="A29" s="234"/>
      <c r="B29" s="168" t="s">
        <v>39</v>
      </c>
      <c r="C29" s="168"/>
      <c r="D29" s="11">
        <v>2</v>
      </c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7" t="e">
        <f t="shared" si="6"/>
        <v>#DIV/0!</v>
      </c>
      <c r="AC29" s="17" t="e">
        <f t="shared" si="6"/>
        <v>#DIV/0!</v>
      </c>
      <c r="AD29" s="17" t="e">
        <f t="shared" si="6"/>
        <v>#DIV/0!</v>
      </c>
      <c r="AE29" s="17" t="e">
        <f t="shared" si="6"/>
        <v>#DIV/0!</v>
      </c>
      <c r="AF29" s="17" t="e">
        <f t="shared" si="6"/>
        <v>#DIV/0!</v>
      </c>
      <c r="AG29" s="17" t="e">
        <f t="shared" si="6"/>
        <v>#DIV/0!</v>
      </c>
      <c r="AH29" s="17" t="e">
        <f t="shared" si="6"/>
        <v>#DIV/0!</v>
      </c>
      <c r="AI29" s="17" t="e">
        <f t="shared" si="6"/>
        <v>#DIV/0!</v>
      </c>
      <c r="AJ29" s="17" t="e">
        <f t="shared" si="6"/>
        <v>#DIV/0!</v>
      </c>
      <c r="AK29" s="17" t="e">
        <f t="shared" si="6"/>
        <v>#DIV/0!</v>
      </c>
      <c r="AL29" s="17" t="e">
        <f t="shared" si="6"/>
        <v>#DIV/0!</v>
      </c>
      <c r="AM29" s="17" t="e">
        <f t="shared" si="6"/>
        <v>#DIV/0!</v>
      </c>
    </row>
    <row r="30" spans="1:39" ht="16.5" hidden="1" thickTop="1" thickBot="1" x14ac:dyDescent="0.4">
      <c r="A30" s="234"/>
      <c r="B30" s="168" t="s">
        <v>41</v>
      </c>
      <c r="C30" s="168"/>
      <c r="D30" s="11">
        <v>11</v>
      </c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7" t="e">
        <f t="shared" si="6"/>
        <v>#DIV/0!</v>
      </c>
      <c r="AC30" s="17" t="e">
        <f t="shared" si="6"/>
        <v>#DIV/0!</v>
      </c>
      <c r="AD30" s="17" t="e">
        <f t="shared" si="6"/>
        <v>#DIV/0!</v>
      </c>
      <c r="AE30" s="17" t="e">
        <f t="shared" si="6"/>
        <v>#DIV/0!</v>
      </c>
      <c r="AF30" s="17" t="e">
        <f t="shared" si="6"/>
        <v>#DIV/0!</v>
      </c>
      <c r="AG30" s="17" t="e">
        <f t="shared" si="6"/>
        <v>#DIV/0!</v>
      </c>
      <c r="AH30" s="17" t="e">
        <f t="shared" si="6"/>
        <v>#DIV/0!</v>
      </c>
      <c r="AI30" s="17" t="e">
        <f t="shared" si="6"/>
        <v>#DIV/0!</v>
      </c>
      <c r="AJ30" s="17" t="e">
        <f t="shared" si="6"/>
        <v>#DIV/0!</v>
      </c>
      <c r="AK30" s="17" t="e">
        <f t="shared" si="6"/>
        <v>#DIV/0!</v>
      </c>
      <c r="AL30" s="17" t="e">
        <f t="shared" si="6"/>
        <v>#DIV/0!</v>
      </c>
      <c r="AM30" s="17" t="e">
        <f t="shared" si="6"/>
        <v>#DIV/0!</v>
      </c>
    </row>
    <row r="31" spans="1:39" ht="16.5" hidden="1" thickTop="1" thickBot="1" x14ac:dyDescent="0.4">
      <c r="A31" s="234"/>
      <c r="B31" s="168" t="s">
        <v>42</v>
      </c>
      <c r="C31" s="168"/>
      <c r="D31" s="11">
        <f>24-11</f>
        <v>13</v>
      </c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7" t="e">
        <f t="shared" si="6"/>
        <v>#DIV/0!</v>
      </c>
      <c r="AC31" s="17" t="e">
        <f t="shared" si="6"/>
        <v>#DIV/0!</v>
      </c>
      <c r="AD31" s="17" t="e">
        <f t="shared" si="6"/>
        <v>#DIV/0!</v>
      </c>
      <c r="AE31" s="17" t="e">
        <f t="shared" si="6"/>
        <v>#DIV/0!</v>
      </c>
      <c r="AF31" s="17" t="e">
        <f t="shared" si="6"/>
        <v>#DIV/0!</v>
      </c>
      <c r="AG31" s="17" t="e">
        <f t="shared" si="6"/>
        <v>#DIV/0!</v>
      </c>
      <c r="AH31" s="17" t="e">
        <f t="shared" si="6"/>
        <v>#DIV/0!</v>
      </c>
      <c r="AI31" s="17" t="e">
        <f t="shared" si="6"/>
        <v>#DIV/0!</v>
      </c>
      <c r="AJ31" s="17" t="e">
        <f t="shared" si="6"/>
        <v>#DIV/0!</v>
      </c>
      <c r="AK31" s="17" t="e">
        <f t="shared" si="6"/>
        <v>#DIV/0!</v>
      </c>
      <c r="AL31" s="17" t="e">
        <f t="shared" si="6"/>
        <v>#DIV/0!</v>
      </c>
      <c r="AM31" s="17" t="e">
        <f t="shared" si="6"/>
        <v>#DIV/0!</v>
      </c>
    </row>
    <row r="32" spans="1:39" ht="16.5" hidden="1" thickTop="1" thickBot="1" x14ac:dyDescent="0.4">
      <c r="A32" s="163" t="s">
        <v>3</v>
      </c>
      <c r="B32" s="163" t="s">
        <v>4</v>
      </c>
      <c r="C32" s="163"/>
      <c r="D32" s="163" t="s">
        <v>5</v>
      </c>
      <c r="E32" s="163" t="s">
        <v>6</v>
      </c>
      <c r="F32" s="163" t="s">
        <v>7</v>
      </c>
      <c r="G32" s="163" t="s">
        <v>8</v>
      </c>
      <c r="H32" s="163" t="s">
        <v>9</v>
      </c>
      <c r="I32" s="163" t="s">
        <v>10</v>
      </c>
      <c r="J32" s="163" t="s">
        <v>11</v>
      </c>
      <c r="K32" s="163" t="s">
        <v>12</v>
      </c>
      <c r="L32" s="163" t="s">
        <v>13</v>
      </c>
      <c r="M32" s="163" t="s">
        <v>14</v>
      </c>
      <c r="N32" s="163" t="s">
        <v>15</v>
      </c>
      <c r="O32" s="163" t="s">
        <v>16</v>
      </c>
      <c r="P32" s="164" t="s">
        <v>5</v>
      </c>
      <c r="Q32" s="165" t="s">
        <v>6</v>
      </c>
      <c r="R32" s="165" t="s">
        <v>7</v>
      </c>
      <c r="S32" s="165" t="s">
        <v>8</v>
      </c>
      <c r="T32" s="164" t="s">
        <v>9</v>
      </c>
      <c r="U32" s="164" t="s">
        <v>10</v>
      </c>
      <c r="V32" s="164" t="s">
        <v>11</v>
      </c>
      <c r="W32" s="164" t="s">
        <v>12</v>
      </c>
      <c r="X32" s="164" t="s">
        <v>13</v>
      </c>
      <c r="Y32" s="164" t="s">
        <v>14</v>
      </c>
      <c r="Z32" s="164" t="s">
        <v>15</v>
      </c>
      <c r="AA32" s="164" t="s">
        <v>16</v>
      </c>
      <c r="AB32" s="166" t="s">
        <v>5</v>
      </c>
      <c r="AC32" s="167" t="s">
        <v>6</v>
      </c>
      <c r="AD32" s="167" t="s">
        <v>7</v>
      </c>
      <c r="AE32" s="167" t="s">
        <v>8</v>
      </c>
      <c r="AF32" s="166" t="s">
        <v>9</v>
      </c>
      <c r="AG32" s="166" t="s">
        <v>10</v>
      </c>
      <c r="AH32" s="166" t="s">
        <v>11</v>
      </c>
      <c r="AI32" s="166" t="s">
        <v>12</v>
      </c>
      <c r="AJ32" s="166" t="s">
        <v>13</v>
      </c>
      <c r="AK32" s="166" t="s">
        <v>14</v>
      </c>
      <c r="AL32" s="166" t="s">
        <v>15</v>
      </c>
      <c r="AM32" s="166" t="s">
        <v>16</v>
      </c>
    </row>
    <row r="33" spans="1:39" ht="29" hidden="1" thickTop="1" thickBot="1" x14ac:dyDescent="0.4">
      <c r="A33" s="233" t="s">
        <v>43</v>
      </c>
      <c r="B33" s="170" t="s">
        <v>44</v>
      </c>
      <c r="C33" s="170"/>
      <c r="D33" s="11">
        <v>0.05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8">
        <v>8.3333333333333329E-2</v>
      </c>
      <c r="Q33" s="18">
        <v>8.3333333333333329E-2</v>
      </c>
      <c r="R33" s="18">
        <v>8.3333333333333329E-2</v>
      </c>
      <c r="S33" s="18">
        <v>8.3333333333333329E-2</v>
      </c>
      <c r="T33" s="18">
        <v>8.3333333333333329E-2</v>
      </c>
      <c r="U33" s="18">
        <v>8.3333333333333329E-2</v>
      </c>
      <c r="V33" s="18">
        <v>8.3333333333333329E-2</v>
      </c>
      <c r="W33" s="18">
        <v>8.3333333333333329E-2</v>
      </c>
      <c r="X33" s="18">
        <v>8.3333333333333329E-2</v>
      </c>
      <c r="Y33" s="18">
        <v>8.3333333333333329E-2</v>
      </c>
      <c r="Z33" s="18">
        <v>8.3333333333333329E-2</v>
      </c>
      <c r="AA33" s="18">
        <v>8.3333333333333329E-2</v>
      </c>
      <c r="AB33" s="13">
        <f t="shared" ref="AB33:AM39" si="7">+D33/P33</f>
        <v>0.60000000000000009</v>
      </c>
      <c r="AC33" s="13">
        <f t="shared" si="7"/>
        <v>0</v>
      </c>
      <c r="AD33" s="13">
        <f t="shared" si="7"/>
        <v>0</v>
      </c>
      <c r="AE33" s="13">
        <f t="shared" si="7"/>
        <v>0</v>
      </c>
      <c r="AF33" s="13">
        <f t="shared" si="7"/>
        <v>0</v>
      </c>
      <c r="AG33" s="13">
        <f t="shared" si="7"/>
        <v>0</v>
      </c>
      <c r="AH33" s="13">
        <f t="shared" si="7"/>
        <v>0</v>
      </c>
      <c r="AI33" s="13">
        <f t="shared" si="7"/>
        <v>0</v>
      </c>
      <c r="AJ33" s="13">
        <f t="shared" si="7"/>
        <v>0</v>
      </c>
      <c r="AK33" s="13">
        <f t="shared" si="7"/>
        <v>0</v>
      </c>
      <c r="AL33" s="13">
        <f t="shared" si="7"/>
        <v>0</v>
      </c>
      <c r="AM33" s="13">
        <f t="shared" si="7"/>
        <v>0</v>
      </c>
    </row>
    <row r="34" spans="1:39" ht="29" hidden="1" thickTop="1" thickBot="1" x14ac:dyDescent="0.4">
      <c r="A34" s="234"/>
      <c r="B34" s="170" t="s">
        <v>45</v>
      </c>
      <c r="C34" s="170"/>
      <c r="D34" s="11">
        <v>0</v>
      </c>
      <c r="E34" s="11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8">
        <v>1.75</v>
      </c>
      <c r="Q34" s="18">
        <v>1.75</v>
      </c>
      <c r="R34" s="18">
        <v>1.75</v>
      </c>
      <c r="S34" s="18">
        <v>1.75</v>
      </c>
      <c r="T34" s="18">
        <v>1.75</v>
      </c>
      <c r="U34" s="18">
        <v>1.75</v>
      </c>
      <c r="V34" s="18">
        <v>1.75</v>
      </c>
      <c r="W34" s="18">
        <v>1.75</v>
      </c>
      <c r="X34" s="18">
        <v>1.75</v>
      </c>
      <c r="Y34" s="18">
        <v>1.75</v>
      </c>
      <c r="Z34" s="18">
        <v>1.75</v>
      </c>
      <c r="AA34" s="18">
        <v>1.75</v>
      </c>
      <c r="AB34" s="13">
        <f t="shared" si="7"/>
        <v>0</v>
      </c>
      <c r="AC34" s="13">
        <f t="shared" si="7"/>
        <v>0</v>
      </c>
      <c r="AD34" s="13">
        <f t="shared" si="7"/>
        <v>0</v>
      </c>
      <c r="AE34" s="13">
        <f t="shared" si="7"/>
        <v>0</v>
      </c>
      <c r="AF34" s="13">
        <f t="shared" si="7"/>
        <v>0</v>
      </c>
      <c r="AG34" s="13">
        <f t="shared" si="7"/>
        <v>0</v>
      </c>
      <c r="AH34" s="13">
        <f t="shared" si="7"/>
        <v>0</v>
      </c>
      <c r="AI34" s="13">
        <f t="shared" si="7"/>
        <v>0</v>
      </c>
      <c r="AJ34" s="13">
        <f t="shared" si="7"/>
        <v>0</v>
      </c>
      <c r="AK34" s="13">
        <f t="shared" si="7"/>
        <v>0</v>
      </c>
      <c r="AL34" s="13">
        <f t="shared" si="7"/>
        <v>0</v>
      </c>
      <c r="AM34" s="13">
        <f t="shared" si="7"/>
        <v>0</v>
      </c>
    </row>
    <row r="35" spans="1:39" ht="16.5" hidden="1" thickTop="1" thickBot="1" x14ac:dyDescent="0.4">
      <c r="A35" s="234"/>
      <c r="B35" s="168" t="s">
        <v>52</v>
      </c>
      <c r="C35" s="168"/>
      <c r="D35" s="11">
        <v>0</v>
      </c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8">
        <v>0.75</v>
      </c>
      <c r="Q35" s="18">
        <v>0.75</v>
      </c>
      <c r="R35" s="18">
        <v>0.75</v>
      </c>
      <c r="S35" s="18">
        <v>0.75</v>
      </c>
      <c r="T35" s="18">
        <v>0.75</v>
      </c>
      <c r="U35" s="18">
        <v>0.75</v>
      </c>
      <c r="V35" s="18">
        <v>0.75</v>
      </c>
      <c r="W35" s="18">
        <v>0.75</v>
      </c>
      <c r="X35" s="18">
        <v>0.75</v>
      </c>
      <c r="Y35" s="18">
        <v>0.75</v>
      </c>
      <c r="Z35" s="18">
        <v>0.75</v>
      </c>
      <c r="AA35" s="18">
        <v>0.75</v>
      </c>
      <c r="AB35" s="13">
        <f t="shared" si="7"/>
        <v>0</v>
      </c>
      <c r="AC35" s="13">
        <f t="shared" si="7"/>
        <v>0</v>
      </c>
      <c r="AD35" s="13">
        <f t="shared" si="7"/>
        <v>0</v>
      </c>
      <c r="AE35" s="13">
        <f t="shared" si="7"/>
        <v>0</v>
      </c>
      <c r="AF35" s="13">
        <f t="shared" si="7"/>
        <v>0</v>
      </c>
      <c r="AG35" s="13">
        <f t="shared" si="7"/>
        <v>0</v>
      </c>
      <c r="AH35" s="13">
        <f t="shared" si="7"/>
        <v>0</v>
      </c>
      <c r="AI35" s="13">
        <f t="shared" si="7"/>
        <v>0</v>
      </c>
      <c r="AJ35" s="13">
        <f t="shared" si="7"/>
        <v>0</v>
      </c>
      <c r="AK35" s="13">
        <f t="shared" si="7"/>
        <v>0</v>
      </c>
      <c r="AL35" s="13">
        <f t="shared" si="7"/>
        <v>0</v>
      </c>
      <c r="AM35" s="13">
        <f t="shared" si="7"/>
        <v>0</v>
      </c>
    </row>
    <row r="36" spans="1:39" ht="17.25" hidden="1" customHeight="1" thickTop="1" x14ac:dyDescent="0.35">
      <c r="A36" s="234"/>
      <c r="B36" s="168" t="s">
        <v>53</v>
      </c>
      <c r="C36" s="168"/>
      <c r="D36" s="11">
        <v>0</v>
      </c>
      <c r="E36" s="1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3" t="e">
        <f t="shared" si="7"/>
        <v>#DIV/0!</v>
      </c>
      <c r="AC36" s="13" t="e">
        <f t="shared" si="7"/>
        <v>#DIV/0!</v>
      </c>
      <c r="AD36" s="13" t="e">
        <f t="shared" si="7"/>
        <v>#DIV/0!</v>
      </c>
      <c r="AE36" s="13" t="e">
        <f t="shared" si="7"/>
        <v>#DIV/0!</v>
      </c>
      <c r="AF36" s="13" t="e">
        <f t="shared" si="7"/>
        <v>#DIV/0!</v>
      </c>
      <c r="AG36" s="13" t="e">
        <f t="shared" si="7"/>
        <v>#DIV/0!</v>
      </c>
      <c r="AH36" s="13" t="e">
        <f t="shared" si="7"/>
        <v>#DIV/0!</v>
      </c>
      <c r="AI36" s="13" t="e">
        <f t="shared" si="7"/>
        <v>#DIV/0!</v>
      </c>
      <c r="AJ36" s="13" t="e">
        <f t="shared" si="7"/>
        <v>#DIV/0!</v>
      </c>
      <c r="AK36" s="13" t="e">
        <f t="shared" si="7"/>
        <v>#DIV/0!</v>
      </c>
      <c r="AL36" s="13" t="e">
        <f t="shared" si="7"/>
        <v>#DIV/0!</v>
      </c>
      <c r="AM36" s="13" t="e">
        <f t="shared" si="7"/>
        <v>#DIV/0!</v>
      </c>
    </row>
    <row r="37" spans="1:39" ht="29" hidden="1" thickTop="1" thickBot="1" x14ac:dyDescent="0.4">
      <c r="A37" s="234"/>
      <c r="B37" s="170" t="s">
        <v>46</v>
      </c>
      <c r="C37" s="170"/>
      <c r="D37" s="11">
        <v>0</v>
      </c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3" t="e">
        <f t="shared" si="7"/>
        <v>#DIV/0!</v>
      </c>
      <c r="AC37" s="13" t="e">
        <f t="shared" si="7"/>
        <v>#DIV/0!</v>
      </c>
      <c r="AD37" s="13" t="e">
        <f t="shared" si="7"/>
        <v>#DIV/0!</v>
      </c>
      <c r="AE37" s="13" t="e">
        <f t="shared" si="7"/>
        <v>#DIV/0!</v>
      </c>
      <c r="AF37" s="13" t="e">
        <f t="shared" si="7"/>
        <v>#DIV/0!</v>
      </c>
      <c r="AG37" s="13" t="e">
        <f t="shared" si="7"/>
        <v>#DIV/0!</v>
      </c>
      <c r="AH37" s="13" t="e">
        <f t="shared" si="7"/>
        <v>#DIV/0!</v>
      </c>
      <c r="AI37" s="13" t="e">
        <f t="shared" si="7"/>
        <v>#DIV/0!</v>
      </c>
      <c r="AJ37" s="13" t="e">
        <f t="shared" si="7"/>
        <v>#DIV/0!</v>
      </c>
      <c r="AK37" s="13" t="e">
        <f t="shared" si="7"/>
        <v>#DIV/0!</v>
      </c>
      <c r="AL37" s="13" t="e">
        <f t="shared" si="7"/>
        <v>#DIV/0!</v>
      </c>
      <c r="AM37" s="13" t="e">
        <f t="shared" si="7"/>
        <v>#DIV/0!</v>
      </c>
    </row>
    <row r="38" spans="1:39" ht="16.5" hidden="1" thickTop="1" thickBot="1" x14ac:dyDescent="0.4">
      <c r="A38" s="234"/>
      <c r="B38" s="170" t="s">
        <v>47</v>
      </c>
      <c r="C38" s="170"/>
      <c r="D38" s="11">
        <v>6</v>
      </c>
      <c r="E38" s="1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>
        <v>14</v>
      </c>
      <c r="Q38" s="11">
        <v>14</v>
      </c>
      <c r="R38" s="11">
        <v>14</v>
      </c>
      <c r="S38" s="11">
        <v>14</v>
      </c>
      <c r="T38" s="11">
        <v>14</v>
      </c>
      <c r="U38" s="11">
        <v>14</v>
      </c>
      <c r="V38" s="11">
        <v>14</v>
      </c>
      <c r="W38" s="11">
        <v>14</v>
      </c>
      <c r="X38" s="11">
        <v>14</v>
      </c>
      <c r="Y38" s="11">
        <v>14</v>
      </c>
      <c r="Z38" s="11">
        <v>14</v>
      </c>
      <c r="AA38" s="11">
        <v>14</v>
      </c>
      <c r="AB38" s="13">
        <f t="shared" si="7"/>
        <v>0.42857142857142855</v>
      </c>
      <c r="AC38" s="13">
        <f t="shared" si="7"/>
        <v>0</v>
      </c>
      <c r="AD38" s="13">
        <f t="shared" si="7"/>
        <v>0</v>
      </c>
      <c r="AE38" s="13">
        <f t="shared" si="7"/>
        <v>0</v>
      </c>
      <c r="AF38" s="13">
        <f t="shared" si="7"/>
        <v>0</v>
      </c>
      <c r="AG38" s="13">
        <f t="shared" si="7"/>
        <v>0</v>
      </c>
      <c r="AH38" s="13">
        <f t="shared" si="7"/>
        <v>0</v>
      </c>
      <c r="AI38" s="13">
        <f t="shared" si="7"/>
        <v>0</v>
      </c>
      <c r="AJ38" s="13">
        <f t="shared" si="7"/>
        <v>0</v>
      </c>
      <c r="AK38" s="13">
        <f t="shared" si="7"/>
        <v>0</v>
      </c>
      <c r="AL38" s="13">
        <f t="shared" si="7"/>
        <v>0</v>
      </c>
      <c r="AM38" s="13">
        <f t="shared" si="7"/>
        <v>0</v>
      </c>
    </row>
    <row r="39" spans="1:39" ht="29" hidden="1" thickTop="1" thickBot="1" x14ac:dyDescent="0.4">
      <c r="A39" s="234"/>
      <c r="B39" s="170" t="s">
        <v>48</v>
      </c>
      <c r="C39" s="170"/>
      <c r="D39" s="11">
        <v>12</v>
      </c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>
        <v>12</v>
      </c>
      <c r="Q39" s="11"/>
      <c r="R39" s="11">
        <v>7</v>
      </c>
      <c r="S39" s="11">
        <v>7</v>
      </c>
      <c r="T39" s="11">
        <v>7</v>
      </c>
      <c r="U39" s="11">
        <v>7</v>
      </c>
      <c r="V39" s="11">
        <v>7</v>
      </c>
      <c r="W39" s="11">
        <v>7</v>
      </c>
      <c r="X39" s="11">
        <v>7</v>
      </c>
      <c r="Y39" s="11">
        <v>7</v>
      </c>
      <c r="Z39" s="11">
        <v>7</v>
      </c>
      <c r="AA39" s="11">
        <v>7</v>
      </c>
      <c r="AB39" s="13">
        <f t="shared" si="7"/>
        <v>1</v>
      </c>
      <c r="AC39" s="13" t="e">
        <f t="shared" si="7"/>
        <v>#DIV/0!</v>
      </c>
      <c r="AD39" s="13">
        <f t="shared" si="7"/>
        <v>0</v>
      </c>
      <c r="AE39" s="13">
        <f t="shared" si="7"/>
        <v>0</v>
      </c>
      <c r="AF39" s="13">
        <f t="shared" si="7"/>
        <v>0</v>
      </c>
      <c r="AG39" s="13">
        <f t="shared" si="7"/>
        <v>0</v>
      </c>
      <c r="AH39" s="13">
        <f t="shared" si="7"/>
        <v>0</v>
      </c>
      <c r="AI39" s="13">
        <f t="shared" si="7"/>
        <v>0</v>
      </c>
      <c r="AJ39" s="13">
        <f t="shared" si="7"/>
        <v>0</v>
      </c>
      <c r="AK39" s="13">
        <f t="shared" si="7"/>
        <v>0</v>
      </c>
      <c r="AL39" s="13">
        <f t="shared" si="7"/>
        <v>0</v>
      </c>
      <c r="AM39" s="13">
        <f t="shared" si="7"/>
        <v>0</v>
      </c>
    </row>
    <row r="40" spans="1:39" ht="16.5" hidden="1" thickTop="1" thickBot="1" x14ac:dyDescent="0.4">
      <c r="A40" s="234"/>
      <c r="B40" s="163" t="s">
        <v>23</v>
      </c>
      <c r="C40" s="163"/>
      <c r="D40" s="163" t="s">
        <v>5</v>
      </c>
      <c r="E40" s="163" t="s">
        <v>6</v>
      </c>
      <c r="F40" s="163" t="s">
        <v>7</v>
      </c>
      <c r="G40" s="163" t="s">
        <v>8</v>
      </c>
      <c r="H40" s="163" t="s">
        <v>9</v>
      </c>
      <c r="I40" s="163" t="s">
        <v>10</v>
      </c>
      <c r="J40" s="163" t="s">
        <v>11</v>
      </c>
      <c r="K40" s="163" t="s">
        <v>12</v>
      </c>
      <c r="L40" s="163" t="s">
        <v>13</v>
      </c>
      <c r="M40" s="163" t="s">
        <v>14</v>
      </c>
      <c r="N40" s="163" t="s">
        <v>15</v>
      </c>
      <c r="O40" s="163" t="s">
        <v>16</v>
      </c>
      <c r="P40" s="164" t="s">
        <v>5</v>
      </c>
      <c r="Q40" s="165" t="s">
        <v>6</v>
      </c>
      <c r="R40" s="165" t="s">
        <v>7</v>
      </c>
      <c r="S40" s="165" t="s">
        <v>8</v>
      </c>
      <c r="T40" s="164" t="s">
        <v>9</v>
      </c>
      <c r="U40" s="164" t="s">
        <v>10</v>
      </c>
      <c r="V40" s="164" t="s">
        <v>11</v>
      </c>
      <c r="W40" s="164" t="s">
        <v>12</v>
      </c>
      <c r="X40" s="164" t="s">
        <v>13</v>
      </c>
      <c r="Y40" s="164" t="s">
        <v>14</v>
      </c>
      <c r="Z40" s="164" t="s">
        <v>15</v>
      </c>
      <c r="AA40" s="164" t="s">
        <v>16</v>
      </c>
      <c r="AB40" s="166" t="s">
        <v>5</v>
      </c>
      <c r="AC40" s="167" t="s">
        <v>6</v>
      </c>
      <c r="AD40" s="167" t="s">
        <v>7</v>
      </c>
      <c r="AE40" s="167" t="s">
        <v>8</v>
      </c>
      <c r="AF40" s="166" t="s">
        <v>9</v>
      </c>
      <c r="AG40" s="166" t="s">
        <v>10</v>
      </c>
      <c r="AH40" s="166" t="s">
        <v>11</v>
      </c>
      <c r="AI40" s="166" t="s">
        <v>12</v>
      </c>
      <c r="AJ40" s="166" t="s">
        <v>13</v>
      </c>
      <c r="AK40" s="166" t="s">
        <v>14</v>
      </c>
      <c r="AL40" s="166" t="s">
        <v>15</v>
      </c>
      <c r="AM40" s="166" t="s">
        <v>16</v>
      </c>
    </row>
    <row r="41" spans="1:39" ht="16.5" hidden="1" thickTop="1" thickBot="1" x14ac:dyDescent="0.4">
      <c r="A41" s="234"/>
      <c r="B41" s="171" t="s">
        <v>49</v>
      </c>
      <c r="C41" s="171"/>
      <c r="D41" s="19">
        <v>2</v>
      </c>
      <c r="E41" s="19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21">
        <f t="shared" ref="AB41:AM70" si="8">+D41/P41</f>
        <v>2</v>
      </c>
      <c r="AC41" s="21">
        <f t="shared" si="8"/>
        <v>0</v>
      </c>
      <c r="AD41" s="21">
        <f t="shared" si="8"/>
        <v>0</v>
      </c>
      <c r="AE41" s="21">
        <f t="shared" si="8"/>
        <v>0</v>
      </c>
      <c r="AF41" s="21">
        <f t="shared" si="8"/>
        <v>0</v>
      </c>
      <c r="AG41" s="21">
        <f t="shared" si="8"/>
        <v>0</v>
      </c>
      <c r="AH41" s="21">
        <f t="shared" si="8"/>
        <v>0</v>
      </c>
      <c r="AI41" s="21">
        <f t="shared" si="8"/>
        <v>0</v>
      </c>
      <c r="AJ41" s="21">
        <f t="shared" si="8"/>
        <v>0</v>
      </c>
      <c r="AK41" s="21">
        <f t="shared" si="8"/>
        <v>0</v>
      </c>
      <c r="AL41" s="21">
        <f t="shared" si="8"/>
        <v>0</v>
      </c>
      <c r="AM41" s="21">
        <f t="shared" si="8"/>
        <v>0</v>
      </c>
    </row>
    <row r="42" spans="1:39" ht="16" thickTop="1" x14ac:dyDescent="0.35">
      <c r="A42" s="225" t="s">
        <v>54</v>
      </c>
      <c r="B42" s="172" t="s">
        <v>55</v>
      </c>
      <c r="C42" s="172"/>
      <c r="D42" s="173">
        <v>6</v>
      </c>
      <c r="E42" s="173">
        <v>6</v>
      </c>
      <c r="F42" s="173">
        <v>7</v>
      </c>
      <c r="G42" s="174"/>
      <c r="H42" s="174"/>
      <c r="I42" s="174"/>
      <c r="J42" s="174"/>
      <c r="K42" s="174"/>
      <c r="L42" s="174"/>
      <c r="M42" s="174"/>
      <c r="N42" s="174"/>
      <c r="O42" s="174"/>
      <c r="P42" s="173">
        <v>7</v>
      </c>
      <c r="Q42" s="173">
        <v>7</v>
      </c>
      <c r="R42" s="173">
        <v>7</v>
      </c>
      <c r="S42" s="173">
        <v>7</v>
      </c>
      <c r="T42" s="173">
        <v>7</v>
      </c>
      <c r="U42" s="173">
        <v>7</v>
      </c>
      <c r="V42" s="173">
        <v>7</v>
      </c>
      <c r="W42" s="173">
        <v>7</v>
      </c>
      <c r="X42" s="173">
        <v>7</v>
      </c>
      <c r="Y42" s="173">
        <v>7</v>
      </c>
      <c r="Z42" s="173">
        <v>7</v>
      </c>
      <c r="AA42" s="173">
        <v>7</v>
      </c>
      <c r="AB42" s="175">
        <f>+D42/P42</f>
        <v>0.8571428571428571</v>
      </c>
      <c r="AC42" s="175">
        <f>+E42/Q42</f>
        <v>0.8571428571428571</v>
      </c>
      <c r="AD42" s="175">
        <f t="shared" si="8"/>
        <v>1</v>
      </c>
      <c r="AE42" s="175">
        <f t="shared" si="8"/>
        <v>0</v>
      </c>
      <c r="AF42" s="175">
        <f t="shared" si="8"/>
        <v>0</v>
      </c>
      <c r="AG42" s="175">
        <f t="shared" si="8"/>
        <v>0</v>
      </c>
      <c r="AH42" s="175">
        <f t="shared" si="8"/>
        <v>0</v>
      </c>
      <c r="AI42" s="175">
        <f t="shared" si="8"/>
        <v>0</v>
      </c>
      <c r="AJ42" s="175">
        <f t="shared" si="8"/>
        <v>0</v>
      </c>
      <c r="AK42" s="175">
        <f t="shared" si="8"/>
        <v>0</v>
      </c>
      <c r="AL42" s="175">
        <f t="shared" si="8"/>
        <v>0</v>
      </c>
      <c r="AM42" s="175">
        <f t="shared" si="8"/>
        <v>0</v>
      </c>
    </row>
    <row r="43" spans="1:39" ht="16" thickBot="1" x14ac:dyDescent="0.4">
      <c r="A43" s="226"/>
      <c r="B43" s="176" t="s">
        <v>56</v>
      </c>
      <c r="C43" s="177"/>
      <c r="D43" s="178">
        <v>4</v>
      </c>
      <c r="E43" s="178">
        <v>4</v>
      </c>
      <c r="F43" s="260">
        <v>4</v>
      </c>
      <c r="G43" s="179"/>
      <c r="H43" s="179"/>
      <c r="I43" s="179"/>
      <c r="J43" s="179"/>
      <c r="K43" s="179"/>
      <c r="L43" s="179"/>
      <c r="M43" s="179"/>
      <c r="N43" s="179"/>
      <c r="O43" s="179"/>
      <c r="P43" s="178">
        <v>5</v>
      </c>
      <c r="Q43" s="178">
        <v>5</v>
      </c>
      <c r="R43" s="180">
        <v>5</v>
      </c>
      <c r="S43" s="180">
        <v>7</v>
      </c>
      <c r="T43" s="180">
        <v>8</v>
      </c>
      <c r="U43" s="181">
        <v>9</v>
      </c>
      <c r="V43" s="181">
        <v>9</v>
      </c>
      <c r="W43" s="181">
        <v>10</v>
      </c>
      <c r="X43" s="181">
        <v>10</v>
      </c>
      <c r="Y43" s="181">
        <v>11</v>
      </c>
      <c r="Z43" s="181">
        <v>11</v>
      </c>
      <c r="AA43" s="182">
        <v>17</v>
      </c>
      <c r="AB43" s="183">
        <f t="shared" ref="AB43:AB64" si="9">+D43/P43</f>
        <v>0.8</v>
      </c>
      <c r="AC43" s="183">
        <f>+E43/Q43</f>
        <v>0.8</v>
      </c>
      <c r="AD43" s="183">
        <f t="shared" si="8"/>
        <v>0.8</v>
      </c>
      <c r="AE43" s="183">
        <f t="shared" si="8"/>
        <v>0</v>
      </c>
      <c r="AF43" s="183">
        <f t="shared" si="8"/>
        <v>0</v>
      </c>
      <c r="AG43" s="183">
        <f t="shared" si="8"/>
        <v>0</v>
      </c>
      <c r="AH43" s="183">
        <f t="shared" si="8"/>
        <v>0</v>
      </c>
      <c r="AI43" s="183">
        <f t="shared" si="8"/>
        <v>0</v>
      </c>
      <c r="AJ43" s="183">
        <f t="shared" si="8"/>
        <v>0</v>
      </c>
      <c r="AK43" s="183">
        <f t="shared" si="8"/>
        <v>0</v>
      </c>
      <c r="AL43" s="183">
        <f t="shared" si="8"/>
        <v>0</v>
      </c>
      <c r="AM43" s="184"/>
    </row>
    <row r="44" spans="1:39" x14ac:dyDescent="0.35">
      <c r="A44" s="226"/>
      <c r="B44" s="185" t="s">
        <v>391</v>
      </c>
      <c r="C44" s="186"/>
      <c r="D44" s="187">
        <v>10</v>
      </c>
      <c r="E44" s="187">
        <v>11</v>
      </c>
      <c r="F44" s="261">
        <v>11</v>
      </c>
      <c r="G44" s="188"/>
      <c r="H44" s="188"/>
      <c r="I44" s="188"/>
      <c r="J44" s="188"/>
      <c r="K44" s="188"/>
      <c r="L44" s="188"/>
      <c r="M44" s="188"/>
      <c r="N44" s="188"/>
      <c r="O44" s="188"/>
      <c r="P44" s="187">
        <v>12</v>
      </c>
      <c r="Q44" s="187">
        <v>12</v>
      </c>
      <c r="R44" s="189">
        <v>12</v>
      </c>
      <c r="S44" s="189">
        <v>20</v>
      </c>
      <c r="T44" s="189">
        <v>21</v>
      </c>
      <c r="U44" s="190">
        <v>22</v>
      </c>
      <c r="V44" s="190">
        <v>22</v>
      </c>
      <c r="W44" s="190">
        <v>23</v>
      </c>
      <c r="X44" s="190">
        <v>23</v>
      </c>
      <c r="Y44" s="190">
        <v>24</v>
      </c>
      <c r="Z44" s="190">
        <v>24</v>
      </c>
      <c r="AA44" s="190">
        <v>25</v>
      </c>
      <c r="AB44" s="191">
        <f t="shared" si="9"/>
        <v>0.83333333333333337</v>
      </c>
      <c r="AC44" s="191">
        <f t="shared" si="8"/>
        <v>0.91666666666666663</v>
      </c>
      <c r="AD44" s="191">
        <f t="shared" si="8"/>
        <v>0.91666666666666663</v>
      </c>
      <c r="AE44" s="191">
        <f t="shared" si="8"/>
        <v>0</v>
      </c>
      <c r="AF44" s="191">
        <f t="shared" si="8"/>
        <v>0</v>
      </c>
      <c r="AG44" s="191">
        <f t="shared" si="8"/>
        <v>0</v>
      </c>
      <c r="AH44" s="191">
        <f t="shared" si="8"/>
        <v>0</v>
      </c>
      <c r="AI44" s="191">
        <f t="shared" si="8"/>
        <v>0</v>
      </c>
      <c r="AJ44" s="191">
        <f t="shared" si="8"/>
        <v>0</v>
      </c>
      <c r="AK44" s="191">
        <f t="shared" si="8"/>
        <v>0</v>
      </c>
      <c r="AL44" s="191">
        <f t="shared" si="8"/>
        <v>0</v>
      </c>
      <c r="AM44" s="192">
        <f t="shared" si="8"/>
        <v>0</v>
      </c>
    </row>
    <row r="45" spans="1:39" ht="16" thickBot="1" x14ac:dyDescent="0.4">
      <c r="A45" s="226"/>
      <c r="B45" s="176" t="s">
        <v>57</v>
      </c>
      <c r="C45" s="177"/>
      <c r="D45" s="178">
        <v>2</v>
      </c>
      <c r="E45" s="178">
        <v>2</v>
      </c>
      <c r="F45" s="260">
        <v>2</v>
      </c>
      <c r="G45" s="179"/>
      <c r="H45" s="179"/>
      <c r="I45" s="179"/>
      <c r="J45" s="179"/>
      <c r="K45" s="179"/>
      <c r="L45" s="179"/>
      <c r="M45" s="179"/>
      <c r="N45" s="179"/>
      <c r="O45" s="179"/>
      <c r="P45" s="178">
        <v>2</v>
      </c>
      <c r="Q45" s="178">
        <v>2</v>
      </c>
      <c r="R45" s="180">
        <v>2</v>
      </c>
      <c r="S45" s="180">
        <v>3</v>
      </c>
      <c r="T45" s="181">
        <v>3</v>
      </c>
      <c r="U45" s="181">
        <v>4</v>
      </c>
      <c r="V45" s="181">
        <v>5</v>
      </c>
      <c r="W45" s="181">
        <v>6</v>
      </c>
      <c r="X45" s="181">
        <v>7</v>
      </c>
      <c r="Y45" s="181">
        <v>8</v>
      </c>
      <c r="Z45" s="181">
        <v>9</v>
      </c>
      <c r="AA45" s="182">
        <v>22</v>
      </c>
      <c r="AB45" s="183">
        <f t="shared" si="9"/>
        <v>1</v>
      </c>
      <c r="AC45" s="183">
        <f t="shared" si="8"/>
        <v>1</v>
      </c>
      <c r="AD45" s="183">
        <f t="shared" si="8"/>
        <v>1</v>
      </c>
      <c r="AE45" s="183"/>
      <c r="AF45" s="183">
        <f t="shared" si="8"/>
        <v>0</v>
      </c>
      <c r="AG45" s="183"/>
      <c r="AH45" s="183"/>
      <c r="AI45" s="183"/>
      <c r="AJ45" s="183"/>
      <c r="AK45" s="183"/>
      <c r="AL45" s="183"/>
      <c r="AM45" s="184"/>
    </row>
    <row r="46" spans="1:39" x14ac:dyDescent="0.35">
      <c r="A46" s="226"/>
      <c r="B46" s="185" t="s">
        <v>392</v>
      </c>
      <c r="C46" s="186"/>
      <c r="D46" s="187">
        <v>11</v>
      </c>
      <c r="E46" s="187">
        <v>11</v>
      </c>
      <c r="F46" s="261">
        <v>14</v>
      </c>
      <c r="G46" s="188"/>
      <c r="H46" s="188"/>
      <c r="I46" s="188"/>
      <c r="J46" s="188"/>
      <c r="K46" s="188"/>
      <c r="L46" s="188"/>
      <c r="M46" s="188"/>
      <c r="N46" s="188"/>
      <c r="O46" s="188"/>
      <c r="P46" s="187">
        <v>11</v>
      </c>
      <c r="Q46" s="187">
        <v>11</v>
      </c>
      <c r="R46" s="189">
        <v>11</v>
      </c>
      <c r="S46" s="189">
        <v>12</v>
      </c>
      <c r="T46" s="190">
        <v>12</v>
      </c>
      <c r="U46" s="190">
        <v>13</v>
      </c>
      <c r="V46" s="190">
        <v>14</v>
      </c>
      <c r="W46" s="190">
        <v>15</v>
      </c>
      <c r="X46" s="190">
        <v>16</v>
      </c>
      <c r="Y46" s="190">
        <v>17</v>
      </c>
      <c r="Z46" s="190">
        <v>18</v>
      </c>
      <c r="AA46" s="190">
        <v>20</v>
      </c>
      <c r="AB46" s="191">
        <f t="shared" si="9"/>
        <v>1</v>
      </c>
      <c r="AC46" s="191">
        <f t="shared" si="8"/>
        <v>1</v>
      </c>
      <c r="AD46" s="191">
        <f t="shared" si="8"/>
        <v>1.2727272727272727</v>
      </c>
      <c r="AE46" s="191">
        <f t="shared" si="8"/>
        <v>0</v>
      </c>
      <c r="AF46" s="191">
        <f t="shared" si="8"/>
        <v>0</v>
      </c>
      <c r="AG46" s="191">
        <f t="shared" si="8"/>
        <v>0</v>
      </c>
      <c r="AH46" s="191">
        <f t="shared" si="8"/>
        <v>0</v>
      </c>
      <c r="AI46" s="191">
        <f t="shared" si="8"/>
        <v>0</v>
      </c>
      <c r="AJ46" s="191">
        <f t="shared" si="8"/>
        <v>0</v>
      </c>
      <c r="AK46" s="191">
        <f t="shared" si="8"/>
        <v>0</v>
      </c>
      <c r="AL46" s="191">
        <f t="shared" si="8"/>
        <v>0</v>
      </c>
      <c r="AM46" s="192">
        <f t="shared" si="8"/>
        <v>0</v>
      </c>
    </row>
    <row r="47" spans="1:39" ht="16" thickBot="1" x14ac:dyDescent="0.4">
      <c r="A47" s="226"/>
      <c r="B47" s="176" t="s">
        <v>58</v>
      </c>
      <c r="C47" s="177"/>
      <c r="D47" s="178">
        <v>3</v>
      </c>
      <c r="E47" s="178">
        <v>3</v>
      </c>
      <c r="F47" s="260">
        <v>3</v>
      </c>
      <c r="G47" s="179"/>
      <c r="H47" s="179"/>
      <c r="I47" s="179"/>
      <c r="J47" s="179"/>
      <c r="K47" s="179"/>
      <c r="L47" s="179"/>
      <c r="M47" s="179"/>
      <c r="N47" s="179"/>
      <c r="O47" s="179"/>
      <c r="P47" s="178">
        <v>3</v>
      </c>
      <c r="Q47" s="178">
        <v>3</v>
      </c>
      <c r="R47" s="180">
        <v>5</v>
      </c>
      <c r="S47" s="180">
        <v>5</v>
      </c>
      <c r="T47" s="181">
        <v>5</v>
      </c>
      <c r="U47" s="181">
        <v>6</v>
      </c>
      <c r="V47" s="181">
        <v>6</v>
      </c>
      <c r="W47" s="181">
        <v>6</v>
      </c>
      <c r="X47" s="181">
        <v>6</v>
      </c>
      <c r="Y47" s="181">
        <v>6</v>
      </c>
      <c r="Z47" s="181">
        <v>6</v>
      </c>
      <c r="AA47" s="182">
        <v>8</v>
      </c>
      <c r="AB47" s="183">
        <f t="shared" si="9"/>
        <v>1</v>
      </c>
      <c r="AC47" s="183">
        <f t="shared" si="8"/>
        <v>1</v>
      </c>
      <c r="AD47" s="183">
        <f t="shared" si="8"/>
        <v>0.6</v>
      </c>
      <c r="AE47" s="183">
        <f t="shared" si="8"/>
        <v>0</v>
      </c>
      <c r="AF47" s="183"/>
      <c r="AG47" s="183">
        <f t="shared" si="8"/>
        <v>0</v>
      </c>
      <c r="AH47" s="183">
        <f t="shared" si="8"/>
        <v>0</v>
      </c>
      <c r="AI47" s="183">
        <f t="shared" si="8"/>
        <v>0</v>
      </c>
      <c r="AJ47" s="183">
        <f t="shared" si="8"/>
        <v>0</v>
      </c>
      <c r="AK47" s="183">
        <f t="shared" si="8"/>
        <v>0</v>
      </c>
      <c r="AL47" s="183">
        <f t="shared" si="8"/>
        <v>0</v>
      </c>
      <c r="AM47" s="184"/>
    </row>
    <row r="48" spans="1:39" x14ac:dyDescent="0.35">
      <c r="A48" s="226"/>
      <c r="B48" s="185" t="s">
        <v>393</v>
      </c>
      <c r="C48" s="186"/>
      <c r="D48" s="187">
        <v>7</v>
      </c>
      <c r="E48" s="187">
        <v>7</v>
      </c>
      <c r="F48" s="261">
        <v>10</v>
      </c>
      <c r="G48" s="188"/>
      <c r="H48" s="188"/>
      <c r="I48" s="188"/>
      <c r="J48" s="188"/>
      <c r="K48" s="188"/>
      <c r="L48" s="188"/>
      <c r="M48" s="188"/>
      <c r="N48" s="188"/>
      <c r="O48" s="188"/>
      <c r="P48" s="187">
        <v>7</v>
      </c>
      <c r="Q48" s="187">
        <v>7</v>
      </c>
      <c r="R48" s="189">
        <v>9</v>
      </c>
      <c r="S48" s="189">
        <v>9</v>
      </c>
      <c r="T48" s="190">
        <v>9</v>
      </c>
      <c r="U48" s="190">
        <v>10</v>
      </c>
      <c r="V48" s="190">
        <v>10</v>
      </c>
      <c r="W48" s="190">
        <v>10</v>
      </c>
      <c r="X48" s="190">
        <v>10</v>
      </c>
      <c r="Y48" s="190">
        <v>10</v>
      </c>
      <c r="Z48" s="190">
        <v>10</v>
      </c>
      <c r="AA48" s="190">
        <v>12</v>
      </c>
      <c r="AB48" s="191">
        <f t="shared" si="9"/>
        <v>1</v>
      </c>
      <c r="AC48" s="191">
        <f t="shared" si="8"/>
        <v>1</v>
      </c>
      <c r="AD48" s="191">
        <f t="shared" si="8"/>
        <v>1.1111111111111112</v>
      </c>
      <c r="AE48" s="191">
        <f t="shared" si="8"/>
        <v>0</v>
      </c>
      <c r="AF48" s="191">
        <f t="shared" si="8"/>
        <v>0</v>
      </c>
      <c r="AG48" s="191">
        <f t="shared" si="8"/>
        <v>0</v>
      </c>
      <c r="AH48" s="191">
        <f t="shared" si="8"/>
        <v>0</v>
      </c>
      <c r="AI48" s="191">
        <f t="shared" si="8"/>
        <v>0</v>
      </c>
      <c r="AJ48" s="191">
        <f t="shared" si="8"/>
        <v>0</v>
      </c>
      <c r="AK48" s="191">
        <f t="shared" si="8"/>
        <v>0</v>
      </c>
      <c r="AL48" s="191">
        <f t="shared" si="8"/>
        <v>0</v>
      </c>
      <c r="AM48" s="192">
        <f t="shared" si="8"/>
        <v>0</v>
      </c>
    </row>
    <row r="49" spans="1:40" ht="16" thickBot="1" x14ac:dyDescent="0.4">
      <c r="A49" s="226"/>
      <c r="B49" s="176" t="s">
        <v>59</v>
      </c>
      <c r="C49" s="177"/>
      <c r="D49" s="178">
        <v>0</v>
      </c>
      <c r="E49" s="178">
        <v>0</v>
      </c>
      <c r="F49" s="260">
        <v>1</v>
      </c>
      <c r="G49" s="179"/>
      <c r="H49" s="179"/>
      <c r="I49" s="179"/>
      <c r="J49" s="179"/>
      <c r="K49" s="179"/>
      <c r="L49" s="179"/>
      <c r="M49" s="179"/>
      <c r="N49" s="179"/>
      <c r="O49" s="179"/>
      <c r="P49" s="180">
        <v>2</v>
      </c>
      <c r="Q49" s="180">
        <v>2</v>
      </c>
      <c r="R49" s="180">
        <v>2</v>
      </c>
      <c r="S49" s="180">
        <v>2</v>
      </c>
      <c r="T49" s="181">
        <v>2</v>
      </c>
      <c r="U49" s="181">
        <v>3</v>
      </c>
      <c r="V49" s="181">
        <v>3</v>
      </c>
      <c r="W49" s="181">
        <v>4</v>
      </c>
      <c r="X49" s="181">
        <v>4</v>
      </c>
      <c r="Y49" s="181">
        <v>4</v>
      </c>
      <c r="Z49" s="181">
        <v>4</v>
      </c>
      <c r="AA49" s="182">
        <v>10</v>
      </c>
      <c r="AB49" s="183">
        <f t="shared" si="9"/>
        <v>0</v>
      </c>
      <c r="AC49" s="183">
        <f>+E49/Q49</f>
        <v>0</v>
      </c>
      <c r="AD49" s="183">
        <f t="shared" si="8"/>
        <v>0.5</v>
      </c>
      <c r="AE49" s="183"/>
      <c r="AF49" s="183">
        <f t="shared" si="8"/>
        <v>0</v>
      </c>
      <c r="AG49" s="183">
        <f t="shared" si="8"/>
        <v>0</v>
      </c>
      <c r="AH49" s="183">
        <f t="shared" si="8"/>
        <v>0</v>
      </c>
      <c r="AI49" s="183">
        <f t="shared" si="8"/>
        <v>0</v>
      </c>
      <c r="AJ49" s="183">
        <f t="shared" si="8"/>
        <v>0</v>
      </c>
      <c r="AK49" s="183">
        <f t="shared" si="8"/>
        <v>0</v>
      </c>
      <c r="AL49" s="183">
        <f t="shared" si="8"/>
        <v>0</v>
      </c>
      <c r="AM49" s="184"/>
    </row>
    <row r="50" spans="1:40" x14ac:dyDescent="0.35">
      <c r="A50" s="226"/>
      <c r="B50" s="185" t="s">
        <v>394</v>
      </c>
      <c r="C50" s="186"/>
      <c r="D50" s="187">
        <v>0</v>
      </c>
      <c r="E50" s="187">
        <v>0</v>
      </c>
      <c r="F50" s="261">
        <v>10</v>
      </c>
      <c r="G50" s="188"/>
      <c r="H50" s="188"/>
      <c r="I50" s="188"/>
      <c r="J50" s="188"/>
      <c r="K50" s="188"/>
      <c r="L50" s="188"/>
      <c r="M50" s="188"/>
      <c r="N50" s="188"/>
      <c r="O50" s="188"/>
      <c r="P50" s="189">
        <v>1</v>
      </c>
      <c r="Q50" s="189">
        <v>1</v>
      </c>
      <c r="R50" s="189">
        <v>10</v>
      </c>
      <c r="S50" s="189">
        <v>10</v>
      </c>
      <c r="T50" s="190">
        <v>10</v>
      </c>
      <c r="U50" s="190">
        <v>11</v>
      </c>
      <c r="V50" s="190">
        <v>11</v>
      </c>
      <c r="W50" s="190">
        <v>12</v>
      </c>
      <c r="X50" s="190">
        <v>12</v>
      </c>
      <c r="Y50" s="190">
        <v>12</v>
      </c>
      <c r="Z50" s="190">
        <v>12</v>
      </c>
      <c r="AA50" s="189"/>
      <c r="AB50" s="191">
        <f t="shared" si="9"/>
        <v>0</v>
      </c>
      <c r="AC50" s="191">
        <f t="shared" si="8"/>
        <v>0</v>
      </c>
      <c r="AD50" s="191">
        <f t="shared" si="8"/>
        <v>1</v>
      </c>
      <c r="AE50" s="191">
        <f t="shared" si="8"/>
        <v>0</v>
      </c>
      <c r="AF50" s="191">
        <f t="shared" si="8"/>
        <v>0</v>
      </c>
      <c r="AG50" s="191">
        <f t="shared" si="8"/>
        <v>0</v>
      </c>
      <c r="AH50" s="191">
        <f t="shared" si="8"/>
        <v>0</v>
      </c>
      <c r="AI50" s="191">
        <f t="shared" si="8"/>
        <v>0</v>
      </c>
      <c r="AJ50" s="191">
        <f t="shared" si="8"/>
        <v>0</v>
      </c>
      <c r="AK50" s="191">
        <f t="shared" si="8"/>
        <v>0</v>
      </c>
      <c r="AL50" s="191">
        <f t="shared" si="8"/>
        <v>0</v>
      </c>
      <c r="AM50" s="192" t="e">
        <f t="shared" si="8"/>
        <v>#DIV/0!</v>
      </c>
    </row>
    <row r="51" spans="1:40" ht="16" thickBot="1" x14ac:dyDescent="0.4">
      <c r="A51" s="226"/>
      <c r="B51" s="176" t="s">
        <v>61</v>
      </c>
      <c r="C51" s="177"/>
      <c r="D51" s="178">
        <v>1</v>
      </c>
      <c r="E51" s="178">
        <v>2</v>
      </c>
      <c r="F51" s="260">
        <v>2</v>
      </c>
      <c r="G51" s="179"/>
      <c r="H51" s="179"/>
      <c r="I51" s="179"/>
      <c r="J51" s="179"/>
      <c r="K51" s="179"/>
      <c r="L51" s="179"/>
      <c r="M51" s="179"/>
      <c r="N51" s="179"/>
      <c r="O51" s="179"/>
      <c r="P51" s="178">
        <v>1</v>
      </c>
      <c r="Q51" s="178">
        <v>2</v>
      </c>
      <c r="R51" s="180">
        <v>3</v>
      </c>
      <c r="S51" s="180">
        <v>3</v>
      </c>
      <c r="T51" s="181">
        <v>3</v>
      </c>
      <c r="U51" s="181">
        <v>3</v>
      </c>
      <c r="V51" s="181">
        <v>3</v>
      </c>
      <c r="W51" s="180">
        <v>4</v>
      </c>
      <c r="X51" s="181">
        <v>4</v>
      </c>
      <c r="Y51" s="181">
        <v>4</v>
      </c>
      <c r="Z51" s="181">
        <v>4</v>
      </c>
      <c r="AA51" s="182">
        <v>13</v>
      </c>
      <c r="AB51" s="183">
        <f t="shared" si="9"/>
        <v>1</v>
      </c>
      <c r="AC51" s="183">
        <f t="shared" si="8"/>
        <v>1</v>
      </c>
      <c r="AD51" s="183">
        <f t="shared" si="8"/>
        <v>0.66666666666666663</v>
      </c>
      <c r="AE51" s="183"/>
      <c r="AF51" s="183">
        <f t="shared" si="8"/>
        <v>0</v>
      </c>
      <c r="AG51" s="183">
        <f t="shared" si="8"/>
        <v>0</v>
      </c>
      <c r="AH51" s="183">
        <f t="shared" si="8"/>
        <v>0</v>
      </c>
      <c r="AI51" s="183"/>
      <c r="AJ51" s="183">
        <f t="shared" si="8"/>
        <v>0</v>
      </c>
      <c r="AK51" s="183">
        <f t="shared" si="8"/>
        <v>0</v>
      </c>
      <c r="AL51" s="183">
        <f t="shared" si="8"/>
        <v>0</v>
      </c>
      <c r="AM51" s="184"/>
    </row>
    <row r="52" spans="1:40" x14ac:dyDescent="0.35">
      <c r="A52" s="226"/>
      <c r="B52" s="185" t="s">
        <v>395</v>
      </c>
      <c r="C52" s="186"/>
      <c r="D52" s="187">
        <v>4</v>
      </c>
      <c r="E52" s="187">
        <v>6</v>
      </c>
      <c r="F52" s="261">
        <v>6</v>
      </c>
      <c r="G52" s="188"/>
      <c r="H52" s="188"/>
      <c r="I52" s="188"/>
      <c r="J52" s="188"/>
      <c r="K52" s="188"/>
      <c r="L52" s="188"/>
      <c r="M52" s="188"/>
      <c r="N52" s="188"/>
      <c r="O52" s="188"/>
      <c r="P52" s="187">
        <v>4</v>
      </c>
      <c r="Q52" s="187">
        <v>6</v>
      </c>
      <c r="R52" s="189">
        <v>7</v>
      </c>
      <c r="S52" s="189">
        <v>7</v>
      </c>
      <c r="T52" s="189">
        <v>9</v>
      </c>
      <c r="U52" s="190">
        <v>9</v>
      </c>
      <c r="V52" s="190">
        <v>9</v>
      </c>
      <c r="W52" s="190">
        <v>11</v>
      </c>
      <c r="X52" s="190">
        <v>11</v>
      </c>
      <c r="Y52" s="190">
        <v>11</v>
      </c>
      <c r="Z52" s="190">
        <v>11</v>
      </c>
      <c r="AA52" s="190"/>
      <c r="AB52" s="191">
        <f t="shared" si="9"/>
        <v>1</v>
      </c>
      <c r="AC52" s="191">
        <f t="shared" si="8"/>
        <v>1</v>
      </c>
      <c r="AD52" s="191">
        <f t="shared" si="8"/>
        <v>0.8571428571428571</v>
      </c>
      <c r="AE52" s="191">
        <f t="shared" si="8"/>
        <v>0</v>
      </c>
      <c r="AF52" s="191">
        <f t="shared" si="8"/>
        <v>0</v>
      </c>
      <c r="AG52" s="191">
        <f t="shared" si="8"/>
        <v>0</v>
      </c>
      <c r="AH52" s="191">
        <f t="shared" si="8"/>
        <v>0</v>
      </c>
      <c r="AI52" s="191"/>
      <c r="AJ52" s="191">
        <f t="shared" si="8"/>
        <v>0</v>
      </c>
      <c r="AK52" s="191">
        <f t="shared" si="8"/>
        <v>0</v>
      </c>
      <c r="AL52" s="191">
        <f t="shared" si="8"/>
        <v>0</v>
      </c>
      <c r="AM52" s="192"/>
    </row>
    <row r="53" spans="1:40" ht="28.5" thickBot="1" x14ac:dyDescent="0.4">
      <c r="A53" s="226"/>
      <c r="B53" s="193" t="s">
        <v>62</v>
      </c>
      <c r="C53" s="193"/>
      <c r="D53" s="194">
        <v>1</v>
      </c>
      <c r="E53" s="194">
        <v>2</v>
      </c>
      <c r="F53" s="262">
        <v>2</v>
      </c>
      <c r="G53" s="195"/>
      <c r="H53" s="195"/>
      <c r="I53" s="195"/>
      <c r="J53" s="195"/>
      <c r="K53" s="195"/>
      <c r="L53" s="195"/>
      <c r="M53" s="195"/>
      <c r="N53" s="195"/>
      <c r="O53" s="195"/>
      <c r="P53" s="194">
        <v>1</v>
      </c>
      <c r="Q53" s="194">
        <v>2</v>
      </c>
      <c r="R53" s="30">
        <v>2</v>
      </c>
      <c r="S53" s="30">
        <v>2</v>
      </c>
      <c r="T53" s="196">
        <v>2</v>
      </c>
      <c r="U53" s="196">
        <v>2</v>
      </c>
      <c r="V53" s="196">
        <v>2</v>
      </c>
      <c r="W53" s="196">
        <v>2</v>
      </c>
      <c r="X53" s="196">
        <v>2</v>
      </c>
      <c r="Y53" s="196">
        <v>2</v>
      </c>
      <c r="Z53" s="196">
        <v>2</v>
      </c>
      <c r="AA53" s="182">
        <v>3</v>
      </c>
      <c r="AB53" s="197">
        <f t="shared" si="9"/>
        <v>1</v>
      </c>
      <c r="AC53" s="197">
        <f t="shared" si="8"/>
        <v>1</v>
      </c>
      <c r="AD53" s="197">
        <f t="shared" si="8"/>
        <v>1</v>
      </c>
      <c r="AE53" s="197"/>
      <c r="AF53" s="197">
        <f t="shared" si="8"/>
        <v>0</v>
      </c>
      <c r="AG53" s="197"/>
      <c r="AH53" s="197"/>
      <c r="AI53" s="197"/>
      <c r="AJ53" s="197"/>
      <c r="AK53" s="197"/>
      <c r="AL53" s="197"/>
      <c r="AM53" s="197"/>
    </row>
    <row r="54" spans="1:40" x14ac:dyDescent="0.35">
      <c r="A54" s="226"/>
      <c r="B54" s="172" t="s">
        <v>396</v>
      </c>
      <c r="C54" s="172"/>
      <c r="D54" s="19">
        <v>9</v>
      </c>
      <c r="E54" s="19">
        <v>24</v>
      </c>
      <c r="F54" s="20">
        <v>24</v>
      </c>
      <c r="G54" s="20"/>
      <c r="H54" s="20"/>
      <c r="I54" s="20"/>
      <c r="J54" s="20"/>
      <c r="K54" s="20"/>
      <c r="L54" s="20"/>
      <c r="M54" s="20"/>
      <c r="N54" s="20"/>
      <c r="O54" s="20"/>
      <c r="P54" s="19">
        <v>9</v>
      </c>
      <c r="Q54" s="19">
        <v>15</v>
      </c>
      <c r="R54" s="19">
        <v>24</v>
      </c>
      <c r="S54" s="19">
        <v>24</v>
      </c>
      <c r="T54" s="198">
        <v>24</v>
      </c>
      <c r="U54" s="198">
        <v>24</v>
      </c>
      <c r="V54" s="198">
        <v>25</v>
      </c>
      <c r="W54" s="198">
        <v>26</v>
      </c>
      <c r="X54" s="198">
        <v>27</v>
      </c>
      <c r="Y54" s="198">
        <v>28</v>
      </c>
      <c r="Z54" s="198">
        <v>30</v>
      </c>
      <c r="AA54" s="198"/>
      <c r="AB54" s="29">
        <f t="shared" si="9"/>
        <v>1</v>
      </c>
      <c r="AC54" s="29">
        <f t="shared" si="8"/>
        <v>1.6</v>
      </c>
      <c r="AD54" s="29">
        <f t="shared" si="8"/>
        <v>1</v>
      </c>
      <c r="AE54" s="29"/>
      <c r="AF54" s="29">
        <f t="shared" si="8"/>
        <v>0</v>
      </c>
      <c r="AG54" s="29"/>
      <c r="AH54" s="29"/>
      <c r="AI54" s="29"/>
      <c r="AJ54" s="29"/>
      <c r="AK54" s="29"/>
      <c r="AL54" s="29"/>
      <c r="AM54" s="29"/>
    </row>
    <row r="55" spans="1:40" ht="16" thickBot="1" x14ac:dyDescent="0.4">
      <c r="A55" s="226"/>
      <c r="B55" s="176" t="s">
        <v>63</v>
      </c>
      <c r="C55" s="199"/>
      <c r="D55" s="200">
        <v>1</v>
      </c>
      <c r="E55" s="200">
        <v>1</v>
      </c>
      <c r="F55" s="201">
        <v>1</v>
      </c>
      <c r="G55" s="201"/>
      <c r="H55" s="201"/>
      <c r="I55" s="201"/>
      <c r="J55" s="201"/>
      <c r="K55" s="201"/>
      <c r="L55" s="201"/>
      <c r="M55" s="201"/>
      <c r="N55" s="201"/>
      <c r="O55" s="201"/>
      <c r="P55" s="200">
        <v>1</v>
      </c>
      <c r="Q55" s="180">
        <v>1</v>
      </c>
      <c r="R55" s="202">
        <v>1</v>
      </c>
      <c r="S55" s="202">
        <v>1</v>
      </c>
      <c r="T55" s="181">
        <v>1</v>
      </c>
      <c r="U55" s="181">
        <v>2</v>
      </c>
      <c r="V55" s="181">
        <v>2</v>
      </c>
      <c r="W55" s="181">
        <v>2</v>
      </c>
      <c r="X55" s="181">
        <v>2</v>
      </c>
      <c r="Y55" s="181">
        <v>2</v>
      </c>
      <c r="Z55" s="181">
        <v>3</v>
      </c>
      <c r="AA55" s="182">
        <v>4</v>
      </c>
      <c r="AB55" s="183">
        <f t="shared" si="9"/>
        <v>1</v>
      </c>
      <c r="AC55" s="183">
        <f t="shared" si="8"/>
        <v>1</v>
      </c>
      <c r="AD55" s="183">
        <f t="shared" si="8"/>
        <v>1</v>
      </c>
      <c r="AE55" s="183"/>
      <c r="AF55" s="183">
        <f t="shared" si="8"/>
        <v>0</v>
      </c>
      <c r="AG55" s="183"/>
      <c r="AH55" s="183"/>
      <c r="AI55" s="183"/>
      <c r="AJ55" s="183"/>
      <c r="AK55" s="183"/>
      <c r="AL55" s="183"/>
      <c r="AM55" s="184"/>
    </row>
    <row r="56" spans="1:40" x14ac:dyDescent="0.35">
      <c r="A56" s="226"/>
      <c r="B56" s="185" t="s">
        <v>397</v>
      </c>
      <c r="C56" s="186"/>
      <c r="D56" s="189">
        <v>2</v>
      </c>
      <c r="E56" s="189">
        <v>2</v>
      </c>
      <c r="F56" s="203">
        <v>8</v>
      </c>
      <c r="G56" s="203"/>
      <c r="H56" s="203"/>
      <c r="I56" s="203"/>
      <c r="J56" s="203"/>
      <c r="K56" s="203"/>
      <c r="L56" s="203"/>
      <c r="M56" s="203"/>
      <c r="N56" s="203"/>
      <c r="O56" s="203"/>
      <c r="P56" s="189">
        <v>2</v>
      </c>
      <c r="Q56" s="189">
        <v>2</v>
      </c>
      <c r="R56" s="204">
        <v>2</v>
      </c>
      <c r="S56" s="204">
        <v>2</v>
      </c>
      <c r="T56" s="190">
        <v>2</v>
      </c>
      <c r="U56" s="190">
        <v>3</v>
      </c>
      <c r="V56" s="190">
        <v>3</v>
      </c>
      <c r="W56" s="190">
        <v>3</v>
      </c>
      <c r="X56" s="190">
        <v>3</v>
      </c>
      <c r="Y56" s="190">
        <v>3</v>
      </c>
      <c r="Z56" s="190">
        <v>4</v>
      </c>
      <c r="AA56" s="190"/>
      <c r="AB56" s="191">
        <f t="shared" si="9"/>
        <v>1</v>
      </c>
      <c r="AC56" s="191">
        <f t="shared" si="8"/>
        <v>1</v>
      </c>
      <c r="AD56" s="191">
        <f t="shared" si="8"/>
        <v>4</v>
      </c>
      <c r="AE56" s="191"/>
      <c r="AF56" s="191">
        <f t="shared" si="8"/>
        <v>0</v>
      </c>
      <c r="AG56" s="191"/>
      <c r="AH56" s="191"/>
      <c r="AI56" s="191"/>
      <c r="AJ56" s="191"/>
      <c r="AK56" s="191"/>
      <c r="AL56" s="191"/>
      <c r="AM56" s="192"/>
    </row>
    <row r="57" spans="1:40" ht="16" thickBot="1" x14ac:dyDescent="0.4">
      <c r="A57" s="226"/>
      <c r="B57" s="193" t="s">
        <v>64</v>
      </c>
      <c r="C57" s="193"/>
      <c r="D57" s="194">
        <v>3</v>
      </c>
      <c r="E57" s="194">
        <v>3</v>
      </c>
      <c r="F57" s="262">
        <v>6</v>
      </c>
      <c r="G57" s="195"/>
      <c r="H57" s="195"/>
      <c r="I57" s="195"/>
      <c r="J57" s="195"/>
      <c r="K57" s="195"/>
      <c r="L57" s="195"/>
      <c r="M57" s="195"/>
      <c r="N57" s="195"/>
      <c r="O57" s="195"/>
      <c r="P57" s="194">
        <v>3</v>
      </c>
      <c r="Q57" s="194">
        <v>3</v>
      </c>
      <c r="R57" s="30">
        <v>4</v>
      </c>
      <c r="S57" s="30">
        <v>5</v>
      </c>
      <c r="T57" s="196">
        <v>6</v>
      </c>
      <c r="U57" s="196">
        <v>7</v>
      </c>
      <c r="V57" s="196">
        <v>8</v>
      </c>
      <c r="W57" s="196">
        <v>9</v>
      </c>
      <c r="X57" s="196">
        <v>10</v>
      </c>
      <c r="Y57" s="196">
        <v>12</v>
      </c>
      <c r="Z57" s="196">
        <v>12</v>
      </c>
      <c r="AA57" s="196">
        <v>12</v>
      </c>
      <c r="AB57" s="197">
        <f t="shared" si="9"/>
        <v>1</v>
      </c>
      <c r="AC57" s="197">
        <f t="shared" si="8"/>
        <v>1</v>
      </c>
      <c r="AD57" s="197">
        <f t="shared" si="8"/>
        <v>1.5</v>
      </c>
      <c r="AE57" s="197">
        <f t="shared" si="8"/>
        <v>0</v>
      </c>
      <c r="AF57" s="197">
        <f t="shared" si="8"/>
        <v>0</v>
      </c>
      <c r="AG57" s="197">
        <f t="shared" si="8"/>
        <v>0</v>
      </c>
      <c r="AH57" s="197">
        <f t="shared" si="8"/>
        <v>0</v>
      </c>
      <c r="AI57" s="197">
        <f t="shared" si="8"/>
        <v>0</v>
      </c>
      <c r="AJ57" s="197">
        <f t="shared" si="8"/>
        <v>0</v>
      </c>
      <c r="AK57" s="197">
        <f t="shared" si="8"/>
        <v>0</v>
      </c>
      <c r="AL57" s="197">
        <f t="shared" si="8"/>
        <v>0</v>
      </c>
      <c r="AM57" s="197">
        <f t="shared" si="8"/>
        <v>0</v>
      </c>
    </row>
    <row r="58" spans="1:40" ht="16" thickBot="1" x14ac:dyDescent="0.4">
      <c r="A58" s="226"/>
      <c r="B58" s="170" t="s">
        <v>65</v>
      </c>
      <c r="C58" s="170"/>
      <c r="D58" s="205">
        <v>4</v>
      </c>
      <c r="E58" s="205">
        <v>4</v>
      </c>
      <c r="F58" s="263">
        <v>4</v>
      </c>
      <c r="G58" s="206"/>
      <c r="H58" s="206"/>
      <c r="I58" s="206"/>
      <c r="J58" s="206"/>
      <c r="K58" s="206"/>
      <c r="L58" s="206"/>
      <c r="M58" s="206"/>
      <c r="N58" s="206"/>
      <c r="O58" s="206"/>
      <c r="P58" s="205">
        <v>4</v>
      </c>
      <c r="Q58" s="205">
        <v>4</v>
      </c>
      <c r="R58" s="11">
        <v>4</v>
      </c>
      <c r="S58" s="11">
        <v>5</v>
      </c>
      <c r="T58" s="207">
        <v>6</v>
      </c>
      <c r="U58" s="207">
        <v>7</v>
      </c>
      <c r="V58" s="207">
        <v>7</v>
      </c>
      <c r="W58" s="207">
        <v>8</v>
      </c>
      <c r="X58" s="207">
        <v>8</v>
      </c>
      <c r="Y58" s="207">
        <v>8</v>
      </c>
      <c r="Z58" s="207">
        <v>8</v>
      </c>
      <c r="AA58" s="207">
        <v>8</v>
      </c>
      <c r="AB58" s="13">
        <f t="shared" si="9"/>
        <v>1</v>
      </c>
      <c r="AC58" s="13">
        <f t="shared" si="8"/>
        <v>1</v>
      </c>
      <c r="AD58" s="13">
        <f t="shared" si="8"/>
        <v>1</v>
      </c>
      <c r="AE58" s="13">
        <f t="shared" si="8"/>
        <v>0</v>
      </c>
      <c r="AF58" s="13">
        <f t="shared" si="8"/>
        <v>0</v>
      </c>
      <c r="AG58" s="13">
        <f t="shared" si="8"/>
        <v>0</v>
      </c>
      <c r="AH58" s="13">
        <f t="shared" si="8"/>
        <v>0</v>
      </c>
      <c r="AI58" s="13">
        <f t="shared" si="8"/>
        <v>0</v>
      </c>
      <c r="AJ58" s="13">
        <f t="shared" si="8"/>
        <v>0</v>
      </c>
      <c r="AK58" s="13">
        <f t="shared" si="8"/>
        <v>0</v>
      </c>
      <c r="AL58" s="13">
        <f t="shared" si="8"/>
        <v>0</v>
      </c>
      <c r="AM58" s="13">
        <f t="shared" si="8"/>
        <v>0</v>
      </c>
    </row>
    <row r="59" spans="1:40" ht="16" thickBot="1" x14ac:dyDescent="0.4">
      <c r="A59" s="226"/>
      <c r="B59" s="170" t="s">
        <v>66</v>
      </c>
      <c r="C59" s="170"/>
      <c r="D59" s="205">
        <v>127</v>
      </c>
      <c r="E59" s="205">
        <v>143</v>
      </c>
      <c r="F59" s="263">
        <v>158</v>
      </c>
      <c r="G59" s="206"/>
      <c r="H59" s="206"/>
      <c r="I59" s="206"/>
      <c r="J59" s="206"/>
      <c r="K59" s="206"/>
      <c r="L59" s="206"/>
      <c r="M59" s="206"/>
      <c r="N59" s="206"/>
      <c r="O59" s="206"/>
      <c r="P59" s="205">
        <v>120</v>
      </c>
      <c r="Q59" s="205">
        <v>145</v>
      </c>
      <c r="R59" s="11">
        <v>170</v>
      </c>
      <c r="S59" s="11">
        <v>195</v>
      </c>
      <c r="T59" s="11">
        <v>220</v>
      </c>
      <c r="U59" s="11">
        <v>240</v>
      </c>
      <c r="V59" s="207">
        <v>255</v>
      </c>
      <c r="W59" s="207">
        <v>270</v>
      </c>
      <c r="X59" s="207">
        <v>285</v>
      </c>
      <c r="Y59" s="207">
        <v>300</v>
      </c>
      <c r="Z59" s="207">
        <v>315</v>
      </c>
      <c r="AA59" s="207">
        <v>330</v>
      </c>
      <c r="AB59" s="13">
        <f t="shared" si="9"/>
        <v>1.0583333333333333</v>
      </c>
      <c r="AC59" s="13">
        <f t="shared" si="8"/>
        <v>0.98620689655172411</v>
      </c>
      <c r="AD59" s="13">
        <f t="shared" si="8"/>
        <v>0.92941176470588238</v>
      </c>
      <c r="AE59" s="13">
        <f t="shared" si="8"/>
        <v>0</v>
      </c>
      <c r="AF59" s="13">
        <f t="shared" si="8"/>
        <v>0</v>
      </c>
      <c r="AG59" s="13">
        <f t="shared" si="8"/>
        <v>0</v>
      </c>
      <c r="AH59" s="13">
        <f t="shared" si="8"/>
        <v>0</v>
      </c>
      <c r="AI59" s="13">
        <f t="shared" si="8"/>
        <v>0</v>
      </c>
      <c r="AJ59" s="13">
        <f t="shared" si="8"/>
        <v>0</v>
      </c>
      <c r="AK59" s="13">
        <f t="shared" si="8"/>
        <v>0</v>
      </c>
      <c r="AL59" s="13">
        <f t="shared" si="8"/>
        <v>0</v>
      </c>
      <c r="AM59" s="13">
        <f t="shared" si="8"/>
        <v>0</v>
      </c>
    </row>
    <row r="60" spans="1:40" ht="16" thickBot="1" x14ac:dyDescent="0.4">
      <c r="A60" s="226"/>
      <c r="B60" s="170" t="s">
        <v>67</v>
      </c>
      <c r="C60" s="170"/>
      <c r="D60" s="205">
        <v>565439</v>
      </c>
      <c r="E60" s="206">
        <v>660010</v>
      </c>
      <c r="F60" s="263">
        <v>1002821</v>
      </c>
      <c r="G60" s="206"/>
      <c r="H60" s="206"/>
      <c r="I60" s="206"/>
      <c r="J60" s="206"/>
      <c r="K60" s="206"/>
      <c r="L60" s="206"/>
      <c r="M60" s="206"/>
      <c r="N60" s="206"/>
      <c r="O60" s="206"/>
      <c r="P60" s="205">
        <v>300000</v>
      </c>
      <c r="Q60" s="205">
        <v>450000</v>
      </c>
      <c r="R60" s="11">
        <f>Q60*1.4</f>
        <v>630000</v>
      </c>
      <c r="S60" s="11">
        <f t="shared" ref="S60:AA60" si="10">R60*1.4</f>
        <v>882000</v>
      </c>
      <c r="T60" s="11">
        <f t="shared" si="10"/>
        <v>1234800</v>
      </c>
      <c r="U60" s="11">
        <f t="shared" si="10"/>
        <v>1728720</v>
      </c>
      <c r="V60" s="11">
        <f t="shared" si="10"/>
        <v>2420208</v>
      </c>
      <c r="W60" s="11">
        <f t="shared" si="10"/>
        <v>3388291.1999999997</v>
      </c>
      <c r="X60" s="11">
        <f t="shared" si="10"/>
        <v>4743607.68</v>
      </c>
      <c r="Y60" s="11">
        <f t="shared" si="10"/>
        <v>6641050.7519999994</v>
      </c>
      <c r="Z60" s="11">
        <f t="shared" si="10"/>
        <v>9297471.0527999979</v>
      </c>
      <c r="AA60" s="11">
        <f t="shared" si="10"/>
        <v>13016459.473919997</v>
      </c>
      <c r="AB60" s="13">
        <f t="shared" si="9"/>
        <v>1.8847966666666667</v>
      </c>
      <c r="AC60" s="13">
        <f>+E61/Q60</f>
        <v>1.4609622222222223</v>
      </c>
      <c r="AD60" s="13">
        <f t="shared" si="8"/>
        <v>1.591779365079365</v>
      </c>
      <c r="AE60" s="13">
        <f t="shared" si="8"/>
        <v>0</v>
      </c>
      <c r="AF60" s="13">
        <f t="shared" si="8"/>
        <v>0</v>
      </c>
      <c r="AG60" s="13">
        <f t="shared" si="8"/>
        <v>0</v>
      </c>
      <c r="AH60" s="13">
        <f t="shared" si="8"/>
        <v>0</v>
      </c>
      <c r="AI60" s="13">
        <f t="shared" si="8"/>
        <v>0</v>
      </c>
      <c r="AJ60" s="13">
        <f t="shared" si="8"/>
        <v>0</v>
      </c>
      <c r="AK60" s="13">
        <f>+M60/Y60</f>
        <v>0</v>
      </c>
      <c r="AL60" s="13">
        <f t="shared" si="8"/>
        <v>0</v>
      </c>
      <c r="AM60" s="13">
        <f t="shared" si="8"/>
        <v>0</v>
      </c>
      <c r="AN60" s="24" t="s">
        <v>68</v>
      </c>
    </row>
    <row r="61" spans="1:40" ht="28.5" thickBot="1" x14ac:dyDescent="0.4">
      <c r="A61" s="226"/>
      <c r="B61" s="170" t="s">
        <v>69</v>
      </c>
      <c r="C61" s="170"/>
      <c r="D61" s="205">
        <v>564512</v>
      </c>
      <c r="E61" s="205">
        <v>657433</v>
      </c>
      <c r="F61" s="264">
        <v>998218</v>
      </c>
      <c r="G61" s="206"/>
      <c r="H61" s="206"/>
      <c r="I61" s="20"/>
      <c r="J61" s="20"/>
      <c r="K61" s="208"/>
      <c r="L61" s="20"/>
      <c r="M61" s="206"/>
      <c r="N61" s="20"/>
      <c r="O61" s="20"/>
      <c r="P61" s="205">
        <v>565439</v>
      </c>
      <c r="Q61" s="206">
        <v>660010</v>
      </c>
      <c r="R61" s="23">
        <v>630000</v>
      </c>
      <c r="S61" s="23">
        <v>882000</v>
      </c>
      <c r="T61" s="23">
        <v>1234800</v>
      </c>
      <c r="U61" s="23">
        <v>1728720</v>
      </c>
      <c r="V61" s="23">
        <v>2420208</v>
      </c>
      <c r="W61" s="23">
        <v>3388291.1999999997</v>
      </c>
      <c r="X61" s="23">
        <v>4743607.68</v>
      </c>
      <c r="Y61" s="23">
        <v>6641050.7519999994</v>
      </c>
      <c r="Z61" s="23">
        <v>9297471.0527999979</v>
      </c>
      <c r="AA61" s="23">
        <v>13016459.473919997</v>
      </c>
      <c r="AB61" s="121">
        <f>+D61/P61</f>
        <v>0.9983605658612158</v>
      </c>
      <c r="AC61" s="121">
        <f>+E61/Q61</f>
        <v>0.9960955137043378</v>
      </c>
      <c r="AD61" s="121">
        <f t="shared" si="8"/>
        <v>1.5844730158730158</v>
      </c>
      <c r="AE61" s="121">
        <v>0</v>
      </c>
      <c r="AF61" s="121">
        <f t="shared" si="8"/>
        <v>0</v>
      </c>
      <c r="AG61" s="121">
        <f>+I61/U61</f>
        <v>0</v>
      </c>
      <c r="AH61" s="121">
        <f>+J61/V61</f>
        <v>0</v>
      </c>
      <c r="AI61" s="121">
        <f>+K61/W61</f>
        <v>0</v>
      </c>
      <c r="AJ61" s="121"/>
      <c r="AK61" s="121"/>
      <c r="AL61" s="121"/>
      <c r="AM61" s="13"/>
    </row>
    <row r="62" spans="1:40" ht="16" thickBot="1" x14ac:dyDescent="0.4">
      <c r="A62" s="226"/>
      <c r="B62" s="172" t="s">
        <v>398</v>
      </c>
      <c r="C62" s="170"/>
      <c r="D62" s="173"/>
      <c r="E62" s="22">
        <v>11923</v>
      </c>
      <c r="F62" s="265"/>
      <c r="G62" s="209"/>
      <c r="H62" s="209"/>
      <c r="I62" s="20"/>
      <c r="J62" s="20"/>
      <c r="K62" s="210"/>
      <c r="L62" s="20"/>
      <c r="M62" s="209"/>
      <c r="N62" s="20"/>
      <c r="O62" s="20"/>
      <c r="P62" s="19">
        <v>10000</v>
      </c>
      <c r="Q62" s="22">
        <v>11923</v>
      </c>
      <c r="R62" s="23">
        <v>13115</v>
      </c>
      <c r="S62" s="11">
        <v>14427</v>
      </c>
      <c r="T62" s="211">
        <v>15870</v>
      </c>
      <c r="U62" s="11">
        <v>17456</v>
      </c>
      <c r="V62" s="206">
        <v>19202</v>
      </c>
      <c r="W62" s="206">
        <v>21122</v>
      </c>
      <c r="X62" s="11">
        <v>23235</v>
      </c>
      <c r="Y62" s="11">
        <v>25558</v>
      </c>
      <c r="Z62" s="11">
        <v>28114</v>
      </c>
      <c r="AA62" s="11">
        <v>30925</v>
      </c>
      <c r="AB62" s="13">
        <f t="shared" si="9"/>
        <v>0</v>
      </c>
      <c r="AC62" s="13">
        <f>E62/Q62</f>
        <v>1</v>
      </c>
      <c r="AD62" s="13">
        <f t="shared" si="8"/>
        <v>0</v>
      </c>
      <c r="AE62" s="13">
        <f t="shared" ref="AE62:AM64" si="11">G62/S62</f>
        <v>0</v>
      </c>
      <c r="AF62" s="13">
        <f t="shared" si="11"/>
        <v>0</v>
      </c>
      <c r="AG62" s="13">
        <f t="shared" si="11"/>
        <v>0</v>
      </c>
      <c r="AH62" s="13">
        <f t="shared" si="11"/>
        <v>0</v>
      </c>
      <c r="AI62" s="13">
        <f t="shared" si="11"/>
        <v>0</v>
      </c>
      <c r="AJ62" s="13">
        <f t="shared" si="11"/>
        <v>0</v>
      </c>
      <c r="AK62" s="13">
        <f t="shared" si="11"/>
        <v>0</v>
      </c>
      <c r="AL62" s="13">
        <f t="shared" si="11"/>
        <v>0</v>
      </c>
      <c r="AM62" s="13">
        <f t="shared" si="11"/>
        <v>0</v>
      </c>
    </row>
    <row r="63" spans="1:40" ht="16" thickBot="1" x14ac:dyDescent="0.4">
      <c r="A63" s="226"/>
      <c r="B63" s="172" t="s">
        <v>399</v>
      </c>
      <c r="C63" s="170"/>
      <c r="D63" s="173"/>
      <c r="E63" s="22">
        <v>2291</v>
      </c>
      <c r="F63" s="265"/>
      <c r="G63" s="209"/>
      <c r="H63" s="209"/>
      <c r="I63" s="20"/>
      <c r="J63" s="20"/>
      <c r="K63" s="210"/>
      <c r="L63" s="20"/>
      <c r="M63" s="209"/>
      <c r="N63" s="20"/>
      <c r="O63" s="20"/>
      <c r="P63" s="19">
        <v>2000</v>
      </c>
      <c r="Q63" s="22">
        <v>2291</v>
      </c>
      <c r="R63" s="23">
        <v>2520</v>
      </c>
      <c r="S63" s="11">
        <v>2772</v>
      </c>
      <c r="T63" s="211">
        <v>3049</v>
      </c>
      <c r="U63" s="11">
        <v>3354</v>
      </c>
      <c r="V63" s="206">
        <v>3690</v>
      </c>
      <c r="W63" s="206">
        <v>4059</v>
      </c>
      <c r="X63" s="11">
        <v>4465</v>
      </c>
      <c r="Y63" s="11">
        <v>4911</v>
      </c>
      <c r="Z63" s="11">
        <v>5402</v>
      </c>
      <c r="AA63" s="11">
        <v>5942</v>
      </c>
      <c r="AB63" s="13">
        <f t="shared" si="9"/>
        <v>0</v>
      </c>
      <c r="AC63" s="13">
        <f t="shared" ref="AC63:AC64" si="12">E63/Q63</f>
        <v>1</v>
      </c>
      <c r="AD63" s="13">
        <f t="shared" si="8"/>
        <v>0</v>
      </c>
      <c r="AE63" s="13">
        <f t="shared" si="11"/>
        <v>0</v>
      </c>
      <c r="AF63" s="13">
        <f t="shared" si="11"/>
        <v>0</v>
      </c>
      <c r="AG63" s="13">
        <f t="shared" si="11"/>
        <v>0</v>
      </c>
      <c r="AH63" s="13">
        <f t="shared" si="11"/>
        <v>0</v>
      </c>
      <c r="AI63" s="13">
        <f t="shared" si="11"/>
        <v>0</v>
      </c>
      <c r="AJ63" s="13">
        <f t="shared" si="11"/>
        <v>0</v>
      </c>
      <c r="AK63" s="13">
        <f t="shared" si="11"/>
        <v>0</v>
      </c>
      <c r="AL63" s="13">
        <f t="shared" si="11"/>
        <v>0</v>
      </c>
      <c r="AM63" s="13">
        <f t="shared" si="11"/>
        <v>0</v>
      </c>
    </row>
    <row r="64" spans="1:40" ht="16" thickBot="1" x14ac:dyDescent="0.4">
      <c r="A64" s="226"/>
      <c r="B64" s="172" t="s">
        <v>400</v>
      </c>
      <c r="C64" s="170"/>
      <c r="D64" s="173"/>
      <c r="E64" s="22">
        <v>4509</v>
      </c>
      <c r="F64" s="265"/>
      <c r="G64" s="209"/>
      <c r="H64" s="209"/>
      <c r="I64" s="20"/>
      <c r="J64" s="20"/>
      <c r="K64" s="210"/>
      <c r="L64" s="20"/>
      <c r="M64" s="209"/>
      <c r="N64" s="20"/>
      <c r="O64" s="20"/>
      <c r="P64" s="19">
        <v>4000</v>
      </c>
      <c r="Q64" s="22">
        <v>4509</v>
      </c>
      <c r="R64" s="23">
        <v>4960</v>
      </c>
      <c r="S64" s="11">
        <v>5456</v>
      </c>
      <c r="T64" s="211">
        <v>6001</v>
      </c>
      <c r="U64" s="11">
        <v>6602</v>
      </c>
      <c r="V64" s="206">
        <v>7262</v>
      </c>
      <c r="W64" s="206">
        <v>7988</v>
      </c>
      <c r="X64" s="11">
        <v>8787</v>
      </c>
      <c r="Y64" s="11">
        <v>9665</v>
      </c>
      <c r="Z64" s="11">
        <v>10632</v>
      </c>
      <c r="AA64" s="11">
        <v>11695</v>
      </c>
      <c r="AB64" s="21">
        <f t="shared" si="9"/>
        <v>0</v>
      </c>
      <c r="AC64" s="21">
        <f t="shared" si="12"/>
        <v>1</v>
      </c>
      <c r="AD64" s="21">
        <f t="shared" si="8"/>
        <v>0</v>
      </c>
      <c r="AE64" s="21">
        <f t="shared" si="11"/>
        <v>0</v>
      </c>
      <c r="AF64" s="21">
        <f t="shared" si="11"/>
        <v>0</v>
      </c>
      <c r="AG64" s="21">
        <f t="shared" si="11"/>
        <v>0</v>
      </c>
      <c r="AH64" s="21">
        <f t="shared" si="11"/>
        <v>0</v>
      </c>
      <c r="AI64" s="21">
        <f t="shared" si="11"/>
        <v>0</v>
      </c>
      <c r="AJ64" s="21">
        <f t="shared" si="11"/>
        <v>0</v>
      </c>
      <c r="AK64" s="21">
        <f t="shared" si="11"/>
        <v>0</v>
      </c>
      <c r="AL64" s="21">
        <f t="shared" si="11"/>
        <v>0</v>
      </c>
      <c r="AM64" s="13">
        <f t="shared" si="11"/>
        <v>0</v>
      </c>
    </row>
    <row r="65" spans="1:39" ht="16" thickBot="1" x14ac:dyDescent="0.4">
      <c r="A65" s="226"/>
      <c r="B65" s="172" t="s">
        <v>401</v>
      </c>
      <c r="C65" s="172"/>
      <c r="D65" s="19"/>
      <c r="E65" s="19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22"/>
      <c r="R65" s="23"/>
      <c r="S65" s="11"/>
      <c r="T65" s="11"/>
      <c r="U65" s="11"/>
      <c r="V65" s="11"/>
      <c r="W65" s="11"/>
      <c r="X65" s="11"/>
      <c r="Y65" s="11"/>
      <c r="Z65" s="11"/>
      <c r="AA65" s="11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 ht="16" thickBot="1" x14ac:dyDescent="0.4">
      <c r="A66" s="226"/>
      <c r="B66" s="212"/>
      <c r="C66" s="212"/>
      <c r="D66" s="25"/>
      <c r="E66" s="2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5"/>
      <c r="Q66" s="27"/>
      <c r="R66" s="23"/>
      <c r="S66" s="28"/>
      <c r="T66" s="28"/>
      <c r="U66" s="28"/>
      <c r="V66" s="11"/>
      <c r="W66" s="11"/>
      <c r="X66" s="11"/>
      <c r="Y66" s="11"/>
      <c r="Z66" s="11"/>
      <c r="AA66" s="11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</row>
    <row r="67" spans="1:39" ht="16" hidden="1" thickBot="1" x14ac:dyDescent="0.4">
      <c r="A67" s="225" t="s">
        <v>70</v>
      </c>
      <c r="B67" s="170" t="s">
        <v>71</v>
      </c>
      <c r="C67" s="193"/>
      <c r="D67" s="30">
        <v>0</v>
      </c>
      <c r="E67" s="30">
        <v>0</v>
      </c>
      <c r="F67" s="31">
        <v>0</v>
      </c>
      <c r="G67" s="31"/>
      <c r="H67" s="31" t="s">
        <v>60</v>
      </c>
      <c r="I67" s="31"/>
      <c r="J67" s="31"/>
      <c r="K67" s="31"/>
      <c r="L67" s="31"/>
      <c r="M67" s="31"/>
      <c r="N67" s="31"/>
      <c r="O67" s="31"/>
      <c r="P67" s="30">
        <v>0</v>
      </c>
      <c r="Q67" s="30">
        <v>0</v>
      </c>
      <c r="R67" s="11">
        <v>0</v>
      </c>
      <c r="S67" s="30">
        <v>0</v>
      </c>
      <c r="T67" s="30">
        <v>0</v>
      </c>
      <c r="U67" s="30">
        <v>0</v>
      </c>
      <c r="V67" s="11">
        <v>3</v>
      </c>
      <c r="W67" s="11">
        <v>4</v>
      </c>
      <c r="X67" s="11">
        <v>5</v>
      </c>
      <c r="Y67" s="11">
        <v>6</v>
      </c>
      <c r="Z67" s="11">
        <v>7</v>
      </c>
      <c r="AA67" s="11">
        <v>7</v>
      </c>
      <c r="AB67" s="32" t="e">
        <f t="shared" si="8"/>
        <v>#DIV/0!</v>
      </c>
      <c r="AC67" s="32" t="e">
        <f t="shared" si="8"/>
        <v>#DIV/0!</v>
      </c>
      <c r="AD67" s="32" t="e">
        <f t="shared" si="8"/>
        <v>#DIV/0!</v>
      </c>
      <c r="AE67" s="32" t="e">
        <f t="shared" si="8"/>
        <v>#DIV/0!</v>
      </c>
      <c r="AF67" s="32" t="e">
        <f t="shared" si="8"/>
        <v>#VALUE!</v>
      </c>
      <c r="AG67" s="32" t="e">
        <f t="shared" si="8"/>
        <v>#DIV/0!</v>
      </c>
      <c r="AH67" s="32">
        <f t="shared" si="8"/>
        <v>0</v>
      </c>
      <c r="AI67" s="32">
        <f t="shared" si="8"/>
        <v>0</v>
      </c>
      <c r="AJ67" s="32">
        <f t="shared" si="8"/>
        <v>0</v>
      </c>
      <c r="AK67" s="32">
        <f t="shared" si="8"/>
        <v>0</v>
      </c>
      <c r="AL67" s="32">
        <f t="shared" si="8"/>
        <v>0</v>
      </c>
      <c r="AM67" s="32">
        <f t="shared" si="8"/>
        <v>0</v>
      </c>
    </row>
    <row r="68" spans="1:39" ht="16" hidden="1" thickBot="1" x14ac:dyDescent="0.4">
      <c r="A68" s="226"/>
      <c r="B68" s="170" t="s">
        <v>72</v>
      </c>
      <c r="C68" s="170"/>
      <c r="D68" s="11">
        <v>0</v>
      </c>
      <c r="E68" s="11">
        <v>0</v>
      </c>
      <c r="F68" s="12">
        <v>0</v>
      </c>
      <c r="G68" s="12"/>
      <c r="H68" s="12" t="s">
        <v>60</v>
      </c>
      <c r="I68" s="12"/>
      <c r="J68" s="12"/>
      <c r="K68" s="12"/>
      <c r="L68" s="12"/>
      <c r="M68" s="12"/>
      <c r="N68" s="12"/>
      <c r="O68" s="12"/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3</v>
      </c>
      <c r="W68" s="11">
        <v>4</v>
      </c>
      <c r="X68" s="11">
        <v>5</v>
      </c>
      <c r="Y68" s="11">
        <v>6</v>
      </c>
      <c r="Z68" s="11">
        <v>7</v>
      </c>
      <c r="AA68" s="11">
        <v>7</v>
      </c>
      <c r="AB68" s="13" t="e">
        <f t="shared" si="8"/>
        <v>#DIV/0!</v>
      </c>
      <c r="AC68" s="13" t="e">
        <f t="shared" si="8"/>
        <v>#DIV/0!</v>
      </c>
      <c r="AD68" s="13" t="e">
        <f t="shared" si="8"/>
        <v>#DIV/0!</v>
      </c>
      <c r="AE68" s="13" t="e">
        <f t="shared" si="8"/>
        <v>#DIV/0!</v>
      </c>
      <c r="AF68" s="13" t="e">
        <f t="shared" si="8"/>
        <v>#VALUE!</v>
      </c>
      <c r="AG68" s="13" t="e">
        <f t="shared" si="8"/>
        <v>#DIV/0!</v>
      </c>
      <c r="AH68" s="13">
        <f t="shared" si="8"/>
        <v>0</v>
      </c>
      <c r="AI68" s="13">
        <f t="shared" si="8"/>
        <v>0</v>
      </c>
      <c r="AJ68" s="13">
        <f t="shared" si="8"/>
        <v>0</v>
      </c>
      <c r="AK68" s="13">
        <f t="shared" si="8"/>
        <v>0</v>
      </c>
      <c r="AL68" s="13">
        <f t="shared" si="8"/>
        <v>0</v>
      </c>
      <c r="AM68" s="13">
        <f t="shared" si="8"/>
        <v>0</v>
      </c>
    </row>
    <row r="69" spans="1:39" ht="16" hidden="1" thickBot="1" x14ac:dyDescent="0.4">
      <c r="A69" s="226"/>
      <c r="B69" s="170" t="s">
        <v>73</v>
      </c>
      <c r="C69" s="170"/>
      <c r="D69" s="11">
        <v>0</v>
      </c>
      <c r="E69" s="11">
        <v>0</v>
      </c>
      <c r="F69" s="12">
        <v>0</v>
      </c>
      <c r="G69" s="12"/>
      <c r="H69" s="12" t="s">
        <v>60</v>
      </c>
      <c r="I69" s="12"/>
      <c r="J69" s="12"/>
      <c r="K69" s="12"/>
      <c r="L69" s="12"/>
      <c r="M69" s="12"/>
      <c r="N69" s="12"/>
      <c r="O69" s="12"/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1000000</v>
      </c>
      <c r="W69" s="11">
        <f>+V69+1000000</f>
        <v>2000000</v>
      </c>
      <c r="X69" s="11">
        <f t="shared" ref="X69:AA69" si="13">+W69+1000000</f>
        <v>3000000</v>
      </c>
      <c r="Y69" s="11">
        <f t="shared" si="13"/>
        <v>4000000</v>
      </c>
      <c r="Z69" s="11">
        <f t="shared" si="13"/>
        <v>5000000</v>
      </c>
      <c r="AA69" s="11">
        <f t="shared" si="13"/>
        <v>6000000</v>
      </c>
      <c r="AB69" s="13" t="e">
        <f t="shared" si="8"/>
        <v>#DIV/0!</v>
      </c>
      <c r="AC69" s="13" t="e">
        <f t="shared" si="8"/>
        <v>#DIV/0!</v>
      </c>
      <c r="AD69" s="13" t="e">
        <f t="shared" si="8"/>
        <v>#DIV/0!</v>
      </c>
      <c r="AE69" s="13" t="e">
        <f t="shared" si="8"/>
        <v>#DIV/0!</v>
      </c>
      <c r="AF69" s="13" t="e">
        <f t="shared" si="8"/>
        <v>#VALUE!</v>
      </c>
      <c r="AG69" s="13" t="e">
        <f t="shared" si="8"/>
        <v>#DIV/0!</v>
      </c>
      <c r="AH69" s="13">
        <f t="shared" si="8"/>
        <v>0</v>
      </c>
      <c r="AI69" s="13">
        <f t="shared" si="8"/>
        <v>0</v>
      </c>
      <c r="AJ69" s="13">
        <f t="shared" si="8"/>
        <v>0</v>
      </c>
      <c r="AK69" s="13">
        <f t="shared" si="8"/>
        <v>0</v>
      </c>
      <c r="AL69" s="13">
        <f t="shared" si="8"/>
        <v>0</v>
      </c>
      <c r="AM69" s="13">
        <f t="shared" si="8"/>
        <v>0</v>
      </c>
    </row>
    <row r="70" spans="1:39" ht="16" hidden="1" thickBot="1" x14ac:dyDescent="0.4">
      <c r="A70" s="226"/>
      <c r="B70" s="170" t="s">
        <v>74</v>
      </c>
      <c r="C70" s="170"/>
      <c r="D70" s="11">
        <v>0</v>
      </c>
      <c r="E70" s="11">
        <v>0</v>
      </c>
      <c r="F70" s="12">
        <v>0</v>
      </c>
      <c r="G70" s="12"/>
      <c r="H70" s="12" t="s">
        <v>60</v>
      </c>
      <c r="I70" s="12"/>
      <c r="J70" s="12"/>
      <c r="K70" s="12"/>
      <c r="L70" s="12"/>
      <c r="M70" s="12"/>
      <c r="N70" s="12"/>
      <c r="O70" s="12"/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5</v>
      </c>
      <c r="W70" s="11">
        <f>+V70+2</f>
        <v>7</v>
      </c>
      <c r="X70" s="11">
        <f t="shared" ref="X70:AA70" si="14">+W70+2</f>
        <v>9</v>
      </c>
      <c r="Y70" s="11">
        <f t="shared" si="14"/>
        <v>11</v>
      </c>
      <c r="Z70" s="11">
        <f t="shared" si="14"/>
        <v>13</v>
      </c>
      <c r="AA70" s="11">
        <f t="shared" si="14"/>
        <v>15</v>
      </c>
      <c r="AB70" s="13" t="e">
        <f t="shared" si="8"/>
        <v>#DIV/0!</v>
      </c>
      <c r="AC70" s="13" t="e">
        <f t="shared" si="8"/>
        <v>#DIV/0!</v>
      </c>
      <c r="AD70" s="13" t="e">
        <f t="shared" si="8"/>
        <v>#DIV/0!</v>
      </c>
      <c r="AE70" s="13" t="e">
        <f t="shared" si="8"/>
        <v>#DIV/0!</v>
      </c>
      <c r="AF70" s="13" t="e">
        <f t="shared" si="8"/>
        <v>#VALUE!</v>
      </c>
      <c r="AG70" s="13" t="e">
        <f t="shared" si="8"/>
        <v>#DIV/0!</v>
      </c>
      <c r="AH70" s="13">
        <f t="shared" si="8"/>
        <v>0</v>
      </c>
      <c r="AI70" s="13">
        <f t="shared" si="8"/>
        <v>0</v>
      </c>
      <c r="AJ70" s="13">
        <f t="shared" si="8"/>
        <v>0</v>
      </c>
      <c r="AK70" s="13">
        <f t="shared" si="8"/>
        <v>0</v>
      </c>
      <c r="AL70" s="13">
        <f t="shared" si="8"/>
        <v>0</v>
      </c>
      <c r="AM70" s="13">
        <f t="shared" si="8"/>
        <v>0</v>
      </c>
    </row>
    <row r="71" spans="1:39" ht="16" hidden="1" thickBot="1" x14ac:dyDescent="0.4">
      <c r="A71" s="226"/>
      <c r="B71" s="170" t="s">
        <v>344</v>
      </c>
      <c r="C71" s="170"/>
      <c r="D71" s="11">
        <v>0</v>
      </c>
      <c r="E71" s="11"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1">
        <v>0</v>
      </c>
      <c r="Q71" s="11">
        <v>0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 ht="16" hidden="1" thickBot="1" x14ac:dyDescent="0.4">
      <c r="A72" s="226"/>
      <c r="B72" s="170" t="s">
        <v>345</v>
      </c>
      <c r="C72" s="170"/>
      <c r="D72" s="11">
        <v>0</v>
      </c>
      <c r="E72" s="11">
        <v>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1">
        <v>0</v>
      </c>
      <c r="Q72" s="11">
        <v>0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 ht="16" hidden="1" thickBot="1" x14ac:dyDescent="0.4">
      <c r="A73" s="226"/>
      <c r="B73" s="170"/>
      <c r="C73" s="170"/>
      <c r="D73" s="11">
        <v>0</v>
      </c>
      <c r="E73" s="11">
        <v>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1">
        <v>0</v>
      </c>
      <c r="Q73" s="11">
        <v>0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 ht="16" hidden="1" thickBot="1" x14ac:dyDescent="0.4">
      <c r="A74" s="226"/>
      <c r="B74" s="170"/>
      <c r="C74" s="170"/>
      <c r="D74" s="11">
        <v>0</v>
      </c>
      <c r="E74" s="11">
        <v>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1">
        <v>0</v>
      </c>
      <c r="Q74" s="11">
        <v>0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 ht="16" hidden="1" thickBot="1" x14ac:dyDescent="0.4">
      <c r="A75" s="226"/>
      <c r="B75" s="170"/>
      <c r="C75" s="170"/>
      <c r="D75" s="11">
        <v>0</v>
      </c>
      <c r="E75" s="11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1">
        <v>0</v>
      </c>
      <c r="Q75" s="11">
        <v>0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 ht="16" hidden="1" thickBot="1" x14ac:dyDescent="0.4">
      <c r="A76" s="226"/>
      <c r="B76" s="170"/>
      <c r="C76" s="170"/>
      <c r="D76" s="11">
        <v>0</v>
      </c>
      <c r="E76" s="11">
        <v>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1">
        <v>0</v>
      </c>
      <c r="Q76" s="11">
        <v>0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 ht="16" hidden="1" thickBot="1" x14ac:dyDescent="0.4">
      <c r="A77" s="226"/>
      <c r="B77" s="170"/>
      <c r="C77" s="170"/>
      <c r="D77" s="11">
        <v>0</v>
      </c>
      <c r="E77" s="11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 ht="16" hidden="1" thickBot="1" x14ac:dyDescent="0.4">
      <c r="A78" s="226"/>
      <c r="B78" s="172"/>
      <c r="C78" s="172"/>
      <c r="D78" s="11">
        <v>0</v>
      </c>
      <c r="E78" s="11">
        <v>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 ht="16" hidden="1" thickBot="1" x14ac:dyDescent="0.4">
      <c r="A79" s="226"/>
      <c r="B79" s="172"/>
      <c r="C79" s="172"/>
      <c r="D79" s="11">
        <v>0</v>
      </c>
      <c r="E79" s="11"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 ht="16" hidden="1" thickBot="1" x14ac:dyDescent="0.4">
      <c r="A80" s="226"/>
      <c r="B80" s="172"/>
      <c r="C80" s="172"/>
      <c r="D80" s="11">
        <v>0</v>
      </c>
      <c r="E80" s="11">
        <v>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1"/>
      <c r="Q80" s="11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</sheetData>
  <mergeCells count="8">
    <mergeCell ref="A42:A66"/>
    <mergeCell ref="A67:A80"/>
    <mergeCell ref="C1:O1"/>
    <mergeCell ref="P1:AA1"/>
    <mergeCell ref="AB1:AM1"/>
    <mergeCell ref="A3:A18"/>
    <mergeCell ref="A20:A31"/>
    <mergeCell ref="A33:A4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L45"/>
  <sheetViews>
    <sheetView workbookViewId="0">
      <pane xSplit="2" ySplit="1" topLeftCell="W29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baseColWidth="10" defaultColWidth="10.58203125" defaultRowHeight="15.5" x14ac:dyDescent="0.35"/>
  <cols>
    <col min="1" max="1" width="14.4140625" style="1" customWidth="1"/>
    <col min="2" max="2" width="59.58203125" style="1" bestFit="1" customWidth="1"/>
    <col min="3" max="3" width="17.58203125" style="1" bestFit="1" customWidth="1"/>
    <col min="4" max="5" width="17.08203125" style="1" bestFit="1" customWidth="1"/>
    <col min="6" max="6" width="15.9140625" style="1" bestFit="1" customWidth="1"/>
    <col min="7" max="7" width="13.5" style="1" bestFit="1" customWidth="1"/>
    <col min="8" max="8" width="9.08203125" style="1" customWidth="1"/>
    <col min="9" max="9" width="14.5" style="1" customWidth="1"/>
    <col min="10" max="10" width="15" style="1" bestFit="1" customWidth="1"/>
    <col min="11" max="11" width="17.5" style="1" bestFit="1" customWidth="1"/>
    <col min="12" max="12" width="10.9140625" style="1" customWidth="1"/>
    <col min="13" max="13" width="13.58203125" style="1" customWidth="1"/>
    <col min="14" max="14" width="18" style="1" bestFit="1" customWidth="1"/>
    <col min="15" max="15" width="18.4140625" style="1" bestFit="1" customWidth="1"/>
    <col min="16" max="16384" width="10.58203125" style="1"/>
  </cols>
  <sheetData>
    <row r="1" spans="1:38" s="82" customFormat="1" ht="19" thickBot="1" x14ac:dyDescent="0.4">
      <c r="A1" s="294" t="s">
        <v>3</v>
      </c>
      <c r="B1" s="294" t="s">
        <v>4</v>
      </c>
      <c r="C1" s="294" t="s">
        <v>5</v>
      </c>
      <c r="D1" s="294" t="s">
        <v>6</v>
      </c>
      <c r="E1" s="294" t="s">
        <v>7</v>
      </c>
      <c r="F1" s="294" t="s">
        <v>8</v>
      </c>
      <c r="G1" s="294" t="s">
        <v>9</v>
      </c>
      <c r="H1" s="294" t="s">
        <v>10</v>
      </c>
      <c r="I1" s="294" t="s">
        <v>11</v>
      </c>
      <c r="J1" s="294" t="s">
        <v>12</v>
      </c>
      <c r="K1" s="294" t="s">
        <v>13</v>
      </c>
      <c r="L1" s="294" t="s">
        <v>14</v>
      </c>
      <c r="M1" s="294" t="s">
        <v>15</v>
      </c>
      <c r="N1" s="294" t="s">
        <v>16</v>
      </c>
      <c r="O1" s="295" t="s">
        <v>5</v>
      </c>
      <c r="P1" s="296" t="s">
        <v>6</v>
      </c>
      <c r="Q1" s="296" t="s">
        <v>7</v>
      </c>
      <c r="R1" s="296" t="s">
        <v>8</v>
      </c>
      <c r="S1" s="295" t="s">
        <v>9</v>
      </c>
      <c r="T1" s="295" t="s">
        <v>10</v>
      </c>
      <c r="U1" s="295" t="s">
        <v>11</v>
      </c>
      <c r="V1" s="295" t="s">
        <v>12</v>
      </c>
      <c r="W1" s="295" t="s">
        <v>13</v>
      </c>
      <c r="X1" s="295" t="s">
        <v>14</v>
      </c>
      <c r="Y1" s="295" t="s">
        <v>15</v>
      </c>
      <c r="Z1" s="295" t="s">
        <v>16</v>
      </c>
      <c r="AA1" s="297" t="s">
        <v>5</v>
      </c>
      <c r="AB1" s="298" t="s">
        <v>6</v>
      </c>
      <c r="AC1" s="298" t="s">
        <v>7</v>
      </c>
      <c r="AD1" s="298" t="s">
        <v>8</v>
      </c>
      <c r="AE1" s="297" t="s">
        <v>9</v>
      </c>
      <c r="AF1" s="297" t="s">
        <v>10</v>
      </c>
      <c r="AG1" s="297" t="s">
        <v>11</v>
      </c>
      <c r="AH1" s="297" t="s">
        <v>12</v>
      </c>
      <c r="AI1" s="297" t="s">
        <v>13</v>
      </c>
      <c r="AJ1" s="297" t="s">
        <v>14</v>
      </c>
      <c r="AK1" s="297" t="s">
        <v>15</v>
      </c>
      <c r="AL1" s="297" t="s">
        <v>16</v>
      </c>
    </row>
    <row r="2" spans="1:38" ht="16.5" thickTop="1" thickBot="1" x14ac:dyDescent="0.4">
      <c r="A2" s="299" t="s">
        <v>165</v>
      </c>
      <c r="B2" s="300" t="s">
        <v>166</v>
      </c>
      <c r="C2" s="83">
        <v>0.79500000000000004</v>
      </c>
      <c r="D2" s="84">
        <v>0.78500000000000003</v>
      </c>
      <c r="E2" s="85">
        <v>0.79735126942023493</v>
      </c>
      <c r="F2" s="85">
        <v>0.84110482818616794</v>
      </c>
      <c r="G2" s="85">
        <v>0.85150000000000003</v>
      </c>
      <c r="H2" s="85">
        <v>0.78</v>
      </c>
      <c r="I2" s="85">
        <v>0.82</v>
      </c>
      <c r="J2" s="85">
        <v>0.83</v>
      </c>
      <c r="K2" s="85">
        <v>0.75</v>
      </c>
      <c r="L2" s="86"/>
      <c r="M2" s="86"/>
      <c r="N2" s="86"/>
      <c r="O2" s="8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0" t="s">
        <v>411</v>
      </c>
      <c r="AB2" s="131" t="s">
        <v>411</v>
      </c>
      <c r="AC2" s="301" t="s">
        <v>411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ht="16.25" hidden="1" customHeight="1" thickBot="1" x14ac:dyDescent="0.4">
      <c r="A3" s="302"/>
      <c r="B3" s="303" t="s">
        <v>167</v>
      </c>
      <c r="C3" s="87">
        <f>C2</f>
        <v>0.79500000000000004</v>
      </c>
      <c r="D3" s="88">
        <f>D2</f>
        <v>0.78500000000000003</v>
      </c>
      <c r="E3" s="88">
        <f>E2</f>
        <v>0.79735126942023493</v>
      </c>
      <c r="F3" s="88">
        <f>F2</f>
        <v>0.84110482818616794</v>
      </c>
      <c r="G3" s="89"/>
      <c r="H3" s="88"/>
      <c r="I3" s="88"/>
      <c r="J3" s="88"/>
      <c r="K3" s="88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32"/>
      <c r="AB3" s="133"/>
      <c r="AC3" s="133"/>
      <c r="AD3" s="4"/>
      <c r="AE3" s="4"/>
      <c r="AF3" s="4"/>
      <c r="AG3" s="4"/>
      <c r="AH3" s="4"/>
      <c r="AI3" s="4"/>
      <c r="AJ3" s="4"/>
      <c r="AK3" s="4"/>
      <c r="AL3" s="4"/>
    </row>
    <row r="4" spans="1:38" ht="16" thickBot="1" x14ac:dyDescent="0.4">
      <c r="A4" s="302"/>
      <c r="B4" s="304" t="s">
        <v>34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I4" s="90">
        <v>1</v>
      </c>
      <c r="J4" s="90">
        <v>1</v>
      </c>
      <c r="K4" s="90">
        <v>1</v>
      </c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34">
        <v>1</v>
      </c>
      <c r="AB4" s="134" t="s">
        <v>411</v>
      </c>
      <c r="AC4" s="134" t="s">
        <v>411</v>
      </c>
      <c r="AD4" s="4"/>
      <c r="AE4" s="4"/>
      <c r="AF4" s="4"/>
      <c r="AG4" s="4"/>
      <c r="AH4" s="4"/>
      <c r="AI4" s="4"/>
      <c r="AJ4" s="4"/>
      <c r="AK4" s="4"/>
      <c r="AL4" s="4"/>
    </row>
    <row r="5" spans="1:38" ht="16" thickBot="1" x14ac:dyDescent="0.4">
      <c r="A5" s="302"/>
      <c r="B5" s="294" t="s">
        <v>23</v>
      </c>
      <c r="C5" s="294" t="s">
        <v>5</v>
      </c>
      <c r="D5" s="294" t="s">
        <v>6</v>
      </c>
      <c r="E5" s="294" t="s">
        <v>7</v>
      </c>
      <c r="F5" s="294" t="s">
        <v>8</v>
      </c>
      <c r="G5" s="294" t="s">
        <v>9</v>
      </c>
      <c r="H5" s="294" t="s">
        <v>10</v>
      </c>
      <c r="I5" s="294" t="s">
        <v>11</v>
      </c>
      <c r="J5" s="294" t="s">
        <v>12</v>
      </c>
      <c r="K5" s="294" t="s">
        <v>13</v>
      </c>
      <c r="L5" s="294" t="s">
        <v>14</v>
      </c>
      <c r="M5" s="294" t="s">
        <v>15</v>
      </c>
      <c r="N5" s="294" t="s">
        <v>16</v>
      </c>
      <c r="O5" s="295" t="s">
        <v>5</v>
      </c>
      <c r="P5" s="296" t="s">
        <v>6</v>
      </c>
      <c r="Q5" s="296" t="s">
        <v>7</v>
      </c>
      <c r="R5" s="296" t="s">
        <v>8</v>
      </c>
      <c r="S5" s="295" t="s">
        <v>9</v>
      </c>
      <c r="T5" s="295" t="s">
        <v>10</v>
      </c>
      <c r="U5" s="295" t="s">
        <v>11</v>
      </c>
      <c r="V5" s="295" t="s">
        <v>12</v>
      </c>
      <c r="W5" s="295" t="s">
        <v>13</v>
      </c>
      <c r="X5" s="295" t="s">
        <v>14</v>
      </c>
      <c r="Y5" s="295" t="s">
        <v>15</v>
      </c>
      <c r="Z5" s="295" t="s">
        <v>16</v>
      </c>
      <c r="AA5" s="297" t="s">
        <v>5</v>
      </c>
      <c r="AB5" s="298" t="s">
        <v>6</v>
      </c>
      <c r="AC5" s="298" t="s">
        <v>7</v>
      </c>
      <c r="AD5" s="298" t="s">
        <v>8</v>
      </c>
      <c r="AE5" s="297" t="s">
        <v>9</v>
      </c>
      <c r="AF5" s="297" t="s">
        <v>10</v>
      </c>
      <c r="AG5" s="297" t="s">
        <v>11</v>
      </c>
      <c r="AH5" s="297" t="s">
        <v>12</v>
      </c>
      <c r="AI5" s="297" t="s">
        <v>13</v>
      </c>
      <c r="AJ5" s="297" t="s">
        <v>14</v>
      </c>
      <c r="AK5" s="297" t="s">
        <v>15</v>
      </c>
      <c r="AL5" s="297" t="s">
        <v>16</v>
      </c>
    </row>
    <row r="6" spans="1:38" ht="16.5" thickTop="1" thickBot="1" x14ac:dyDescent="0.4">
      <c r="A6" s="302"/>
      <c r="B6" s="300" t="s">
        <v>168</v>
      </c>
      <c r="C6" s="91">
        <v>522</v>
      </c>
      <c r="D6" s="92">
        <v>543</v>
      </c>
      <c r="E6" s="91">
        <v>485</v>
      </c>
      <c r="F6" s="91">
        <v>546</v>
      </c>
      <c r="G6" s="91">
        <v>540</v>
      </c>
      <c r="H6" s="91">
        <f>370+175+61+49</f>
        <v>655</v>
      </c>
      <c r="I6" s="91">
        <f>235+177+60+38</f>
        <v>510</v>
      </c>
      <c r="J6" s="91">
        <f>288+143+98+32</f>
        <v>561</v>
      </c>
      <c r="K6" s="91">
        <v>1948</v>
      </c>
      <c r="L6" s="3">
        <v>278</v>
      </c>
      <c r="M6" s="3">
        <v>346</v>
      </c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35">
        <v>470</v>
      </c>
      <c r="AB6" s="136">
        <v>358</v>
      </c>
      <c r="AC6" s="135">
        <v>292</v>
      </c>
      <c r="AD6" s="6"/>
      <c r="AE6" s="6"/>
      <c r="AF6" s="6"/>
      <c r="AG6" s="6"/>
      <c r="AH6" s="6"/>
      <c r="AI6" s="6"/>
      <c r="AJ6" s="6"/>
      <c r="AK6" s="6"/>
      <c r="AL6" s="6"/>
    </row>
    <row r="7" spans="1:38" ht="16" thickBot="1" x14ac:dyDescent="0.4">
      <c r="A7" s="302"/>
      <c r="B7" s="300" t="s">
        <v>169</v>
      </c>
      <c r="C7" s="91">
        <v>372</v>
      </c>
      <c r="D7" s="91">
        <v>547</v>
      </c>
      <c r="E7" s="91">
        <v>485</v>
      </c>
      <c r="F7" s="91">
        <v>543</v>
      </c>
      <c r="G7" s="91">
        <v>550</v>
      </c>
      <c r="H7" s="91">
        <v>655</v>
      </c>
      <c r="I7" s="91">
        <v>505</v>
      </c>
      <c r="J7" s="91">
        <v>570</v>
      </c>
      <c r="K7" s="91">
        <v>341</v>
      </c>
      <c r="L7" s="3">
        <v>272</v>
      </c>
      <c r="M7" s="3">
        <v>352</v>
      </c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35">
        <v>382</v>
      </c>
      <c r="AB7" s="137">
        <v>450</v>
      </c>
      <c r="AC7" s="135">
        <v>305</v>
      </c>
      <c r="AD7" s="6"/>
      <c r="AE7" s="6"/>
      <c r="AF7" s="6"/>
      <c r="AG7" s="6"/>
      <c r="AH7" s="6"/>
      <c r="AI7" s="6"/>
      <c r="AJ7" s="6"/>
      <c r="AK7" s="6"/>
      <c r="AL7" s="6"/>
    </row>
    <row r="8" spans="1:38" ht="16" thickBot="1" x14ac:dyDescent="0.4">
      <c r="A8" s="302"/>
      <c r="B8" s="300" t="s">
        <v>170</v>
      </c>
      <c r="C8" s="91">
        <v>76</v>
      </c>
      <c r="D8" s="91">
        <v>74</v>
      </c>
      <c r="E8" s="91">
        <v>86</v>
      </c>
      <c r="F8" s="91">
        <v>77</v>
      </c>
      <c r="G8" s="91">
        <v>67</v>
      </c>
      <c r="H8" s="91">
        <v>67</v>
      </c>
      <c r="I8" s="91">
        <v>72</v>
      </c>
      <c r="J8" s="91">
        <v>63</v>
      </c>
      <c r="K8" s="91">
        <v>424</v>
      </c>
      <c r="L8" s="3">
        <v>115</v>
      </c>
      <c r="M8" s="3">
        <v>97</v>
      </c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35">
        <v>77</v>
      </c>
      <c r="AB8" s="137">
        <v>80</v>
      </c>
      <c r="AC8" s="135">
        <v>73</v>
      </c>
      <c r="AD8" s="6"/>
      <c r="AE8" s="6"/>
      <c r="AF8" s="6"/>
      <c r="AG8" s="6"/>
      <c r="AH8" s="6"/>
      <c r="AI8" s="6"/>
      <c r="AJ8" s="6"/>
      <c r="AK8" s="6"/>
      <c r="AL8" s="6"/>
    </row>
    <row r="9" spans="1:38" ht="16" thickBot="1" x14ac:dyDescent="0.4">
      <c r="A9" s="302"/>
      <c r="B9" s="300" t="s">
        <v>171</v>
      </c>
      <c r="C9" s="91">
        <v>1488</v>
      </c>
      <c r="D9" s="91">
        <v>1720</v>
      </c>
      <c r="E9" s="91">
        <v>2146</v>
      </c>
      <c r="F9" s="91">
        <v>1841</v>
      </c>
      <c r="G9" s="91">
        <v>1920</v>
      </c>
      <c r="H9" s="91">
        <f>582+474+356+391+30</f>
        <v>1833</v>
      </c>
      <c r="I9" s="91">
        <f>848+523+423+359+35</f>
        <v>2188</v>
      </c>
      <c r="J9" s="91">
        <f>439+513+429+366+32</f>
        <v>1779</v>
      </c>
      <c r="K9" s="91">
        <v>2199</v>
      </c>
      <c r="L9" s="3">
        <v>2361</v>
      </c>
      <c r="M9" s="3">
        <v>2376</v>
      </c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35">
        <v>2521</v>
      </c>
      <c r="AB9" s="137">
        <v>2563</v>
      </c>
      <c r="AC9" s="135">
        <v>2804</v>
      </c>
      <c r="AD9" s="6"/>
      <c r="AE9" s="6"/>
      <c r="AF9" s="6"/>
      <c r="AG9" s="6"/>
      <c r="AH9" s="6"/>
      <c r="AI9" s="6"/>
      <c r="AJ9" s="6"/>
      <c r="AK9" s="6"/>
      <c r="AL9" s="6"/>
    </row>
    <row r="10" spans="1:38" ht="16" thickBot="1" x14ac:dyDescent="0.4">
      <c r="A10" s="302"/>
      <c r="B10" s="300" t="s">
        <v>172</v>
      </c>
      <c r="C10" s="91">
        <v>1467</v>
      </c>
      <c r="D10" s="91">
        <v>1574</v>
      </c>
      <c r="E10" s="91">
        <v>2154</v>
      </c>
      <c r="F10" s="91">
        <v>1756</v>
      </c>
      <c r="G10" s="91">
        <v>1930</v>
      </c>
      <c r="H10" s="91">
        <v>1840</v>
      </c>
      <c r="I10" s="91">
        <v>2170</v>
      </c>
      <c r="J10" s="91">
        <v>1790</v>
      </c>
      <c r="K10" s="91">
        <v>376</v>
      </c>
      <c r="L10" s="3">
        <v>2132</v>
      </c>
      <c r="M10" s="3">
        <v>2435</v>
      </c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35">
        <v>2353</v>
      </c>
      <c r="AB10" s="137">
        <v>2765</v>
      </c>
      <c r="AC10" s="135">
        <v>2766</v>
      </c>
      <c r="AD10" s="6"/>
      <c r="AE10" s="6"/>
      <c r="AF10" s="6"/>
      <c r="AG10" s="6"/>
      <c r="AH10" s="6"/>
      <c r="AI10" s="6"/>
      <c r="AJ10" s="6"/>
      <c r="AK10" s="6"/>
      <c r="AL10" s="6"/>
    </row>
    <row r="11" spans="1:38" ht="16" thickBot="1" x14ac:dyDescent="0.4">
      <c r="A11" s="302"/>
      <c r="B11" s="300" t="s">
        <v>173</v>
      </c>
      <c r="C11" s="91">
        <v>157</v>
      </c>
      <c r="D11" s="91">
        <v>217</v>
      </c>
      <c r="E11" s="91">
        <v>313</v>
      </c>
      <c r="F11" s="91">
        <v>275</v>
      </c>
      <c r="G11" s="91">
        <f>+F11+G9-G10</f>
        <v>265</v>
      </c>
      <c r="H11" s="91">
        <f>+G11-7</f>
        <v>258</v>
      </c>
      <c r="I11" s="91">
        <f>+H11+18</f>
        <v>276</v>
      </c>
      <c r="J11" s="91">
        <f>+I11-11</f>
        <v>265</v>
      </c>
      <c r="K11" s="91">
        <v>424</v>
      </c>
      <c r="L11" s="3">
        <v>515</v>
      </c>
      <c r="M11" s="3">
        <v>561</v>
      </c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35">
        <v>410</v>
      </c>
      <c r="AB11" s="137">
        <v>425</v>
      </c>
      <c r="AC11" s="135">
        <v>484</v>
      </c>
      <c r="AD11" s="6"/>
      <c r="AE11" s="6"/>
      <c r="AF11" s="6"/>
      <c r="AG11" s="6"/>
      <c r="AH11" s="6"/>
      <c r="AI11" s="6"/>
      <c r="AJ11" s="6"/>
      <c r="AK11" s="6"/>
      <c r="AL11" s="6"/>
    </row>
    <row r="12" spans="1:38" ht="16" thickBot="1" x14ac:dyDescent="0.4">
      <c r="A12" s="302"/>
      <c r="B12" s="300" t="s">
        <v>174</v>
      </c>
      <c r="C12" s="91">
        <f>+C6+C10</f>
        <v>1989</v>
      </c>
      <c r="D12" s="91">
        <f>+D6+D10</f>
        <v>2117</v>
      </c>
      <c r="E12" s="91">
        <f>+E6+E10</f>
        <v>2639</v>
      </c>
      <c r="F12" s="91">
        <f>+F6+F10</f>
        <v>2302</v>
      </c>
      <c r="G12" s="91">
        <f>+G6+G10</f>
        <v>2470</v>
      </c>
      <c r="H12" s="91">
        <f>+H10+H7</f>
        <v>2495</v>
      </c>
      <c r="I12" s="91">
        <f t="shared" ref="I12:J12" si="0">+I10+I7</f>
        <v>2675</v>
      </c>
      <c r="J12" s="91">
        <f t="shared" si="0"/>
        <v>2360</v>
      </c>
      <c r="K12" s="91">
        <f>+K7+K10</f>
        <v>717</v>
      </c>
      <c r="L12" s="3">
        <f>+L7+L10</f>
        <v>2404</v>
      </c>
      <c r="M12" s="3">
        <f>+M7+M10</f>
        <v>2787</v>
      </c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35">
        <v>2991</v>
      </c>
      <c r="AB12" s="137">
        <v>3215</v>
      </c>
      <c r="AC12" s="135">
        <v>3071</v>
      </c>
      <c r="AD12" s="6"/>
      <c r="AE12" s="6"/>
      <c r="AF12" s="6"/>
      <c r="AG12" s="6"/>
      <c r="AH12" s="6"/>
      <c r="AI12" s="6"/>
      <c r="AJ12" s="6"/>
      <c r="AK12" s="6"/>
      <c r="AL12" s="6"/>
    </row>
    <row r="13" spans="1:38" ht="16" thickBot="1" x14ac:dyDescent="0.4">
      <c r="A13" s="302"/>
      <c r="B13" s="300" t="s">
        <v>175</v>
      </c>
      <c r="C13" s="91">
        <v>29</v>
      </c>
      <c r="D13" s="91">
        <v>41</v>
      </c>
      <c r="E13" s="91">
        <v>76</v>
      </c>
      <c r="F13" s="91">
        <v>91</v>
      </c>
      <c r="G13" s="91">
        <v>80</v>
      </c>
      <c r="H13" s="91">
        <v>75</v>
      </c>
      <c r="I13" s="91">
        <v>77</v>
      </c>
      <c r="J13" s="91">
        <v>72</v>
      </c>
      <c r="K13" s="91">
        <v>119</v>
      </c>
      <c r="L13" s="3">
        <v>39</v>
      </c>
      <c r="M13" s="3">
        <v>54</v>
      </c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35">
        <v>438</v>
      </c>
      <c r="AB13" s="137">
        <v>155</v>
      </c>
      <c r="AC13" s="135">
        <v>110</v>
      </c>
      <c r="AD13" s="6"/>
      <c r="AE13" s="6"/>
      <c r="AF13" s="6"/>
      <c r="AG13" s="6"/>
      <c r="AH13" s="6"/>
      <c r="AI13" s="6"/>
      <c r="AJ13" s="6"/>
      <c r="AK13" s="6"/>
      <c r="AL13" s="6"/>
    </row>
    <row r="14" spans="1:38" ht="16" thickBot="1" x14ac:dyDescent="0.4">
      <c r="A14" s="302"/>
      <c r="B14" s="300" t="s">
        <v>176</v>
      </c>
      <c r="C14" s="91">
        <v>4</v>
      </c>
      <c r="D14" s="91">
        <v>0</v>
      </c>
      <c r="E14" s="91">
        <v>2</v>
      </c>
      <c r="F14" s="91">
        <v>3</v>
      </c>
      <c r="G14" s="91">
        <v>2</v>
      </c>
      <c r="H14" s="91"/>
      <c r="I14" s="91">
        <v>2</v>
      </c>
      <c r="J14" s="91">
        <v>2</v>
      </c>
      <c r="K14" s="91">
        <v>2</v>
      </c>
      <c r="L14" s="3">
        <v>97</v>
      </c>
      <c r="M14" s="3">
        <v>123</v>
      </c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35">
        <v>2</v>
      </c>
      <c r="AB14" s="137">
        <v>4</v>
      </c>
      <c r="AC14" s="135">
        <v>3</v>
      </c>
      <c r="AD14" s="6"/>
      <c r="AE14" s="6"/>
      <c r="AF14" s="6"/>
      <c r="AG14" s="6"/>
      <c r="AH14" s="6"/>
      <c r="AI14" s="6"/>
      <c r="AJ14" s="6"/>
      <c r="AK14" s="6"/>
      <c r="AL14" s="6"/>
    </row>
    <row r="15" spans="1:38" ht="16" thickBot="1" x14ac:dyDescent="0.4">
      <c r="A15" s="294" t="s">
        <v>3</v>
      </c>
      <c r="B15" s="294" t="s">
        <v>4</v>
      </c>
      <c r="C15" s="294" t="s">
        <v>5</v>
      </c>
      <c r="D15" s="294" t="s">
        <v>6</v>
      </c>
      <c r="E15" s="294" t="s">
        <v>7</v>
      </c>
      <c r="F15" s="294" t="s">
        <v>8</v>
      </c>
      <c r="G15" s="294" t="s">
        <v>9</v>
      </c>
      <c r="H15" s="294" t="s">
        <v>10</v>
      </c>
      <c r="I15" s="294" t="s">
        <v>11</v>
      </c>
      <c r="J15" s="294" t="s">
        <v>12</v>
      </c>
      <c r="K15" s="294" t="s">
        <v>13</v>
      </c>
      <c r="L15" s="294" t="s">
        <v>14</v>
      </c>
      <c r="M15" s="294" t="s">
        <v>15</v>
      </c>
      <c r="N15" s="294" t="s">
        <v>16</v>
      </c>
      <c r="O15" s="295" t="s">
        <v>5</v>
      </c>
      <c r="P15" s="296" t="s">
        <v>6</v>
      </c>
      <c r="Q15" s="296" t="s">
        <v>7</v>
      </c>
      <c r="R15" s="296" t="s">
        <v>8</v>
      </c>
      <c r="S15" s="295" t="s">
        <v>9</v>
      </c>
      <c r="T15" s="295" t="s">
        <v>10</v>
      </c>
      <c r="U15" s="295" t="s">
        <v>11</v>
      </c>
      <c r="V15" s="295" t="s">
        <v>12</v>
      </c>
      <c r="W15" s="295" t="s">
        <v>13</v>
      </c>
      <c r="X15" s="295" t="s">
        <v>14</v>
      </c>
      <c r="Y15" s="295" t="s">
        <v>15</v>
      </c>
      <c r="Z15" s="295" t="s">
        <v>16</v>
      </c>
      <c r="AA15" s="297" t="s">
        <v>5</v>
      </c>
      <c r="AB15" s="298" t="s">
        <v>6</v>
      </c>
      <c r="AC15" s="298" t="s">
        <v>7</v>
      </c>
      <c r="AD15" s="298" t="s">
        <v>8</v>
      </c>
      <c r="AE15" s="297" t="s">
        <v>9</v>
      </c>
      <c r="AF15" s="297" t="s">
        <v>10</v>
      </c>
      <c r="AG15" s="297" t="s">
        <v>11</v>
      </c>
      <c r="AH15" s="297" t="s">
        <v>12</v>
      </c>
      <c r="AI15" s="297" t="s">
        <v>13</v>
      </c>
      <c r="AJ15" s="297" t="s">
        <v>14</v>
      </c>
      <c r="AK15" s="297" t="s">
        <v>15</v>
      </c>
      <c r="AL15" s="297" t="s">
        <v>16</v>
      </c>
    </row>
    <row r="16" spans="1:38" ht="16.5" thickTop="1" thickBot="1" x14ac:dyDescent="0.4">
      <c r="A16" s="299" t="s">
        <v>177</v>
      </c>
      <c r="B16" s="300" t="s">
        <v>178</v>
      </c>
      <c r="C16" s="93">
        <v>2.1052631578947368E-3</v>
      </c>
      <c r="D16" s="93">
        <v>0</v>
      </c>
      <c r="E16" s="93">
        <v>0.15847860538827258</v>
      </c>
      <c r="F16" s="93">
        <v>0.43</v>
      </c>
      <c r="G16" s="93">
        <v>0.46500000000000002</v>
      </c>
      <c r="H16" s="93">
        <v>0.43</v>
      </c>
      <c r="I16" s="93">
        <v>0.4</v>
      </c>
      <c r="J16" s="93">
        <v>0.39</v>
      </c>
      <c r="K16" s="93">
        <v>0.47</v>
      </c>
      <c r="L16" s="138">
        <v>0.41614906832298137</v>
      </c>
      <c r="M16" s="138">
        <v>0.3905579399141631</v>
      </c>
      <c r="N16" s="13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39">
        <v>0.44</v>
      </c>
      <c r="AB16" s="139">
        <v>0.51</v>
      </c>
      <c r="AC16" s="139">
        <v>0.45</v>
      </c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16" thickBot="1" x14ac:dyDescent="0.4">
      <c r="A17" s="302"/>
      <c r="B17" s="300" t="s">
        <v>179</v>
      </c>
      <c r="C17" s="93">
        <v>0.33894736842105261</v>
      </c>
      <c r="D17" s="93">
        <v>0.30136986301369861</v>
      </c>
      <c r="E17" s="93">
        <v>0.35340729001584786</v>
      </c>
      <c r="F17" s="93">
        <v>0.37</v>
      </c>
      <c r="G17" s="93">
        <v>0.35</v>
      </c>
      <c r="H17" s="93">
        <v>0.35599999999999998</v>
      </c>
      <c r="I17" s="93">
        <v>0.37</v>
      </c>
      <c r="J17" s="93">
        <v>0.36</v>
      </c>
      <c r="K17" s="93">
        <v>0.35</v>
      </c>
      <c r="L17" s="138">
        <v>0.37888198757763975</v>
      </c>
      <c r="M17" s="138">
        <v>0.37768240343347642</v>
      </c>
      <c r="N17" s="13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39">
        <v>0.37</v>
      </c>
      <c r="AB17" s="139">
        <v>0.42</v>
      </c>
      <c r="AC17" s="139">
        <v>0.36</v>
      </c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16" thickBot="1" x14ac:dyDescent="0.4">
      <c r="A18" s="302"/>
      <c r="B18" s="300" t="s">
        <v>180</v>
      </c>
      <c r="C18" s="93">
        <v>0.6021052631578947</v>
      </c>
      <c r="D18" s="93">
        <v>0.67710371819960857</v>
      </c>
      <c r="E18" s="93">
        <v>0.45324881141045958</v>
      </c>
      <c r="F18" s="93">
        <v>0.17</v>
      </c>
      <c r="G18" s="93">
        <v>0.16</v>
      </c>
      <c r="H18" s="93">
        <v>0.18099999999999999</v>
      </c>
      <c r="I18" s="93">
        <v>0.19500000000000001</v>
      </c>
      <c r="J18" s="93">
        <v>0.21</v>
      </c>
      <c r="K18" s="93">
        <v>0.15</v>
      </c>
      <c r="L18" s="138">
        <v>0.15527950310559005</v>
      </c>
      <c r="M18" s="138">
        <v>0.18669527896995708</v>
      </c>
      <c r="N18" s="13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39">
        <v>0.18</v>
      </c>
      <c r="AB18" s="139">
        <v>0.16</v>
      </c>
      <c r="AC18" s="139">
        <v>0.15</v>
      </c>
      <c r="AD18" s="6"/>
      <c r="AE18" s="6"/>
      <c r="AF18" s="6"/>
      <c r="AG18" s="6"/>
      <c r="AH18" s="6"/>
      <c r="AI18" s="6"/>
      <c r="AJ18" s="6"/>
      <c r="AK18" s="6"/>
      <c r="AL18" s="6"/>
    </row>
    <row r="19" spans="1:38" ht="16" thickBot="1" x14ac:dyDescent="0.4">
      <c r="A19" s="302"/>
      <c r="B19" s="300" t="s">
        <v>181</v>
      </c>
      <c r="C19" s="93">
        <v>5.6842105263157895E-2</v>
      </c>
      <c r="D19" s="93">
        <v>2.1526418786692758E-2</v>
      </c>
      <c r="E19" s="93">
        <v>3.486529318541997E-2</v>
      </c>
      <c r="F19" s="93">
        <v>0.03</v>
      </c>
      <c r="G19" s="93">
        <v>2.5000000000000001E-2</v>
      </c>
      <c r="H19" s="93">
        <v>3.3000000000000002E-2</v>
      </c>
      <c r="I19" s="93">
        <v>3.5000000000000003E-2</v>
      </c>
      <c r="J19" s="93">
        <v>0.04</v>
      </c>
      <c r="K19" s="93">
        <v>0.02</v>
      </c>
      <c r="L19" s="138">
        <v>4.9689440993788817E-2</v>
      </c>
      <c r="M19" s="138">
        <v>1.9313304721030045E-2</v>
      </c>
      <c r="N19" s="13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39">
        <v>0.02</v>
      </c>
      <c r="AB19" s="139">
        <v>0.02</v>
      </c>
      <c r="AC19" s="139">
        <v>0.04</v>
      </c>
      <c r="AD19" s="6"/>
      <c r="AE19" s="6"/>
      <c r="AF19" s="6"/>
      <c r="AG19" s="6"/>
      <c r="AH19" s="6"/>
      <c r="AI19" s="6"/>
      <c r="AJ19" s="6"/>
      <c r="AK19" s="6"/>
      <c r="AL19" s="6"/>
    </row>
    <row r="20" spans="1:38" ht="16" thickBot="1" x14ac:dyDescent="0.4">
      <c r="A20" s="302"/>
      <c r="B20" s="304" t="s">
        <v>34</v>
      </c>
      <c r="C20" s="90">
        <v>1</v>
      </c>
      <c r="D20" s="94">
        <v>1</v>
      </c>
      <c r="E20" s="94">
        <v>1</v>
      </c>
      <c r="F20" s="94">
        <v>1</v>
      </c>
      <c r="G20" s="94">
        <v>1</v>
      </c>
      <c r="H20" s="94">
        <f>SUM(H16:H19)</f>
        <v>1</v>
      </c>
      <c r="I20" s="94">
        <f>SUM(I16:I19)</f>
        <v>1</v>
      </c>
      <c r="J20" s="94">
        <f>SUM(J16:J19)</f>
        <v>1</v>
      </c>
      <c r="K20" s="94">
        <v>1</v>
      </c>
      <c r="L20" s="140"/>
      <c r="M20" s="140"/>
      <c r="N20" s="14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34">
        <v>1</v>
      </c>
      <c r="AB20" s="141">
        <v>1</v>
      </c>
      <c r="AC20" s="141">
        <v>1</v>
      </c>
      <c r="AD20" s="6"/>
      <c r="AE20" s="6"/>
      <c r="AF20" s="6"/>
      <c r="AG20" s="6"/>
      <c r="AH20" s="6"/>
      <c r="AI20" s="6"/>
      <c r="AJ20" s="6"/>
      <c r="AK20" s="6"/>
      <c r="AL20" s="6"/>
    </row>
    <row r="21" spans="1:38" ht="16" thickBot="1" x14ac:dyDescent="0.4">
      <c r="A21" s="302"/>
      <c r="B21" s="294" t="s">
        <v>23</v>
      </c>
      <c r="C21" s="294" t="s">
        <v>5</v>
      </c>
      <c r="D21" s="294" t="s">
        <v>6</v>
      </c>
      <c r="E21" s="294" t="s">
        <v>7</v>
      </c>
      <c r="F21" s="294" t="s">
        <v>8</v>
      </c>
      <c r="G21" s="294" t="s">
        <v>9</v>
      </c>
      <c r="H21" s="294" t="s">
        <v>10</v>
      </c>
      <c r="I21" s="294" t="s">
        <v>11</v>
      </c>
      <c r="J21" s="294" t="s">
        <v>12</v>
      </c>
      <c r="K21" s="294" t="s">
        <v>13</v>
      </c>
      <c r="L21" s="294" t="s">
        <v>14</v>
      </c>
      <c r="M21" s="294" t="s">
        <v>15</v>
      </c>
      <c r="N21" s="294" t="s">
        <v>16</v>
      </c>
      <c r="O21" s="295" t="s">
        <v>5</v>
      </c>
      <c r="P21" s="296" t="s">
        <v>6</v>
      </c>
      <c r="Q21" s="296" t="s">
        <v>7</v>
      </c>
      <c r="R21" s="296" t="s">
        <v>8</v>
      </c>
      <c r="S21" s="295" t="s">
        <v>9</v>
      </c>
      <c r="T21" s="295" t="s">
        <v>10</v>
      </c>
      <c r="U21" s="295" t="s">
        <v>11</v>
      </c>
      <c r="V21" s="295" t="s">
        <v>12</v>
      </c>
      <c r="W21" s="295" t="s">
        <v>13</v>
      </c>
      <c r="X21" s="295" t="s">
        <v>14</v>
      </c>
      <c r="Y21" s="295" t="s">
        <v>15</v>
      </c>
      <c r="Z21" s="295" t="s">
        <v>16</v>
      </c>
      <c r="AA21" s="297" t="s">
        <v>5</v>
      </c>
      <c r="AB21" s="298" t="s">
        <v>6</v>
      </c>
      <c r="AC21" s="298" t="s">
        <v>7</v>
      </c>
      <c r="AD21" s="298" t="s">
        <v>8</v>
      </c>
      <c r="AE21" s="297" t="s">
        <v>9</v>
      </c>
      <c r="AF21" s="297" t="s">
        <v>10</v>
      </c>
      <c r="AG21" s="297" t="s">
        <v>11</v>
      </c>
      <c r="AH21" s="297" t="s">
        <v>12</v>
      </c>
      <c r="AI21" s="297" t="s">
        <v>13</v>
      </c>
      <c r="AJ21" s="297" t="s">
        <v>14</v>
      </c>
      <c r="AK21" s="297" t="s">
        <v>15</v>
      </c>
      <c r="AL21" s="297" t="s">
        <v>16</v>
      </c>
    </row>
    <row r="22" spans="1:38" ht="16.5" thickTop="1" thickBot="1" x14ac:dyDescent="0.4">
      <c r="A22" s="302"/>
      <c r="B22" s="300" t="s">
        <v>182</v>
      </c>
      <c r="C22" s="92">
        <v>475</v>
      </c>
      <c r="D22" s="92">
        <v>511</v>
      </c>
      <c r="E22" s="92">
        <v>631</v>
      </c>
      <c r="F22" s="92">
        <v>540</v>
      </c>
      <c r="G22" s="92">
        <v>560</v>
      </c>
      <c r="H22" s="92">
        <v>550</v>
      </c>
      <c r="I22" s="92">
        <v>540</v>
      </c>
      <c r="J22" s="92">
        <v>527</v>
      </c>
      <c r="K22" s="92">
        <v>460</v>
      </c>
      <c r="L22" s="3">
        <v>483</v>
      </c>
      <c r="M22" s="3">
        <v>466</v>
      </c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35">
        <v>581</v>
      </c>
      <c r="AB22" s="136">
        <v>644</v>
      </c>
      <c r="AC22" s="135">
        <v>748</v>
      </c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16" thickBot="1" x14ac:dyDescent="0.4">
      <c r="A23" s="302"/>
      <c r="B23" s="300" t="s">
        <v>183</v>
      </c>
      <c r="C23" s="92">
        <v>424</v>
      </c>
      <c r="D23" s="92">
        <v>488</v>
      </c>
      <c r="E23" s="92">
        <v>599</v>
      </c>
      <c r="F23" s="92">
        <v>517</v>
      </c>
      <c r="G23" s="92">
        <v>580</v>
      </c>
      <c r="H23" s="92">
        <v>560</v>
      </c>
      <c r="I23" s="92">
        <v>535</v>
      </c>
      <c r="J23" s="92">
        <v>543</v>
      </c>
      <c r="K23" s="92">
        <v>455</v>
      </c>
      <c r="L23" s="3">
        <v>417</v>
      </c>
      <c r="M23" s="3">
        <v>383</v>
      </c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35">
        <v>549</v>
      </c>
      <c r="AB23" s="136">
        <v>648</v>
      </c>
      <c r="AC23" s="135">
        <v>729</v>
      </c>
      <c r="AD23" s="6"/>
      <c r="AE23" s="6"/>
      <c r="AF23" s="6"/>
      <c r="AG23" s="6"/>
      <c r="AH23" s="6"/>
      <c r="AI23" s="6"/>
      <c r="AJ23" s="6"/>
      <c r="AK23" s="6"/>
      <c r="AL23" s="6"/>
    </row>
    <row r="24" spans="1:38" ht="16" thickBot="1" x14ac:dyDescent="0.4">
      <c r="A24" s="302"/>
      <c r="B24" s="300" t="s">
        <v>184</v>
      </c>
      <c r="C24" s="92">
        <v>83</v>
      </c>
      <c r="D24" s="92">
        <v>90</v>
      </c>
      <c r="E24" s="92">
        <v>109</v>
      </c>
      <c r="F24" s="92">
        <v>113</v>
      </c>
      <c r="G24" s="92">
        <f>+G22+F24-G23</f>
        <v>93</v>
      </c>
      <c r="H24" s="92">
        <v>83</v>
      </c>
      <c r="I24" s="92">
        <v>88</v>
      </c>
      <c r="J24" s="92">
        <v>72</v>
      </c>
      <c r="K24" s="92">
        <v>77</v>
      </c>
      <c r="L24" s="3">
        <v>122</v>
      </c>
      <c r="M24" s="3">
        <v>151</v>
      </c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35">
        <v>128</v>
      </c>
      <c r="AB24" s="136">
        <v>191</v>
      </c>
      <c r="AC24" s="135">
        <v>161</v>
      </c>
      <c r="AD24" s="6"/>
      <c r="AE24" s="6"/>
      <c r="AF24" s="6"/>
      <c r="AG24" s="6"/>
      <c r="AH24" s="6"/>
      <c r="AI24" s="6"/>
      <c r="AJ24" s="6"/>
      <c r="AK24" s="6"/>
      <c r="AL24" s="6"/>
    </row>
    <row r="25" spans="1:38" ht="16" thickBot="1" x14ac:dyDescent="0.4">
      <c r="A25" s="302"/>
      <c r="B25" s="300" t="s">
        <v>185</v>
      </c>
      <c r="C25" s="92">
        <v>1</v>
      </c>
      <c r="D25" s="92">
        <v>2</v>
      </c>
      <c r="E25" s="92">
        <v>8</v>
      </c>
      <c r="F25" s="92">
        <v>10</v>
      </c>
      <c r="G25" s="92">
        <v>9</v>
      </c>
      <c r="H25" s="92">
        <v>8</v>
      </c>
      <c r="I25" s="92">
        <v>10</v>
      </c>
      <c r="J25" s="92">
        <v>9</v>
      </c>
      <c r="K25" s="92">
        <v>6</v>
      </c>
      <c r="L25" s="3">
        <v>13</v>
      </c>
      <c r="M25" s="3">
        <v>72</v>
      </c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35">
        <v>73</v>
      </c>
      <c r="AB25" s="136">
        <v>47</v>
      </c>
      <c r="AC25" s="135">
        <v>18</v>
      </c>
      <c r="AD25" s="6"/>
      <c r="AE25" s="6"/>
      <c r="AF25" s="6"/>
      <c r="AG25" s="6"/>
      <c r="AH25" s="6"/>
      <c r="AI25" s="6"/>
      <c r="AJ25" s="6"/>
      <c r="AK25" s="6"/>
      <c r="AL25" s="6"/>
    </row>
    <row r="26" spans="1:38" ht="16" thickBot="1" x14ac:dyDescent="0.4">
      <c r="A26" s="294" t="s">
        <v>3</v>
      </c>
      <c r="B26" s="294" t="s">
        <v>4</v>
      </c>
      <c r="C26" s="294" t="s">
        <v>5</v>
      </c>
      <c r="D26" s="294" t="s">
        <v>6</v>
      </c>
      <c r="E26" s="294" t="s">
        <v>7</v>
      </c>
      <c r="F26" s="294" t="s">
        <v>8</v>
      </c>
      <c r="G26" s="294" t="s">
        <v>9</v>
      </c>
      <c r="H26" s="294" t="s">
        <v>10</v>
      </c>
      <c r="I26" s="294" t="s">
        <v>11</v>
      </c>
      <c r="J26" s="294" t="s">
        <v>12</v>
      </c>
      <c r="K26" s="294" t="s">
        <v>13</v>
      </c>
      <c r="L26" s="294" t="s">
        <v>14</v>
      </c>
      <c r="M26" s="294" t="s">
        <v>15</v>
      </c>
      <c r="N26" s="294" t="s">
        <v>16</v>
      </c>
      <c r="O26" s="295" t="s">
        <v>5</v>
      </c>
      <c r="P26" s="296" t="s">
        <v>6</v>
      </c>
      <c r="Q26" s="296" t="s">
        <v>7</v>
      </c>
      <c r="R26" s="296" t="s">
        <v>8</v>
      </c>
      <c r="S26" s="295" t="s">
        <v>9</v>
      </c>
      <c r="T26" s="295" t="s">
        <v>10</v>
      </c>
      <c r="U26" s="295" t="s">
        <v>11</v>
      </c>
      <c r="V26" s="295" t="s">
        <v>12</v>
      </c>
      <c r="W26" s="295" t="s">
        <v>13</v>
      </c>
      <c r="X26" s="295" t="s">
        <v>14</v>
      </c>
      <c r="Y26" s="295" t="s">
        <v>15</v>
      </c>
      <c r="Z26" s="295" t="s">
        <v>16</v>
      </c>
      <c r="AA26" s="297" t="s">
        <v>5</v>
      </c>
      <c r="AB26" s="298" t="s">
        <v>6</v>
      </c>
      <c r="AC26" s="298" t="s">
        <v>7</v>
      </c>
      <c r="AD26" s="298" t="s">
        <v>8</v>
      </c>
      <c r="AE26" s="297" t="s">
        <v>9</v>
      </c>
      <c r="AF26" s="297" t="s">
        <v>10</v>
      </c>
      <c r="AG26" s="297" t="s">
        <v>11</v>
      </c>
      <c r="AH26" s="297" t="s">
        <v>12</v>
      </c>
      <c r="AI26" s="297" t="s">
        <v>13</v>
      </c>
      <c r="AJ26" s="297" t="s">
        <v>14</v>
      </c>
      <c r="AK26" s="297" t="s">
        <v>15</v>
      </c>
      <c r="AL26" s="297" t="s">
        <v>16</v>
      </c>
    </row>
    <row r="27" spans="1:38" ht="16.5" thickTop="1" thickBot="1" x14ac:dyDescent="0.4">
      <c r="A27" s="299" t="s">
        <v>186</v>
      </c>
      <c r="B27" s="300" t="s">
        <v>187</v>
      </c>
      <c r="C27" s="89" t="s">
        <v>188</v>
      </c>
      <c r="D27" s="89" t="s">
        <v>188</v>
      </c>
      <c r="E27" s="89" t="s">
        <v>188</v>
      </c>
      <c r="F27" s="89" t="s">
        <v>189</v>
      </c>
      <c r="G27" s="89" t="s">
        <v>189</v>
      </c>
      <c r="H27" s="89" t="s">
        <v>189</v>
      </c>
      <c r="I27" s="89" t="s">
        <v>189</v>
      </c>
      <c r="J27" s="89" t="s">
        <v>189</v>
      </c>
      <c r="K27" s="89" t="s">
        <v>189</v>
      </c>
      <c r="L27" s="92" t="s">
        <v>189</v>
      </c>
      <c r="M27" s="92" t="s">
        <v>189</v>
      </c>
      <c r="N27" s="142">
        <v>1</v>
      </c>
      <c r="O27" s="142">
        <v>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6">
        <v>1</v>
      </c>
      <c r="AB27" s="6">
        <v>1</v>
      </c>
      <c r="AC27" s="6">
        <v>1</v>
      </c>
      <c r="AD27" s="6"/>
      <c r="AE27" s="6"/>
      <c r="AF27" s="6"/>
      <c r="AG27" s="6"/>
      <c r="AH27" s="6"/>
      <c r="AI27" s="6"/>
      <c r="AJ27" s="6"/>
      <c r="AK27" s="6"/>
      <c r="AL27" s="6"/>
    </row>
    <row r="28" spans="1:38" ht="16" thickBot="1" x14ac:dyDescent="0.4">
      <c r="A28" s="302"/>
      <c r="B28" s="300" t="s">
        <v>190</v>
      </c>
      <c r="C28" s="89" t="s">
        <v>191</v>
      </c>
      <c r="D28" s="89" t="s">
        <v>192</v>
      </c>
      <c r="E28" s="89" t="s">
        <v>193</v>
      </c>
      <c r="F28" s="85">
        <v>0.99990000000000001</v>
      </c>
      <c r="G28" s="95" t="s">
        <v>194</v>
      </c>
      <c r="H28" s="85" t="s">
        <v>195</v>
      </c>
      <c r="I28" s="85" t="s">
        <v>196</v>
      </c>
      <c r="J28" s="85">
        <v>0.999</v>
      </c>
      <c r="K28" s="85" t="s">
        <v>330</v>
      </c>
      <c r="L28" s="143">
        <v>0.98</v>
      </c>
      <c r="M28" s="92" t="s">
        <v>351</v>
      </c>
      <c r="N28" s="144">
        <v>0.99399999999999999</v>
      </c>
      <c r="O28" s="101">
        <v>9.8000000000000004E-2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01">
        <v>9.8000000000000004E-2</v>
      </c>
      <c r="AB28" s="305">
        <v>0.999</v>
      </c>
      <c r="AC28" s="305">
        <v>0.999</v>
      </c>
      <c r="AD28" s="6"/>
      <c r="AE28" s="6"/>
      <c r="AF28" s="6"/>
      <c r="AG28" s="6"/>
      <c r="AH28" s="6"/>
      <c r="AI28" s="6"/>
      <c r="AJ28" s="6"/>
      <c r="AK28" s="6"/>
      <c r="AL28" s="6"/>
    </row>
    <row r="29" spans="1:38" ht="16" thickBot="1" x14ac:dyDescent="0.4">
      <c r="A29" s="302"/>
      <c r="B29" s="300" t="s">
        <v>197</v>
      </c>
      <c r="C29" s="89" t="s">
        <v>198</v>
      </c>
      <c r="D29" s="89" t="s">
        <v>199</v>
      </c>
      <c r="E29" s="89" t="s">
        <v>200</v>
      </c>
      <c r="F29" s="89" t="s">
        <v>201</v>
      </c>
      <c r="G29" s="95" t="s">
        <v>202</v>
      </c>
      <c r="H29" s="89">
        <v>0.3725</v>
      </c>
      <c r="I29" s="89">
        <v>0.35199999999999998</v>
      </c>
      <c r="J29" s="89" t="s">
        <v>203</v>
      </c>
      <c r="K29" s="89" t="s">
        <v>331</v>
      </c>
      <c r="L29" s="143">
        <v>0.27300000000000002</v>
      </c>
      <c r="M29" s="143" t="s">
        <v>352</v>
      </c>
      <c r="N29" s="145">
        <v>0.25600000000000001</v>
      </c>
      <c r="O29" s="101">
        <v>0.22900000000000001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6">
        <v>0.3</v>
      </c>
      <c r="AB29" s="6">
        <v>0.28999999999999998</v>
      </c>
      <c r="AC29" s="6">
        <v>0.3</v>
      </c>
      <c r="AD29" s="6"/>
      <c r="AE29" s="6"/>
      <c r="AF29" s="6"/>
      <c r="AG29" s="6"/>
      <c r="AH29" s="6"/>
      <c r="AI29" s="6"/>
      <c r="AJ29" s="6"/>
      <c r="AK29" s="6"/>
      <c r="AL29" s="6"/>
    </row>
    <row r="30" spans="1:38" ht="16" thickBot="1" x14ac:dyDescent="0.4">
      <c r="A30" s="302"/>
      <c r="B30" s="300" t="s">
        <v>204</v>
      </c>
      <c r="C30" s="89" t="s">
        <v>205</v>
      </c>
      <c r="D30" s="89" t="s">
        <v>206</v>
      </c>
      <c r="E30" s="89" t="s">
        <v>207</v>
      </c>
      <c r="F30" s="89" t="s">
        <v>208</v>
      </c>
      <c r="G30" s="95" t="s">
        <v>209</v>
      </c>
      <c r="H30" s="89">
        <v>0.60250000000000004</v>
      </c>
      <c r="I30" s="89">
        <v>0.58209999999999995</v>
      </c>
      <c r="J30" s="89" t="s">
        <v>210</v>
      </c>
      <c r="K30" s="89" t="s">
        <v>332</v>
      </c>
      <c r="L30" s="143">
        <v>0.64500000000000002</v>
      </c>
      <c r="M30" s="143" t="s">
        <v>353</v>
      </c>
      <c r="N30" s="145">
        <v>0.63800000000000001</v>
      </c>
      <c r="O30" s="101">
        <v>0.61199999999999999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6">
        <v>0.55000000000000004</v>
      </c>
      <c r="AB30" s="6">
        <v>0.57999999999999996</v>
      </c>
      <c r="AC30" s="6">
        <v>0.59</v>
      </c>
      <c r="AD30" s="6"/>
      <c r="AE30" s="6"/>
      <c r="AF30" s="6"/>
      <c r="AG30" s="6"/>
      <c r="AH30" s="6"/>
      <c r="AI30" s="6"/>
      <c r="AJ30" s="6"/>
      <c r="AK30" s="6"/>
      <c r="AL30" s="6"/>
    </row>
    <row r="31" spans="1:38" ht="16" thickBot="1" x14ac:dyDescent="0.4">
      <c r="A31" s="302"/>
      <c r="B31" s="304" t="s">
        <v>211</v>
      </c>
      <c r="C31" s="89" t="s">
        <v>212</v>
      </c>
      <c r="D31" s="89" t="s">
        <v>213</v>
      </c>
      <c r="E31" s="89" t="s">
        <v>214</v>
      </c>
      <c r="F31" s="89" t="s">
        <v>215</v>
      </c>
      <c r="G31" s="95" t="s">
        <v>216</v>
      </c>
      <c r="H31" s="89">
        <v>0.57079999999999997</v>
      </c>
      <c r="I31" s="89">
        <v>0.55200000000000005</v>
      </c>
      <c r="J31" s="89" t="s">
        <v>217</v>
      </c>
      <c r="K31" s="89" t="s">
        <v>333</v>
      </c>
      <c r="L31" s="143">
        <v>0.52300000000000002</v>
      </c>
      <c r="M31" s="143" t="s">
        <v>354</v>
      </c>
      <c r="N31" s="145">
        <v>0.56299999999999994</v>
      </c>
      <c r="O31" s="101">
        <v>0.52300000000000002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6">
        <v>0.53</v>
      </c>
      <c r="AB31" s="6">
        <v>0.49</v>
      </c>
      <c r="AC31" s="6">
        <v>0.51</v>
      </c>
      <c r="AD31" s="6"/>
      <c r="AE31" s="6"/>
      <c r="AF31" s="6"/>
      <c r="AG31" s="6"/>
      <c r="AH31" s="6"/>
      <c r="AI31" s="6"/>
      <c r="AJ31" s="6"/>
      <c r="AK31" s="6"/>
      <c r="AL31" s="6"/>
    </row>
    <row r="32" spans="1:38" ht="16" thickBot="1" x14ac:dyDescent="0.4">
      <c r="A32" s="302"/>
      <c r="B32" s="300" t="s">
        <v>218</v>
      </c>
      <c r="C32" s="96">
        <v>0.88</v>
      </c>
      <c r="D32" s="96">
        <v>0.95</v>
      </c>
      <c r="E32" s="96">
        <v>0.71</v>
      </c>
      <c r="F32" s="96">
        <v>0.86</v>
      </c>
      <c r="G32" s="96">
        <v>0.87</v>
      </c>
      <c r="H32" s="96">
        <v>0.67</v>
      </c>
      <c r="I32" s="96">
        <v>0.56000000000000005</v>
      </c>
      <c r="J32" s="96">
        <v>0.39</v>
      </c>
      <c r="K32" s="96"/>
      <c r="L32" s="92"/>
      <c r="M32" s="92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06"/>
      <c r="AB32" s="306"/>
      <c r="AC32" s="306"/>
      <c r="AD32" s="6"/>
      <c r="AE32" s="6"/>
      <c r="AF32" s="6"/>
      <c r="AG32" s="6"/>
      <c r="AH32" s="6"/>
      <c r="AI32" s="6"/>
      <c r="AJ32" s="6"/>
      <c r="AK32" s="6"/>
      <c r="AL32" s="6"/>
    </row>
    <row r="33" spans="1:38" ht="16" thickBot="1" x14ac:dyDescent="0.4">
      <c r="A33" s="302"/>
      <c r="B33" s="304" t="s">
        <v>34</v>
      </c>
      <c r="C33" s="89">
        <v>1</v>
      </c>
      <c r="D33" s="89">
        <v>1</v>
      </c>
      <c r="E33" s="89"/>
      <c r="F33" s="89" t="s">
        <v>188</v>
      </c>
      <c r="G33" s="95" t="s">
        <v>189</v>
      </c>
      <c r="H33" s="89" t="s">
        <v>189</v>
      </c>
      <c r="I33" s="89" t="s">
        <v>189</v>
      </c>
      <c r="J33" s="89" t="s">
        <v>189</v>
      </c>
      <c r="K33" s="89" t="s">
        <v>189</v>
      </c>
      <c r="L33" s="92" t="s">
        <v>189</v>
      </c>
      <c r="M33" s="92" t="s">
        <v>189</v>
      </c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6">
        <v>1</v>
      </c>
      <c r="AB33" s="6">
        <v>1</v>
      </c>
      <c r="AC33" s="6">
        <v>1</v>
      </c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16" thickBot="1" x14ac:dyDescent="0.4">
      <c r="A34" s="302"/>
      <c r="B34" s="294" t="s">
        <v>23</v>
      </c>
      <c r="C34" s="294" t="s">
        <v>5</v>
      </c>
      <c r="D34" s="294" t="s">
        <v>6</v>
      </c>
      <c r="E34" s="294" t="s">
        <v>7</v>
      </c>
      <c r="F34" s="294" t="s">
        <v>8</v>
      </c>
      <c r="G34" s="294" t="s">
        <v>9</v>
      </c>
      <c r="H34" s="294" t="s">
        <v>10</v>
      </c>
      <c r="I34" s="294" t="s">
        <v>11</v>
      </c>
      <c r="J34" s="294" t="s">
        <v>12</v>
      </c>
      <c r="K34" s="294" t="s">
        <v>13</v>
      </c>
      <c r="L34" s="294" t="s">
        <v>14</v>
      </c>
      <c r="M34" s="294" t="s">
        <v>15</v>
      </c>
      <c r="N34" s="294" t="s">
        <v>16</v>
      </c>
      <c r="O34" s="295" t="s">
        <v>5</v>
      </c>
      <c r="P34" s="296" t="s">
        <v>6</v>
      </c>
      <c r="Q34" s="296" t="s">
        <v>7</v>
      </c>
      <c r="R34" s="296" t="s">
        <v>8</v>
      </c>
      <c r="S34" s="295" t="s">
        <v>9</v>
      </c>
      <c r="T34" s="295" t="s">
        <v>10</v>
      </c>
      <c r="U34" s="295" t="s">
        <v>11</v>
      </c>
      <c r="V34" s="295" t="s">
        <v>12</v>
      </c>
      <c r="W34" s="295" t="s">
        <v>13</v>
      </c>
      <c r="X34" s="295" t="s">
        <v>14</v>
      </c>
      <c r="Y34" s="295" t="s">
        <v>15</v>
      </c>
      <c r="Z34" s="295" t="s">
        <v>16</v>
      </c>
      <c r="AA34" s="297" t="s">
        <v>5</v>
      </c>
      <c r="AB34" s="298" t="s">
        <v>6</v>
      </c>
      <c r="AC34" s="298" t="s">
        <v>7</v>
      </c>
      <c r="AD34" s="298" t="s">
        <v>8</v>
      </c>
      <c r="AE34" s="297" t="s">
        <v>9</v>
      </c>
      <c r="AF34" s="297" t="s">
        <v>10</v>
      </c>
      <c r="AG34" s="297" t="s">
        <v>11</v>
      </c>
      <c r="AH34" s="297" t="s">
        <v>12</v>
      </c>
      <c r="AI34" s="297" t="s">
        <v>13</v>
      </c>
      <c r="AJ34" s="297" t="s">
        <v>14</v>
      </c>
      <c r="AK34" s="297" t="s">
        <v>15</v>
      </c>
      <c r="AL34" s="297" t="s">
        <v>16</v>
      </c>
    </row>
    <row r="35" spans="1:38" ht="16.5" thickTop="1" thickBot="1" x14ac:dyDescent="0.4">
      <c r="A35" s="302"/>
      <c r="B35" s="300" t="s">
        <v>219</v>
      </c>
      <c r="C35" s="92" t="s">
        <v>220</v>
      </c>
      <c r="D35" s="92" t="s">
        <v>221</v>
      </c>
      <c r="E35" s="92">
        <v>173</v>
      </c>
      <c r="F35" s="92">
        <v>170</v>
      </c>
      <c r="G35" s="92">
        <v>170</v>
      </c>
      <c r="H35" s="92">
        <v>173</v>
      </c>
      <c r="I35" s="92">
        <v>170</v>
      </c>
      <c r="J35" s="92">
        <v>166</v>
      </c>
      <c r="K35" s="89" t="s">
        <v>334</v>
      </c>
      <c r="L35" s="89">
        <v>172</v>
      </c>
      <c r="M35" s="89">
        <v>180</v>
      </c>
      <c r="N35" s="3">
        <v>180</v>
      </c>
      <c r="O35" s="2">
        <v>184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v>184</v>
      </c>
      <c r="AB35" s="2">
        <v>177</v>
      </c>
      <c r="AC35" s="2">
        <v>175</v>
      </c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16" thickBot="1" x14ac:dyDescent="0.4">
      <c r="A36" s="302"/>
      <c r="B36" s="300" t="s">
        <v>222</v>
      </c>
      <c r="C36" s="92" t="s">
        <v>223</v>
      </c>
      <c r="D36" s="92" t="s">
        <v>224</v>
      </c>
      <c r="E36" s="92">
        <v>32</v>
      </c>
      <c r="F36" s="92">
        <v>30</v>
      </c>
      <c r="G36" s="92">
        <v>32</v>
      </c>
      <c r="H36" s="92">
        <v>26</v>
      </c>
      <c r="I36" s="92">
        <v>33</v>
      </c>
      <c r="J36" s="92">
        <v>33</v>
      </c>
      <c r="K36" s="89" t="s">
        <v>335</v>
      </c>
      <c r="L36" s="89" t="s">
        <v>360</v>
      </c>
      <c r="M36" s="89">
        <v>29</v>
      </c>
      <c r="N36" s="3">
        <v>29</v>
      </c>
      <c r="O36" s="2">
        <v>29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6">
        <v>0.28999999999999998</v>
      </c>
      <c r="AB36" s="2">
        <v>29</v>
      </c>
      <c r="AC36" s="2">
        <v>34</v>
      </c>
      <c r="AD36" s="6"/>
      <c r="AE36" s="6"/>
      <c r="AF36" s="6"/>
      <c r="AG36" s="6"/>
      <c r="AH36" s="6"/>
      <c r="AI36" s="6"/>
      <c r="AJ36" s="6"/>
      <c r="AK36" s="6"/>
      <c r="AL36" s="6"/>
    </row>
    <row r="37" spans="1:38" ht="16" thickBot="1" x14ac:dyDescent="0.4">
      <c r="A37" s="302"/>
      <c r="B37" s="300" t="s">
        <v>225</v>
      </c>
      <c r="C37" s="92" t="s">
        <v>226</v>
      </c>
      <c r="D37" s="92" t="s">
        <v>227</v>
      </c>
      <c r="E37" s="92">
        <v>54</v>
      </c>
      <c r="F37" s="92">
        <v>54</v>
      </c>
      <c r="G37" s="92">
        <v>54</v>
      </c>
      <c r="H37" s="92">
        <v>50</v>
      </c>
      <c r="I37" s="92" t="s">
        <v>228</v>
      </c>
      <c r="J37" s="92">
        <v>56</v>
      </c>
      <c r="K37" s="92">
        <v>61</v>
      </c>
      <c r="L37" s="89">
        <v>69</v>
      </c>
      <c r="M37" s="89">
        <v>81</v>
      </c>
      <c r="N37" s="3">
        <v>79</v>
      </c>
      <c r="O37" s="2">
        <v>82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>
        <v>84</v>
      </c>
      <c r="AB37" s="2">
        <v>79</v>
      </c>
      <c r="AC37" s="2">
        <v>80</v>
      </c>
      <c r="AD37" s="6"/>
      <c r="AE37" s="6"/>
      <c r="AF37" s="6"/>
      <c r="AG37" s="6"/>
      <c r="AH37" s="6"/>
      <c r="AI37" s="6"/>
      <c r="AJ37" s="6"/>
      <c r="AK37" s="6"/>
      <c r="AL37" s="6"/>
    </row>
    <row r="38" spans="1:38" ht="16" thickBot="1" x14ac:dyDescent="0.4">
      <c r="A38" s="302"/>
      <c r="B38" s="300" t="s">
        <v>229</v>
      </c>
      <c r="C38" s="92" t="s">
        <v>230</v>
      </c>
      <c r="D38" s="92" t="s">
        <v>231</v>
      </c>
      <c r="E38" s="92"/>
      <c r="F38" s="92" t="s">
        <v>232</v>
      </c>
      <c r="G38" s="92" t="s">
        <v>60</v>
      </c>
      <c r="H38" s="92">
        <v>0</v>
      </c>
      <c r="I38" s="92">
        <v>0</v>
      </c>
      <c r="J38" s="92">
        <v>0</v>
      </c>
      <c r="K38" s="92"/>
      <c r="L38" s="89" t="s">
        <v>361</v>
      </c>
      <c r="M38" s="89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307">
        <v>6</v>
      </c>
      <c r="AB38" s="307">
        <v>7</v>
      </c>
      <c r="AC38" s="307">
        <v>7</v>
      </c>
      <c r="AD38" s="6"/>
      <c r="AE38" s="6"/>
      <c r="AF38" s="6"/>
      <c r="AG38" s="6"/>
      <c r="AH38" s="6"/>
      <c r="AI38" s="6"/>
      <c r="AJ38" s="6"/>
      <c r="AK38" s="6"/>
      <c r="AL38" s="6"/>
    </row>
    <row r="39" spans="1:38" ht="16" thickBot="1" x14ac:dyDescent="0.4">
      <c r="A39" s="302"/>
      <c r="B39" s="300" t="s">
        <v>233</v>
      </c>
      <c r="C39" s="92" t="s">
        <v>234</v>
      </c>
      <c r="D39" s="92" t="s">
        <v>235</v>
      </c>
      <c r="E39" s="92">
        <v>0</v>
      </c>
      <c r="F39" s="92">
        <v>0</v>
      </c>
      <c r="G39" s="92" t="s">
        <v>236</v>
      </c>
      <c r="H39" s="92">
        <v>0</v>
      </c>
      <c r="I39" s="92">
        <v>0</v>
      </c>
      <c r="J39" s="92" t="s">
        <v>237</v>
      </c>
      <c r="K39" s="92" t="s">
        <v>40</v>
      </c>
      <c r="L39" s="89" t="s">
        <v>362</v>
      </c>
      <c r="M39" s="89" t="s">
        <v>355</v>
      </c>
      <c r="N39" s="3" t="s">
        <v>40</v>
      </c>
      <c r="O39" s="3" t="s">
        <v>40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6" t="s">
        <v>235</v>
      </c>
      <c r="AB39" s="6" t="s">
        <v>40</v>
      </c>
      <c r="AC39" s="6" t="s">
        <v>40</v>
      </c>
      <c r="AD39" s="6"/>
      <c r="AE39" s="6"/>
      <c r="AF39" s="6"/>
      <c r="AG39" s="6"/>
      <c r="AH39" s="6"/>
      <c r="AI39" s="6"/>
      <c r="AJ39" s="6"/>
      <c r="AK39" s="6"/>
      <c r="AL39" s="6"/>
    </row>
    <row r="40" spans="1:38" ht="42.5" thickBot="1" x14ac:dyDescent="0.4">
      <c r="A40" s="302"/>
      <c r="B40" s="300" t="s">
        <v>238</v>
      </c>
      <c r="C40" s="92" t="s">
        <v>239</v>
      </c>
      <c r="D40" s="92" t="s">
        <v>240</v>
      </c>
      <c r="E40" s="92" t="s">
        <v>241</v>
      </c>
      <c r="F40" s="92" t="s">
        <v>242</v>
      </c>
      <c r="G40" s="92" t="s">
        <v>243</v>
      </c>
      <c r="H40" s="92" t="s">
        <v>243</v>
      </c>
      <c r="I40" s="92" t="s">
        <v>336</v>
      </c>
      <c r="J40" s="92" t="s">
        <v>337</v>
      </c>
      <c r="K40" s="92" t="s">
        <v>338</v>
      </c>
      <c r="L40" s="89" t="s">
        <v>363</v>
      </c>
      <c r="M40" s="89" t="s">
        <v>364</v>
      </c>
      <c r="N40" s="3" t="s">
        <v>356</v>
      </c>
      <c r="O40" s="3" t="s">
        <v>371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46" t="s">
        <v>372</v>
      </c>
      <c r="AB40" s="146" t="s">
        <v>373</v>
      </c>
      <c r="AC40" s="146" t="s">
        <v>412</v>
      </c>
      <c r="AD40" s="6"/>
      <c r="AE40" s="6"/>
      <c r="AF40" s="6"/>
      <c r="AG40" s="6"/>
      <c r="AH40" s="6"/>
      <c r="AI40" s="6"/>
      <c r="AJ40" s="6"/>
      <c r="AK40" s="6"/>
      <c r="AL40" s="6"/>
    </row>
    <row r="41" spans="1:38" ht="34.5" customHeight="1" thickBot="1" x14ac:dyDescent="0.4">
      <c r="A41" s="302"/>
      <c r="B41" s="300" t="s">
        <v>244</v>
      </c>
      <c r="C41" s="92" t="s">
        <v>245</v>
      </c>
      <c r="D41" s="92" t="s">
        <v>246</v>
      </c>
      <c r="E41" s="92" t="s">
        <v>247</v>
      </c>
      <c r="F41" s="92" t="s">
        <v>248</v>
      </c>
      <c r="G41" s="92" t="s">
        <v>249</v>
      </c>
      <c r="H41" s="92" t="s">
        <v>250</v>
      </c>
      <c r="I41" s="92" t="s">
        <v>339</v>
      </c>
      <c r="J41" s="92" t="s">
        <v>340</v>
      </c>
      <c r="K41" s="92" t="s">
        <v>341</v>
      </c>
      <c r="L41" s="89" t="s">
        <v>365</v>
      </c>
      <c r="M41" s="89" t="s">
        <v>366</v>
      </c>
      <c r="N41" s="3" t="s">
        <v>357</v>
      </c>
      <c r="O41" s="3" t="s">
        <v>374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46" t="s">
        <v>375</v>
      </c>
      <c r="AB41" s="146" t="s">
        <v>376</v>
      </c>
      <c r="AC41" s="146" t="s">
        <v>413</v>
      </c>
      <c r="AD41" s="6"/>
      <c r="AE41" s="6"/>
      <c r="AF41" s="6"/>
      <c r="AG41" s="6"/>
      <c r="AH41" s="6"/>
      <c r="AI41" s="6"/>
      <c r="AJ41" s="6"/>
      <c r="AK41" s="6"/>
      <c r="AL41" s="6"/>
    </row>
    <row r="42" spans="1:38" ht="16" thickBot="1" x14ac:dyDescent="0.4">
      <c r="A42" s="302"/>
      <c r="B42" s="300" t="s">
        <v>377</v>
      </c>
      <c r="C42" s="92" t="s">
        <v>251</v>
      </c>
      <c r="D42" s="92" t="s">
        <v>252</v>
      </c>
      <c r="E42" s="92" t="s">
        <v>252</v>
      </c>
      <c r="F42" s="92">
        <v>173159</v>
      </c>
      <c r="G42" s="92">
        <v>105319</v>
      </c>
      <c r="H42" s="92">
        <v>172386</v>
      </c>
      <c r="I42" s="92">
        <v>96767</v>
      </c>
      <c r="J42" s="92">
        <v>95126</v>
      </c>
      <c r="K42" s="92">
        <v>113091</v>
      </c>
      <c r="L42" s="89" t="s">
        <v>367</v>
      </c>
      <c r="M42" s="89">
        <v>136320</v>
      </c>
      <c r="N42" s="3">
        <v>82843</v>
      </c>
      <c r="O42" s="2">
        <v>104720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104720</v>
      </c>
      <c r="AB42" s="2">
        <v>295248</v>
      </c>
      <c r="AC42" s="2">
        <v>640828</v>
      </c>
      <c r="AD42" s="6"/>
      <c r="AE42" s="6"/>
      <c r="AF42" s="6"/>
      <c r="AG42" s="6"/>
      <c r="AH42" s="6"/>
      <c r="AI42" s="6"/>
      <c r="AJ42" s="6"/>
      <c r="AK42" s="6"/>
      <c r="AL42" s="6"/>
    </row>
    <row r="43" spans="1:38" ht="32.25" customHeight="1" thickBot="1" x14ac:dyDescent="0.4">
      <c r="A43" s="302"/>
      <c r="B43" s="300" t="s">
        <v>378</v>
      </c>
      <c r="C43" s="92" t="s">
        <v>251</v>
      </c>
      <c r="D43" s="92" t="s">
        <v>252</v>
      </c>
      <c r="E43" s="92" t="s">
        <v>252</v>
      </c>
      <c r="F43" s="92">
        <f>+F42-F44</f>
        <v>145590</v>
      </c>
      <c r="G43" s="92">
        <v>96610</v>
      </c>
      <c r="H43" s="92">
        <v>59099</v>
      </c>
      <c r="I43" s="92">
        <v>94323</v>
      </c>
      <c r="J43" s="92">
        <v>98426</v>
      </c>
      <c r="K43" s="92">
        <v>116065</v>
      </c>
      <c r="L43" s="89" t="s">
        <v>368</v>
      </c>
      <c r="M43" s="89">
        <v>133227</v>
      </c>
      <c r="N43" s="3">
        <v>72437</v>
      </c>
      <c r="O43" s="2">
        <v>100497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>
        <v>100497</v>
      </c>
      <c r="AB43" s="2">
        <v>316297</v>
      </c>
      <c r="AC43" s="2">
        <v>765438</v>
      </c>
      <c r="AD43" s="6"/>
      <c r="AE43" s="6"/>
      <c r="AF43" s="6"/>
      <c r="AG43" s="6"/>
      <c r="AH43" s="6"/>
      <c r="AI43" s="6"/>
      <c r="AJ43" s="6"/>
      <c r="AK43" s="6"/>
      <c r="AL43" s="6"/>
    </row>
    <row r="44" spans="1:38" ht="16" thickBot="1" x14ac:dyDescent="0.4">
      <c r="A44" s="302"/>
      <c r="B44" s="300" t="s">
        <v>342</v>
      </c>
      <c r="C44" s="92" t="s">
        <v>251</v>
      </c>
      <c r="D44" s="92" t="s">
        <v>252</v>
      </c>
      <c r="E44" s="92" t="s">
        <v>252</v>
      </c>
      <c r="F44" s="92">
        <v>27569</v>
      </c>
      <c r="G44" s="92">
        <v>20199</v>
      </c>
      <c r="H44" s="92">
        <v>59099</v>
      </c>
      <c r="I44" s="92">
        <v>1175200</v>
      </c>
      <c r="J44" s="92">
        <v>314045</v>
      </c>
      <c r="K44" s="92">
        <v>231744</v>
      </c>
      <c r="L44" s="89" t="s">
        <v>369</v>
      </c>
      <c r="M44" s="89">
        <v>68743</v>
      </c>
      <c r="N44" s="3">
        <v>96932</v>
      </c>
      <c r="O44" s="2">
        <v>61890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>
        <v>61890</v>
      </c>
      <c r="AB44" s="2">
        <v>47069</v>
      </c>
      <c r="AC44" s="2">
        <v>35638</v>
      </c>
      <c r="AD44" s="6"/>
      <c r="AE44" s="6"/>
      <c r="AF44" s="6"/>
      <c r="AG44" s="6"/>
      <c r="AH44" s="6"/>
      <c r="AI44" s="6"/>
      <c r="AJ44" s="6"/>
      <c r="AK44" s="6"/>
      <c r="AL44" s="6"/>
    </row>
    <row r="45" spans="1:38" ht="16" thickBot="1" x14ac:dyDescent="0.4">
      <c r="A45" s="302"/>
      <c r="B45" s="300" t="s">
        <v>343</v>
      </c>
      <c r="C45" s="92" t="s">
        <v>251</v>
      </c>
      <c r="D45" s="92" t="s">
        <v>252</v>
      </c>
      <c r="E45" s="92" t="s">
        <v>252</v>
      </c>
      <c r="F45" s="92" t="s">
        <v>252</v>
      </c>
      <c r="G45" s="92" t="s">
        <v>252</v>
      </c>
      <c r="H45" s="92" t="s">
        <v>252</v>
      </c>
      <c r="I45" s="119">
        <v>661970</v>
      </c>
      <c r="J45" s="119">
        <v>465336</v>
      </c>
      <c r="K45" s="119">
        <v>247860</v>
      </c>
      <c r="L45" s="89" t="s">
        <v>370</v>
      </c>
      <c r="M45" s="89">
        <v>68743</v>
      </c>
      <c r="N45" s="119">
        <v>36852</v>
      </c>
      <c r="O45" s="119">
        <v>25358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>
        <v>25358</v>
      </c>
      <c r="AB45" s="119">
        <v>50968</v>
      </c>
      <c r="AC45" s="119">
        <v>54656</v>
      </c>
      <c r="AD45" s="119"/>
      <c r="AE45" s="119"/>
      <c r="AF45" s="119"/>
      <c r="AG45" s="119"/>
      <c r="AH45" s="119"/>
      <c r="AI45" s="119"/>
      <c r="AJ45" s="119"/>
      <c r="AK45" s="119"/>
      <c r="AL45" s="119"/>
    </row>
  </sheetData>
  <mergeCells count="3">
    <mergeCell ref="A2:A14"/>
    <mergeCell ref="A16:A25"/>
    <mergeCell ref="A27:A4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31"/>
  <sheetViews>
    <sheetView zoomScale="83" zoomScaleNormal="83" workbookViewId="0">
      <pane xSplit="2" topLeftCell="C1" activePane="topRight" state="frozen"/>
      <selection pane="topRight" activeCell="D12" sqref="D12"/>
    </sheetView>
  </sheetViews>
  <sheetFormatPr baseColWidth="10" defaultRowHeight="15.5" x14ac:dyDescent="0.35"/>
  <cols>
    <col min="1" max="1" width="11.1640625" bestFit="1" customWidth="1"/>
    <col min="2" max="2" width="53.33203125" bestFit="1" customWidth="1"/>
    <col min="4" max="4" width="7.33203125" bestFit="1" customWidth="1"/>
    <col min="5" max="5" width="14.08203125" bestFit="1" customWidth="1"/>
    <col min="8" max="8" width="14.58203125" bestFit="1" customWidth="1"/>
    <col min="12" max="12" width="14.58203125" bestFit="1" customWidth="1"/>
  </cols>
  <sheetData>
    <row r="1" spans="1:29" ht="16" thickBot="1" x14ac:dyDescent="0.4">
      <c r="B1" s="1"/>
      <c r="C1" s="331" t="s">
        <v>0</v>
      </c>
      <c r="D1" s="332" t="s">
        <v>1</v>
      </c>
      <c r="E1" s="333" t="s">
        <v>2</v>
      </c>
      <c r="F1" s="331" t="s">
        <v>0</v>
      </c>
      <c r="G1" s="332" t="s">
        <v>1</v>
      </c>
      <c r="H1" s="333" t="s">
        <v>2</v>
      </c>
      <c r="I1" s="333" t="s">
        <v>326</v>
      </c>
      <c r="J1" s="331" t="s">
        <v>0</v>
      </c>
      <c r="K1" s="332" t="s">
        <v>1</v>
      </c>
      <c r="L1" s="333" t="s">
        <v>2</v>
      </c>
      <c r="M1" s="333" t="s">
        <v>326</v>
      </c>
      <c r="N1" s="331" t="s">
        <v>0</v>
      </c>
      <c r="O1" s="332" t="s">
        <v>1</v>
      </c>
      <c r="P1" s="333" t="s">
        <v>2</v>
      </c>
      <c r="Q1" s="333" t="s">
        <v>326</v>
      </c>
      <c r="R1" s="334" t="s">
        <v>0</v>
      </c>
      <c r="S1" s="335" t="s">
        <v>1</v>
      </c>
      <c r="T1" s="336" t="s">
        <v>2</v>
      </c>
      <c r="U1" s="336" t="s">
        <v>326</v>
      </c>
      <c r="V1" s="334" t="s">
        <v>0</v>
      </c>
      <c r="W1" s="335" t="s">
        <v>1</v>
      </c>
      <c r="X1" s="336" t="s">
        <v>2</v>
      </c>
      <c r="Y1" s="336" t="s">
        <v>326</v>
      </c>
      <c r="Z1" s="334" t="s">
        <v>0</v>
      </c>
      <c r="AA1" s="335" t="s">
        <v>1</v>
      </c>
      <c r="AB1" s="336" t="s">
        <v>2</v>
      </c>
      <c r="AC1" s="336" t="s">
        <v>326</v>
      </c>
    </row>
    <row r="2" spans="1:29" ht="16" thickBot="1" x14ac:dyDescent="0.4">
      <c r="A2" s="337" t="s">
        <v>3</v>
      </c>
      <c r="B2" s="338" t="s">
        <v>4</v>
      </c>
      <c r="C2" s="338" t="s">
        <v>12</v>
      </c>
      <c r="D2" s="339" t="s">
        <v>12</v>
      </c>
      <c r="E2" s="340" t="s">
        <v>12</v>
      </c>
      <c r="F2" s="338" t="s">
        <v>13</v>
      </c>
      <c r="G2" s="338" t="s">
        <v>13</v>
      </c>
      <c r="H2" s="338" t="s">
        <v>13</v>
      </c>
      <c r="I2" s="338" t="s">
        <v>13</v>
      </c>
      <c r="J2" s="338" t="s">
        <v>346</v>
      </c>
      <c r="K2" s="338" t="s">
        <v>346</v>
      </c>
      <c r="L2" s="338" t="s">
        <v>346</v>
      </c>
      <c r="M2" s="338" t="s">
        <v>346</v>
      </c>
      <c r="N2" s="338" t="s">
        <v>15</v>
      </c>
      <c r="O2" s="338" t="s">
        <v>15</v>
      </c>
      <c r="P2" s="338" t="s">
        <v>15</v>
      </c>
      <c r="Q2" s="338" t="s">
        <v>15</v>
      </c>
      <c r="R2" s="274" t="s">
        <v>16</v>
      </c>
      <c r="S2" s="274" t="s">
        <v>16</v>
      </c>
      <c r="T2" s="274" t="s">
        <v>16</v>
      </c>
      <c r="U2" s="274" t="s">
        <v>16</v>
      </c>
      <c r="V2" s="274" t="s">
        <v>5</v>
      </c>
      <c r="W2" s="274" t="s">
        <v>5</v>
      </c>
      <c r="X2" s="274" t="s">
        <v>5</v>
      </c>
      <c r="Y2" s="274" t="s">
        <v>5</v>
      </c>
      <c r="Z2" s="274" t="s">
        <v>6</v>
      </c>
      <c r="AA2" s="274" t="s">
        <v>6</v>
      </c>
      <c r="AB2" s="274" t="s">
        <v>6</v>
      </c>
      <c r="AC2" s="274" t="s">
        <v>6</v>
      </c>
    </row>
    <row r="3" spans="1:29" ht="16.5" thickTop="1" thickBot="1" x14ac:dyDescent="0.4">
      <c r="A3" s="341" t="s">
        <v>277</v>
      </c>
      <c r="B3" s="342" t="s">
        <v>278</v>
      </c>
      <c r="C3" s="3">
        <v>83</v>
      </c>
      <c r="D3" s="2">
        <v>100</v>
      </c>
      <c r="E3" s="101">
        <f t="shared" ref="E3:E14" si="0">+C3/D3</f>
        <v>0.83</v>
      </c>
      <c r="F3" s="3">
        <v>87</v>
      </c>
      <c r="G3" s="2">
        <v>100</v>
      </c>
      <c r="H3" s="101">
        <f t="shared" ref="H3:H14" si="1">+F3/G3</f>
        <v>0.87</v>
      </c>
      <c r="I3" s="101">
        <f>(F3-C3)/100</f>
        <v>0.04</v>
      </c>
      <c r="J3" s="3">
        <v>92</v>
      </c>
      <c r="K3" s="2">
        <v>100</v>
      </c>
      <c r="L3" s="101">
        <f>+J3/K3</f>
        <v>0.92</v>
      </c>
      <c r="M3" s="101">
        <f t="shared" ref="M3:M14" si="2">(J3-F3)/100</f>
        <v>0.05</v>
      </c>
      <c r="N3" s="3">
        <v>90</v>
      </c>
      <c r="O3" s="2">
        <v>100</v>
      </c>
      <c r="P3" s="101">
        <f>+N3/O3</f>
        <v>0.9</v>
      </c>
      <c r="Q3" s="101">
        <f>(N3-J3)/100</f>
        <v>-0.02</v>
      </c>
      <c r="R3" s="3">
        <v>85</v>
      </c>
      <c r="S3" s="2">
        <v>100</v>
      </c>
      <c r="T3" s="101">
        <f>+R3/S3</f>
        <v>0.85</v>
      </c>
      <c r="U3" s="101">
        <f t="shared" ref="U3:U14" si="3">(R3-N3)/100</f>
        <v>-0.05</v>
      </c>
      <c r="V3" s="3">
        <v>92</v>
      </c>
      <c r="W3" s="2">
        <v>100</v>
      </c>
      <c r="X3" s="101">
        <f>+V3/W3</f>
        <v>0.92</v>
      </c>
      <c r="Y3" s="101">
        <f t="shared" ref="Y3:Y14" si="4">(V3-R3)/100</f>
        <v>7.0000000000000007E-2</v>
      </c>
      <c r="Z3" s="3">
        <v>94</v>
      </c>
      <c r="AA3" s="2">
        <v>100</v>
      </c>
      <c r="AB3" s="101">
        <f>+Z3/AA3</f>
        <v>0.94</v>
      </c>
      <c r="AC3" s="101">
        <f t="shared" ref="AC3:AC14" si="5">(Z3-V3)/100</f>
        <v>0.02</v>
      </c>
    </row>
    <row r="4" spans="1:29" ht="16" thickBot="1" x14ac:dyDescent="0.4">
      <c r="A4" s="343"/>
      <c r="B4" s="342" t="s">
        <v>279</v>
      </c>
      <c r="C4" s="3">
        <v>78</v>
      </c>
      <c r="D4" s="2">
        <v>100</v>
      </c>
      <c r="E4" s="101">
        <f t="shared" si="0"/>
        <v>0.78</v>
      </c>
      <c r="F4" s="3">
        <v>85</v>
      </c>
      <c r="G4" s="2">
        <v>100</v>
      </c>
      <c r="H4" s="101">
        <f t="shared" si="1"/>
        <v>0.85</v>
      </c>
      <c r="I4" s="101">
        <f t="shared" ref="I4:I14" si="6">(F4-C4)/100</f>
        <v>7.0000000000000007E-2</v>
      </c>
      <c r="J4" s="3">
        <v>87</v>
      </c>
      <c r="K4" s="2">
        <v>100</v>
      </c>
      <c r="L4" s="101">
        <f t="shared" ref="L4:L14" si="7">+J4/K4</f>
        <v>0.87</v>
      </c>
      <c r="M4" s="101">
        <f t="shared" si="2"/>
        <v>0.02</v>
      </c>
      <c r="N4" s="3">
        <v>87</v>
      </c>
      <c r="O4" s="2">
        <v>100</v>
      </c>
      <c r="P4" s="101">
        <f t="shared" ref="P4:P14" si="8">+N4/O4</f>
        <v>0.87</v>
      </c>
      <c r="Q4" s="101">
        <f t="shared" ref="Q4:Q14" si="9">(N4-J4)/100</f>
        <v>0</v>
      </c>
      <c r="R4" s="3">
        <v>85</v>
      </c>
      <c r="S4" s="2">
        <v>100</v>
      </c>
      <c r="T4" s="101">
        <f t="shared" ref="T4:T14" si="10">+R4/S4</f>
        <v>0.85</v>
      </c>
      <c r="U4" s="101">
        <f t="shared" si="3"/>
        <v>-0.02</v>
      </c>
      <c r="V4" s="3">
        <v>88</v>
      </c>
      <c r="W4" s="2">
        <v>100</v>
      </c>
      <c r="X4" s="101">
        <f t="shared" ref="X4:X14" si="11">+V4/W4</f>
        <v>0.88</v>
      </c>
      <c r="Y4" s="101">
        <f t="shared" si="4"/>
        <v>0.03</v>
      </c>
      <c r="Z4" s="3">
        <v>90</v>
      </c>
      <c r="AA4" s="2">
        <v>100</v>
      </c>
      <c r="AB4" s="101">
        <f t="shared" ref="AB4:AB14" si="12">+Z4/AA4</f>
        <v>0.9</v>
      </c>
      <c r="AC4" s="101">
        <f t="shared" si="5"/>
        <v>0.02</v>
      </c>
    </row>
    <row r="5" spans="1:29" ht="16" thickBot="1" x14ac:dyDescent="0.4">
      <c r="A5" s="343"/>
      <c r="B5" s="342" t="s">
        <v>280</v>
      </c>
      <c r="C5" s="3">
        <v>87</v>
      </c>
      <c r="D5" s="2">
        <v>70</v>
      </c>
      <c r="E5" s="101">
        <f t="shared" si="0"/>
        <v>1.2428571428571429</v>
      </c>
      <c r="F5" s="3">
        <v>75</v>
      </c>
      <c r="G5" s="2">
        <v>70</v>
      </c>
      <c r="H5" s="101">
        <f t="shared" si="1"/>
        <v>1.0714285714285714</v>
      </c>
      <c r="I5" s="101">
        <f t="shared" si="6"/>
        <v>-0.12</v>
      </c>
      <c r="J5" s="3">
        <v>77</v>
      </c>
      <c r="K5" s="2">
        <v>70</v>
      </c>
      <c r="L5" s="101">
        <f t="shared" si="7"/>
        <v>1.1000000000000001</v>
      </c>
      <c r="M5" s="101">
        <f t="shared" si="2"/>
        <v>0.02</v>
      </c>
      <c r="N5" s="3">
        <v>70</v>
      </c>
      <c r="O5" s="2">
        <v>70</v>
      </c>
      <c r="P5" s="101">
        <f t="shared" si="8"/>
        <v>1</v>
      </c>
      <c r="Q5" s="101">
        <f t="shared" si="9"/>
        <v>-7.0000000000000007E-2</v>
      </c>
      <c r="R5" s="3">
        <v>77</v>
      </c>
      <c r="S5" s="2">
        <v>70</v>
      </c>
      <c r="T5" s="101">
        <f t="shared" si="10"/>
        <v>1.1000000000000001</v>
      </c>
      <c r="U5" s="101">
        <f t="shared" si="3"/>
        <v>7.0000000000000007E-2</v>
      </c>
      <c r="V5" s="3">
        <v>72</v>
      </c>
      <c r="W5" s="2">
        <v>70</v>
      </c>
      <c r="X5" s="101">
        <f t="shared" si="11"/>
        <v>1.0285714285714285</v>
      </c>
      <c r="Y5" s="101">
        <f t="shared" si="4"/>
        <v>-0.05</v>
      </c>
      <c r="Z5" s="3">
        <v>70</v>
      </c>
      <c r="AA5" s="2">
        <v>70</v>
      </c>
      <c r="AB5" s="101">
        <f t="shared" si="12"/>
        <v>1</v>
      </c>
      <c r="AC5" s="101">
        <f t="shared" si="5"/>
        <v>-0.02</v>
      </c>
    </row>
    <row r="6" spans="1:29" ht="16" thickBot="1" x14ac:dyDescent="0.4">
      <c r="A6" s="343" t="s">
        <v>281</v>
      </c>
      <c r="B6" s="342" t="s">
        <v>282</v>
      </c>
      <c r="C6" s="102">
        <v>82.5</v>
      </c>
      <c r="D6" s="2">
        <v>100</v>
      </c>
      <c r="E6" s="101">
        <f t="shared" si="0"/>
        <v>0.82499999999999996</v>
      </c>
      <c r="F6" s="102">
        <v>90</v>
      </c>
      <c r="G6" s="2">
        <v>100</v>
      </c>
      <c r="H6" s="101">
        <f t="shared" si="1"/>
        <v>0.9</v>
      </c>
      <c r="I6" s="101">
        <f t="shared" si="6"/>
        <v>7.4999999999999997E-2</v>
      </c>
      <c r="J6" s="102">
        <v>86</v>
      </c>
      <c r="K6" s="2">
        <v>100</v>
      </c>
      <c r="L6" s="101">
        <f t="shared" si="7"/>
        <v>0.86</v>
      </c>
      <c r="M6" s="101">
        <f t="shared" si="2"/>
        <v>-0.04</v>
      </c>
      <c r="N6" s="102">
        <v>90</v>
      </c>
      <c r="O6" s="2">
        <v>100</v>
      </c>
      <c r="P6" s="101">
        <f t="shared" si="8"/>
        <v>0.9</v>
      </c>
      <c r="Q6" s="101">
        <f t="shared" si="9"/>
        <v>0.04</v>
      </c>
      <c r="R6" s="102">
        <v>92</v>
      </c>
      <c r="S6" s="2">
        <v>100</v>
      </c>
      <c r="T6" s="101">
        <f t="shared" si="10"/>
        <v>0.92</v>
      </c>
      <c r="U6" s="101">
        <f t="shared" si="3"/>
        <v>0.02</v>
      </c>
      <c r="V6" s="102">
        <v>92</v>
      </c>
      <c r="W6" s="2">
        <v>100</v>
      </c>
      <c r="X6" s="101">
        <f t="shared" si="11"/>
        <v>0.92</v>
      </c>
      <c r="Y6" s="101">
        <f t="shared" si="4"/>
        <v>0</v>
      </c>
      <c r="Z6" s="102">
        <v>95</v>
      </c>
      <c r="AA6" s="2">
        <v>100</v>
      </c>
      <c r="AB6" s="101">
        <f t="shared" si="12"/>
        <v>0.95</v>
      </c>
      <c r="AC6" s="101">
        <f t="shared" si="5"/>
        <v>0.03</v>
      </c>
    </row>
    <row r="7" spans="1:29" ht="16" thickBot="1" x14ac:dyDescent="0.4">
      <c r="A7" s="343"/>
      <c r="B7" s="342" t="s">
        <v>283</v>
      </c>
      <c r="C7" s="122">
        <v>1</v>
      </c>
      <c r="D7" s="3">
        <v>5</v>
      </c>
      <c r="E7" s="101">
        <f t="shared" si="0"/>
        <v>0.2</v>
      </c>
      <c r="F7" s="122">
        <v>4</v>
      </c>
      <c r="G7" s="3">
        <v>5</v>
      </c>
      <c r="H7" s="101">
        <f t="shared" si="1"/>
        <v>0.8</v>
      </c>
      <c r="I7" s="101">
        <f t="shared" si="6"/>
        <v>0.03</v>
      </c>
      <c r="J7" s="122">
        <v>3</v>
      </c>
      <c r="K7" s="3">
        <v>5</v>
      </c>
      <c r="L7" s="101">
        <f t="shared" si="7"/>
        <v>0.6</v>
      </c>
      <c r="M7" s="101">
        <f t="shared" si="2"/>
        <v>-0.01</v>
      </c>
      <c r="N7" s="122">
        <v>2</v>
      </c>
      <c r="O7" s="3">
        <v>5</v>
      </c>
      <c r="P7" s="101">
        <f t="shared" si="8"/>
        <v>0.4</v>
      </c>
      <c r="Q7" s="101">
        <f t="shared" si="9"/>
        <v>-0.01</v>
      </c>
      <c r="R7" s="122">
        <v>1</v>
      </c>
      <c r="S7" s="3">
        <v>5</v>
      </c>
      <c r="T7" s="101">
        <f t="shared" si="10"/>
        <v>0.2</v>
      </c>
      <c r="U7" s="101">
        <f t="shared" si="3"/>
        <v>-0.01</v>
      </c>
      <c r="V7" s="122">
        <v>2</v>
      </c>
      <c r="W7" s="3">
        <v>5</v>
      </c>
      <c r="X7" s="101">
        <f t="shared" si="11"/>
        <v>0.4</v>
      </c>
      <c r="Y7" s="101">
        <f t="shared" si="4"/>
        <v>0.01</v>
      </c>
      <c r="Z7" s="122">
        <v>1</v>
      </c>
      <c r="AA7" s="3">
        <v>5</v>
      </c>
      <c r="AB7" s="101">
        <f t="shared" si="12"/>
        <v>0.2</v>
      </c>
      <c r="AC7" s="101">
        <f t="shared" si="5"/>
        <v>-0.01</v>
      </c>
    </row>
    <row r="8" spans="1:29" ht="16" thickBot="1" x14ac:dyDescent="0.4">
      <c r="A8" s="343"/>
      <c r="B8" s="342" t="s">
        <v>284</v>
      </c>
      <c r="C8" s="122">
        <v>86</v>
      </c>
      <c r="D8" s="3">
        <v>98</v>
      </c>
      <c r="E8" s="101">
        <f t="shared" si="0"/>
        <v>0.87755102040816324</v>
      </c>
      <c r="F8" s="122">
        <v>90</v>
      </c>
      <c r="G8" s="3">
        <v>98</v>
      </c>
      <c r="H8" s="101">
        <f t="shared" si="1"/>
        <v>0.91836734693877553</v>
      </c>
      <c r="I8" s="101">
        <f t="shared" si="6"/>
        <v>0.04</v>
      </c>
      <c r="J8" s="122">
        <v>86</v>
      </c>
      <c r="K8" s="3">
        <v>98</v>
      </c>
      <c r="L8" s="101">
        <f t="shared" si="7"/>
        <v>0.87755102040816324</v>
      </c>
      <c r="M8" s="101">
        <f t="shared" si="2"/>
        <v>-0.04</v>
      </c>
      <c r="N8" s="122">
        <v>80</v>
      </c>
      <c r="O8" s="3">
        <v>98</v>
      </c>
      <c r="P8" s="101">
        <f t="shared" si="8"/>
        <v>0.81632653061224492</v>
      </c>
      <c r="Q8" s="101">
        <f t="shared" si="9"/>
        <v>-0.06</v>
      </c>
      <c r="R8" s="122">
        <v>84</v>
      </c>
      <c r="S8" s="3">
        <v>98</v>
      </c>
      <c r="T8" s="101">
        <f t="shared" si="10"/>
        <v>0.8571428571428571</v>
      </c>
      <c r="U8" s="101">
        <f t="shared" si="3"/>
        <v>0.04</v>
      </c>
      <c r="V8" s="122">
        <v>90</v>
      </c>
      <c r="W8" s="3">
        <v>98</v>
      </c>
      <c r="X8" s="101">
        <f t="shared" si="11"/>
        <v>0.91836734693877553</v>
      </c>
      <c r="Y8" s="101">
        <f t="shared" si="4"/>
        <v>0.06</v>
      </c>
      <c r="Z8" s="122">
        <v>87</v>
      </c>
      <c r="AA8" s="3">
        <v>98</v>
      </c>
      <c r="AB8" s="101">
        <f t="shared" si="12"/>
        <v>0.88775510204081631</v>
      </c>
      <c r="AC8" s="101">
        <f t="shared" si="5"/>
        <v>-0.03</v>
      </c>
    </row>
    <row r="9" spans="1:29" ht="16" thickBot="1" x14ac:dyDescent="0.4">
      <c r="A9" s="343"/>
      <c r="B9" s="342" t="s">
        <v>285</v>
      </c>
      <c r="C9" s="122">
        <v>43</v>
      </c>
      <c r="D9" s="3">
        <v>100</v>
      </c>
      <c r="E9" s="101">
        <f t="shared" si="0"/>
        <v>0.43</v>
      </c>
      <c r="F9" s="122">
        <v>70</v>
      </c>
      <c r="G9" s="3">
        <v>100</v>
      </c>
      <c r="H9" s="101">
        <f t="shared" si="1"/>
        <v>0.7</v>
      </c>
      <c r="I9" s="101">
        <f t="shared" si="6"/>
        <v>0.27</v>
      </c>
      <c r="J9" s="122">
        <v>76</v>
      </c>
      <c r="K9" s="3">
        <v>100</v>
      </c>
      <c r="L9" s="101">
        <f t="shared" si="7"/>
        <v>0.76</v>
      </c>
      <c r="M9" s="101">
        <f t="shared" si="2"/>
        <v>0.06</v>
      </c>
      <c r="N9" s="122">
        <v>83</v>
      </c>
      <c r="O9" s="3">
        <v>100</v>
      </c>
      <c r="P9" s="101">
        <f t="shared" si="8"/>
        <v>0.83</v>
      </c>
      <c r="Q9" s="101">
        <f t="shared" si="9"/>
        <v>7.0000000000000007E-2</v>
      </c>
      <c r="R9" s="122">
        <v>87</v>
      </c>
      <c r="S9" s="3">
        <v>100</v>
      </c>
      <c r="T9" s="101">
        <f t="shared" si="10"/>
        <v>0.87</v>
      </c>
      <c r="U9" s="101">
        <f t="shared" si="3"/>
        <v>0.04</v>
      </c>
      <c r="V9" s="122">
        <v>87</v>
      </c>
      <c r="W9" s="3">
        <v>100</v>
      </c>
      <c r="X9" s="101">
        <f t="shared" si="11"/>
        <v>0.87</v>
      </c>
      <c r="Y9" s="101">
        <f t="shared" si="4"/>
        <v>0</v>
      </c>
      <c r="Z9" s="122">
        <v>93</v>
      </c>
      <c r="AA9" s="3">
        <v>100</v>
      </c>
      <c r="AB9" s="101">
        <f t="shared" si="12"/>
        <v>0.93</v>
      </c>
      <c r="AC9" s="101">
        <f t="shared" si="5"/>
        <v>0.06</v>
      </c>
    </row>
    <row r="10" spans="1:29" ht="16" thickBot="1" x14ac:dyDescent="0.4">
      <c r="A10" s="343" t="s">
        <v>286</v>
      </c>
      <c r="B10" s="342" t="s">
        <v>327</v>
      </c>
      <c r="C10" s="3">
        <v>70</v>
      </c>
      <c r="D10" s="2">
        <v>100</v>
      </c>
      <c r="E10" s="101">
        <f t="shared" si="0"/>
        <v>0.7</v>
      </c>
      <c r="F10" s="3">
        <v>85</v>
      </c>
      <c r="G10" s="2">
        <v>100</v>
      </c>
      <c r="H10" s="101">
        <f t="shared" si="1"/>
        <v>0.85</v>
      </c>
      <c r="I10" s="101">
        <f t="shared" si="6"/>
        <v>0.15</v>
      </c>
      <c r="J10" s="3">
        <v>92</v>
      </c>
      <c r="K10" s="2">
        <v>100</v>
      </c>
      <c r="L10" s="101">
        <f t="shared" si="7"/>
        <v>0.92</v>
      </c>
      <c r="M10" s="101">
        <f t="shared" si="2"/>
        <v>7.0000000000000007E-2</v>
      </c>
      <c r="N10" s="3">
        <v>94</v>
      </c>
      <c r="O10" s="2">
        <v>100</v>
      </c>
      <c r="P10" s="101">
        <f t="shared" si="8"/>
        <v>0.94</v>
      </c>
      <c r="Q10" s="101">
        <f t="shared" si="9"/>
        <v>0.02</v>
      </c>
      <c r="R10" s="3">
        <v>95</v>
      </c>
      <c r="S10" s="2">
        <v>100</v>
      </c>
      <c r="T10" s="101">
        <f t="shared" si="10"/>
        <v>0.95</v>
      </c>
      <c r="U10" s="101">
        <f t="shared" si="3"/>
        <v>0.01</v>
      </c>
      <c r="V10" s="3">
        <v>93</v>
      </c>
      <c r="W10" s="2">
        <v>100</v>
      </c>
      <c r="X10" s="101">
        <f t="shared" si="11"/>
        <v>0.93</v>
      </c>
      <c r="Y10" s="101">
        <f t="shared" si="4"/>
        <v>-0.02</v>
      </c>
      <c r="Z10" s="3">
        <v>95</v>
      </c>
      <c r="AA10" s="2">
        <v>100</v>
      </c>
      <c r="AB10" s="101">
        <f t="shared" si="12"/>
        <v>0.95</v>
      </c>
      <c r="AC10" s="101">
        <f t="shared" si="5"/>
        <v>0.02</v>
      </c>
    </row>
    <row r="11" spans="1:29" ht="16" thickBot="1" x14ac:dyDescent="0.4">
      <c r="A11" s="343"/>
      <c r="B11" s="342" t="s">
        <v>287</v>
      </c>
      <c r="C11" s="3">
        <v>87</v>
      </c>
      <c r="D11" s="2">
        <v>100</v>
      </c>
      <c r="E11" s="101">
        <f t="shared" si="0"/>
        <v>0.87</v>
      </c>
      <c r="F11" s="3">
        <v>90</v>
      </c>
      <c r="G11" s="2">
        <v>100</v>
      </c>
      <c r="H11" s="101">
        <f t="shared" si="1"/>
        <v>0.9</v>
      </c>
      <c r="I11" s="101">
        <f t="shared" si="6"/>
        <v>0.03</v>
      </c>
      <c r="J11" s="3">
        <v>95</v>
      </c>
      <c r="K11" s="2">
        <v>100</v>
      </c>
      <c r="L11" s="101">
        <f t="shared" si="7"/>
        <v>0.95</v>
      </c>
      <c r="M11" s="101">
        <f t="shared" si="2"/>
        <v>0.05</v>
      </c>
      <c r="N11" s="3">
        <v>95</v>
      </c>
      <c r="O11" s="2">
        <v>100</v>
      </c>
      <c r="P11" s="101">
        <f t="shared" si="8"/>
        <v>0.95</v>
      </c>
      <c r="Q11" s="101">
        <f t="shared" si="9"/>
        <v>0</v>
      </c>
      <c r="R11" s="3">
        <v>98</v>
      </c>
      <c r="S11" s="2">
        <v>100</v>
      </c>
      <c r="T11" s="101">
        <f t="shared" si="10"/>
        <v>0.98</v>
      </c>
      <c r="U11" s="101">
        <f t="shared" si="3"/>
        <v>0.03</v>
      </c>
      <c r="V11" s="3">
        <v>96</v>
      </c>
      <c r="W11" s="2">
        <v>100</v>
      </c>
      <c r="X11" s="101">
        <f t="shared" si="11"/>
        <v>0.96</v>
      </c>
      <c r="Y11" s="101">
        <f t="shared" si="4"/>
        <v>-0.02</v>
      </c>
      <c r="Z11" s="3">
        <v>97</v>
      </c>
      <c r="AA11" s="2">
        <v>100</v>
      </c>
      <c r="AB11" s="101">
        <f t="shared" si="12"/>
        <v>0.97</v>
      </c>
      <c r="AC11" s="101">
        <f t="shared" si="5"/>
        <v>0.01</v>
      </c>
    </row>
    <row r="12" spans="1:29" ht="16" thickBot="1" x14ac:dyDescent="0.4">
      <c r="A12" s="343" t="s">
        <v>43</v>
      </c>
      <c r="B12" s="342" t="s">
        <v>288</v>
      </c>
      <c r="C12" s="3">
        <v>3</v>
      </c>
      <c r="D12" s="2">
        <v>5</v>
      </c>
      <c r="E12" s="101">
        <f t="shared" si="0"/>
        <v>0.6</v>
      </c>
      <c r="F12" s="3">
        <v>1</v>
      </c>
      <c r="G12" s="2">
        <v>5</v>
      </c>
      <c r="H12" s="101">
        <f t="shared" si="1"/>
        <v>0.2</v>
      </c>
      <c r="I12" s="101">
        <f t="shared" si="6"/>
        <v>-0.02</v>
      </c>
      <c r="J12" s="3">
        <v>3</v>
      </c>
      <c r="K12" s="2">
        <v>5</v>
      </c>
      <c r="L12" s="101">
        <f t="shared" si="7"/>
        <v>0.6</v>
      </c>
      <c r="M12" s="101">
        <f t="shared" si="2"/>
        <v>0.02</v>
      </c>
      <c r="N12" s="3">
        <v>2</v>
      </c>
      <c r="O12" s="2">
        <v>5</v>
      </c>
      <c r="P12" s="101">
        <f t="shared" si="8"/>
        <v>0.4</v>
      </c>
      <c r="Q12" s="101">
        <f t="shared" si="9"/>
        <v>-0.01</v>
      </c>
      <c r="R12" s="3">
        <v>1</v>
      </c>
      <c r="S12" s="2">
        <v>5</v>
      </c>
      <c r="T12" s="101">
        <f t="shared" si="10"/>
        <v>0.2</v>
      </c>
      <c r="U12" s="101">
        <f t="shared" si="3"/>
        <v>-0.01</v>
      </c>
      <c r="V12" s="3">
        <v>1</v>
      </c>
      <c r="W12" s="2">
        <v>5</v>
      </c>
      <c r="X12" s="101">
        <f t="shared" si="11"/>
        <v>0.2</v>
      </c>
      <c r="Y12" s="101">
        <f t="shared" si="4"/>
        <v>0</v>
      </c>
      <c r="Z12" s="3">
        <v>2</v>
      </c>
      <c r="AA12" s="2">
        <v>5</v>
      </c>
      <c r="AB12" s="101">
        <f t="shared" si="12"/>
        <v>0.4</v>
      </c>
      <c r="AC12" s="101">
        <f t="shared" si="5"/>
        <v>0.01</v>
      </c>
    </row>
    <row r="13" spans="1:29" ht="16" thickBot="1" x14ac:dyDescent="0.4">
      <c r="A13" s="343"/>
      <c r="B13" s="342" t="s">
        <v>289</v>
      </c>
      <c r="C13" s="3">
        <v>85</v>
      </c>
      <c r="D13" s="2">
        <v>100</v>
      </c>
      <c r="E13" s="101">
        <f t="shared" si="0"/>
        <v>0.85</v>
      </c>
      <c r="F13" s="3">
        <v>86</v>
      </c>
      <c r="G13" s="2">
        <v>100</v>
      </c>
      <c r="H13" s="101">
        <f t="shared" si="1"/>
        <v>0.86</v>
      </c>
      <c r="I13" s="101">
        <f t="shared" si="6"/>
        <v>0.01</v>
      </c>
      <c r="J13" s="3">
        <v>87</v>
      </c>
      <c r="K13" s="2">
        <v>100</v>
      </c>
      <c r="L13" s="101">
        <f t="shared" si="7"/>
        <v>0.87</v>
      </c>
      <c r="M13" s="101">
        <f t="shared" si="2"/>
        <v>0.01</v>
      </c>
      <c r="N13" s="3">
        <v>87</v>
      </c>
      <c r="O13" s="2">
        <v>100</v>
      </c>
      <c r="P13" s="101">
        <f t="shared" si="8"/>
        <v>0.87</v>
      </c>
      <c r="Q13" s="101">
        <f t="shared" si="9"/>
        <v>0</v>
      </c>
      <c r="R13" s="3">
        <v>87</v>
      </c>
      <c r="S13" s="2">
        <v>100</v>
      </c>
      <c r="T13" s="101">
        <f t="shared" si="10"/>
        <v>0.87</v>
      </c>
      <c r="U13" s="101">
        <f t="shared" si="3"/>
        <v>0</v>
      </c>
      <c r="V13" s="3">
        <v>87</v>
      </c>
      <c r="W13" s="2">
        <v>100</v>
      </c>
      <c r="X13" s="101">
        <f t="shared" si="11"/>
        <v>0.87</v>
      </c>
      <c r="Y13" s="101">
        <f t="shared" si="4"/>
        <v>0</v>
      </c>
      <c r="Z13" s="3">
        <v>88</v>
      </c>
      <c r="AA13" s="2">
        <v>100</v>
      </c>
      <c r="AB13" s="101">
        <f t="shared" si="12"/>
        <v>0.88</v>
      </c>
      <c r="AC13" s="101">
        <f t="shared" si="5"/>
        <v>0.01</v>
      </c>
    </row>
    <row r="14" spans="1:29" ht="16" thickBot="1" x14ac:dyDescent="0.4">
      <c r="A14" s="343"/>
      <c r="B14" s="342" t="s">
        <v>290</v>
      </c>
      <c r="C14" s="102">
        <v>63.5</v>
      </c>
      <c r="D14" s="2">
        <v>100</v>
      </c>
      <c r="E14" s="101">
        <f t="shared" si="0"/>
        <v>0.63500000000000001</v>
      </c>
      <c r="F14" s="102">
        <v>70</v>
      </c>
      <c r="G14" s="2">
        <v>100</v>
      </c>
      <c r="H14" s="101">
        <f t="shared" si="1"/>
        <v>0.7</v>
      </c>
      <c r="I14" s="101">
        <f t="shared" si="6"/>
        <v>6.5000000000000002E-2</v>
      </c>
      <c r="J14" s="102">
        <v>73</v>
      </c>
      <c r="K14" s="2">
        <v>100</v>
      </c>
      <c r="L14" s="101">
        <f t="shared" si="7"/>
        <v>0.73</v>
      </c>
      <c r="M14" s="101">
        <f t="shared" si="2"/>
        <v>0.03</v>
      </c>
      <c r="N14" s="102">
        <v>75</v>
      </c>
      <c r="O14" s="2">
        <v>100</v>
      </c>
      <c r="P14" s="101">
        <f t="shared" si="8"/>
        <v>0.75</v>
      </c>
      <c r="Q14" s="101">
        <f t="shared" si="9"/>
        <v>0.02</v>
      </c>
      <c r="R14" s="102">
        <v>77</v>
      </c>
      <c r="S14" s="2">
        <v>100</v>
      </c>
      <c r="T14" s="101">
        <f t="shared" si="10"/>
        <v>0.77</v>
      </c>
      <c r="U14" s="101">
        <f t="shared" si="3"/>
        <v>0.02</v>
      </c>
      <c r="V14" s="102">
        <v>74</v>
      </c>
      <c r="W14" s="2">
        <v>100</v>
      </c>
      <c r="X14" s="101">
        <f t="shared" si="11"/>
        <v>0.74</v>
      </c>
      <c r="Y14" s="101">
        <f t="shared" si="4"/>
        <v>-0.03</v>
      </c>
      <c r="Z14" s="102">
        <v>74</v>
      </c>
      <c r="AA14" s="2">
        <v>100</v>
      </c>
      <c r="AB14" s="101">
        <f t="shared" si="12"/>
        <v>0.74</v>
      </c>
      <c r="AC14" s="101">
        <f t="shared" si="5"/>
        <v>0</v>
      </c>
    </row>
    <row r="19" spans="1:6" ht="16" thickBot="1" x14ac:dyDescent="0.4"/>
    <row r="20" spans="1:6" ht="16" thickBot="1" x14ac:dyDescent="0.4">
      <c r="B20" s="1"/>
      <c r="C20" s="334" t="s">
        <v>0</v>
      </c>
      <c r="D20" s="335" t="s">
        <v>1</v>
      </c>
      <c r="E20" s="336" t="s">
        <v>2</v>
      </c>
      <c r="F20" s="336" t="s">
        <v>326</v>
      </c>
    </row>
    <row r="21" spans="1:6" ht="16" thickBot="1" x14ac:dyDescent="0.4">
      <c r="A21" s="337" t="s">
        <v>3</v>
      </c>
      <c r="B21" s="338" t="s">
        <v>4</v>
      </c>
      <c r="C21" s="274" t="s">
        <v>7</v>
      </c>
      <c r="D21" s="274" t="s">
        <v>7</v>
      </c>
      <c r="E21" s="274" t="s">
        <v>7</v>
      </c>
      <c r="F21" s="274" t="s">
        <v>7</v>
      </c>
    </row>
    <row r="22" spans="1:6" ht="16.5" thickTop="1" thickBot="1" x14ac:dyDescent="0.4">
      <c r="A22" s="341" t="s">
        <v>277</v>
      </c>
      <c r="B22" s="342" t="s">
        <v>278</v>
      </c>
      <c r="C22" s="3">
        <v>97</v>
      </c>
      <c r="D22" s="2">
        <v>100</v>
      </c>
      <c r="E22" s="101">
        <f>+C22/D22</f>
        <v>0.97</v>
      </c>
      <c r="F22" s="9">
        <f>(C22-Z3)/100</f>
        <v>0.03</v>
      </c>
    </row>
    <row r="23" spans="1:6" ht="16" thickBot="1" x14ac:dyDescent="0.4">
      <c r="A23" s="343"/>
      <c r="B23" s="342" t="s">
        <v>280</v>
      </c>
      <c r="C23" s="3">
        <v>70</v>
      </c>
      <c r="D23" s="2">
        <v>70</v>
      </c>
      <c r="E23" s="101">
        <f t="shared" ref="E23:E31" si="13">+C23/D23</f>
        <v>1</v>
      </c>
      <c r="F23" s="9">
        <f>(C23-Z5)/100</f>
        <v>0</v>
      </c>
    </row>
    <row r="24" spans="1:6" ht="16" thickBot="1" x14ac:dyDescent="0.4">
      <c r="A24" s="343" t="s">
        <v>281</v>
      </c>
      <c r="B24" s="342" t="s">
        <v>282</v>
      </c>
      <c r="C24" s="102">
        <v>95</v>
      </c>
      <c r="D24" s="2">
        <v>100</v>
      </c>
      <c r="E24" s="101">
        <f t="shared" si="13"/>
        <v>0.95</v>
      </c>
      <c r="F24" s="9">
        <f>(C24-Z6)/100</f>
        <v>0</v>
      </c>
    </row>
    <row r="25" spans="1:6" ht="16" thickBot="1" x14ac:dyDescent="0.4">
      <c r="A25" s="343"/>
      <c r="B25" s="342" t="s">
        <v>283</v>
      </c>
      <c r="C25" s="122">
        <v>1</v>
      </c>
      <c r="D25" s="3">
        <v>5</v>
      </c>
      <c r="E25" s="101">
        <f t="shared" si="13"/>
        <v>0.2</v>
      </c>
      <c r="F25" s="9">
        <f>(C25-Z7)/100</f>
        <v>0</v>
      </c>
    </row>
    <row r="26" spans="1:6" ht="16" thickBot="1" x14ac:dyDescent="0.4">
      <c r="A26" s="343"/>
      <c r="B26" s="342" t="s">
        <v>284</v>
      </c>
      <c r="C26" s="122">
        <v>87</v>
      </c>
      <c r="D26" s="3">
        <v>98</v>
      </c>
      <c r="E26" s="101">
        <f t="shared" si="13"/>
        <v>0.88775510204081631</v>
      </c>
      <c r="F26" s="9">
        <f>(C26-Z8)/100</f>
        <v>0</v>
      </c>
    </row>
    <row r="27" spans="1:6" ht="16" thickBot="1" x14ac:dyDescent="0.4">
      <c r="A27" s="343"/>
      <c r="B27" s="342" t="s">
        <v>285</v>
      </c>
      <c r="C27" s="122">
        <v>95</v>
      </c>
      <c r="D27" s="3">
        <v>100</v>
      </c>
      <c r="E27" s="101">
        <f t="shared" si="13"/>
        <v>0.95</v>
      </c>
      <c r="F27" s="9">
        <f>(C27-Z9)/100</f>
        <v>0.02</v>
      </c>
    </row>
    <row r="28" spans="1:6" ht="16" thickBot="1" x14ac:dyDescent="0.4">
      <c r="A28" s="343"/>
      <c r="B28" s="342" t="s">
        <v>287</v>
      </c>
      <c r="C28" s="3">
        <v>97</v>
      </c>
      <c r="D28" s="2">
        <v>100</v>
      </c>
      <c r="E28" s="101">
        <f t="shared" si="13"/>
        <v>0.97</v>
      </c>
      <c r="F28" s="9">
        <f>(C28-Z11)/100</f>
        <v>0</v>
      </c>
    </row>
    <row r="29" spans="1:6" ht="16" thickBot="1" x14ac:dyDescent="0.4">
      <c r="A29" s="343" t="s">
        <v>43</v>
      </c>
      <c r="B29" s="342" t="s">
        <v>417</v>
      </c>
      <c r="C29" s="122">
        <v>63</v>
      </c>
      <c r="D29" s="122">
        <v>65</v>
      </c>
      <c r="E29" s="101">
        <f t="shared" si="13"/>
        <v>0.96923076923076923</v>
      </c>
      <c r="F29" s="9">
        <f>(C29-Z12)/100</f>
        <v>0.61</v>
      </c>
    </row>
    <row r="30" spans="1:6" ht="16" thickBot="1" x14ac:dyDescent="0.4">
      <c r="A30" s="343"/>
      <c r="B30" s="342" t="s">
        <v>418</v>
      </c>
      <c r="C30" s="122">
        <v>83</v>
      </c>
      <c r="D30" s="344">
        <v>85</v>
      </c>
      <c r="E30" s="101">
        <f>+C30/D30</f>
        <v>0.97647058823529409</v>
      </c>
      <c r="F30" s="101"/>
    </row>
    <row r="31" spans="1:6" ht="16" thickBot="1" x14ac:dyDescent="0.4">
      <c r="A31" s="343"/>
      <c r="B31" s="342" t="s">
        <v>419</v>
      </c>
      <c r="C31" s="122">
        <v>82</v>
      </c>
      <c r="D31" s="344">
        <v>85</v>
      </c>
      <c r="E31" s="101">
        <f t="shared" si="13"/>
        <v>0.96470588235294119</v>
      </c>
      <c r="F31" s="101"/>
    </row>
  </sheetData>
  <pageMargins left="0.7" right="0.7" top="0.75" bottom="0.75" header="0.3" footer="0.3"/>
  <pageSetup orientation="portrait" r:id="rId1"/>
  <headerFooter>
    <oddFooter>&amp;R&amp;1#&amp;"Calibri"&amp;10&amp;K0000FFClassification : 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N42"/>
  <sheetViews>
    <sheetView zoomScale="80" zoomScaleNormal="80" workbookViewId="0"/>
  </sheetViews>
  <sheetFormatPr baseColWidth="10" defaultColWidth="11" defaultRowHeight="15.5" outlineLevelCol="1" x14ac:dyDescent="0.35"/>
  <cols>
    <col min="1" max="1" width="18.33203125" style="1" customWidth="1"/>
    <col min="2" max="2" width="42" style="1" bestFit="1" customWidth="1"/>
    <col min="3" max="4" width="7.83203125" style="8" customWidth="1"/>
    <col min="5" max="10" width="7.83203125" style="1" customWidth="1" outlineLevel="1"/>
    <col min="11" max="11" width="13" style="1" customWidth="1" outlineLevel="1"/>
    <col min="12" max="13" width="7.83203125" style="1" hidden="1" customWidth="1" outlineLevel="1"/>
    <col min="14" max="14" width="9.5" style="1" hidden="1" customWidth="1" outlineLevel="1"/>
    <col min="15" max="15" width="7.83203125" style="1" customWidth="1" collapsed="1"/>
    <col min="16" max="16" width="7.5" style="1" bestFit="1" customWidth="1"/>
    <col min="17" max="17" width="9.75" style="1" customWidth="1" outlineLevel="1"/>
    <col min="18" max="23" width="7.83203125" style="1" customWidth="1" outlineLevel="1"/>
    <col min="24" max="26" width="7.83203125" style="1" hidden="1" customWidth="1" outlineLevel="1"/>
    <col min="27" max="27" width="7.83203125" style="1" customWidth="1" collapsed="1"/>
    <col min="28" max="28" width="7.83203125" style="1" customWidth="1"/>
    <col min="29" max="38" width="7.83203125" style="1" customWidth="1" outlineLevel="1"/>
    <col min="39" max="39" width="10.75" style="1" bestFit="1" customWidth="1"/>
    <col min="40" max="40" width="12" style="1" customWidth="1"/>
    <col min="41" max="16384" width="11" style="1"/>
  </cols>
  <sheetData>
    <row r="1" spans="1:40" ht="16" thickBot="1" x14ac:dyDescent="0.4">
      <c r="C1" s="247" t="s">
        <v>75</v>
      </c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9"/>
      <c r="O1" s="250" t="s">
        <v>76</v>
      </c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1" t="s">
        <v>2</v>
      </c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</row>
    <row r="2" spans="1:40" ht="16" thickBot="1" x14ac:dyDescent="0.4">
      <c r="A2" s="107" t="s">
        <v>3</v>
      </c>
      <c r="B2" s="106" t="s">
        <v>4</v>
      </c>
      <c r="C2" s="106" t="s">
        <v>77</v>
      </c>
      <c r="D2" s="106" t="s">
        <v>78</v>
      </c>
      <c r="E2" s="106" t="s">
        <v>79</v>
      </c>
      <c r="F2" s="106" t="s">
        <v>80</v>
      </c>
      <c r="G2" s="106" t="s">
        <v>81</v>
      </c>
      <c r="H2" s="106" t="s">
        <v>82</v>
      </c>
      <c r="I2" s="106" t="s">
        <v>83</v>
      </c>
      <c r="J2" s="106" t="s">
        <v>84</v>
      </c>
      <c r="K2" s="106" t="s">
        <v>85</v>
      </c>
      <c r="L2" s="106" t="s">
        <v>86</v>
      </c>
      <c r="M2" s="106" t="s">
        <v>87</v>
      </c>
      <c r="N2" s="106" t="s">
        <v>88</v>
      </c>
      <c r="O2" s="108" t="s">
        <v>77</v>
      </c>
      <c r="P2" s="109" t="s">
        <v>78</v>
      </c>
      <c r="Q2" s="109" t="s">
        <v>79</v>
      </c>
      <c r="R2" s="109" t="s">
        <v>80</v>
      </c>
      <c r="S2" s="108" t="s">
        <v>81</v>
      </c>
      <c r="T2" s="108" t="s">
        <v>82</v>
      </c>
      <c r="U2" s="108" t="s">
        <v>83</v>
      </c>
      <c r="V2" s="108" t="s">
        <v>84</v>
      </c>
      <c r="W2" s="108" t="s">
        <v>85</v>
      </c>
      <c r="X2" s="108" t="s">
        <v>86</v>
      </c>
      <c r="Y2" s="108" t="s">
        <v>87</v>
      </c>
      <c r="Z2" s="108" t="s">
        <v>88</v>
      </c>
      <c r="AA2" s="110" t="s">
        <v>77</v>
      </c>
      <c r="AB2" s="111" t="s">
        <v>78</v>
      </c>
      <c r="AC2" s="111" t="s">
        <v>79</v>
      </c>
      <c r="AD2" s="111" t="s">
        <v>80</v>
      </c>
      <c r="AE2" s="110" t="s">
        <v>81</v>
      </c>
      <c r="AF2" s="110" t="s">
        <v>82</v>
      </c>
      <c r="AG2" s="110" t="s">
        <v>83</v>
      </c>
      <c r="AH2" s="110" t="s">
        <v>84</v>
      </c>
      <c r="AI2" s="110" t="s">
        <v>85</v>
      </c>
      <c r="AJ2" s="110" t="s">
        <v>86</v>
      </c>
      <c r="AK2" s="110" t="s">
        <v>87</v>
      </c>
      <c r="AL2" s="110" t="s">
        <v>88</v>
      </c>
      <c r="AM2" s="112" t="s">
        <v>89</v>
      </c>
      <c r="AN2" s="112" t="s">
        <v>90</v>
      </c>
    </row>
    <row r="3" spans="1:40" ht="16.5" thickTop="1" thickBot="1" x14ac:dyDescent="0.4">
      <c r="A3" s="252" t="s">
        <v>91</v>
      </c>
      <c r="B3" s="113" t="s">
        <v>92</v>
      </c>
      <c r="C3" s="2">
        <v>21</v>
      </c>
      <c r="D3" s="2">
        <v>11</v>
      </c>
      <c r="E3" s="3">
        <v>27</v>
      </c>
      <c r="F3" s="34">
        <v>14</v>
      </c>
      <c r="G3" s="34">
        <v>27</v>
      </c>
      <c r="H3" s="3">
        <v>20</v>
      </c>
      <c r="I3" s="3">
        <v>20</v>
      </c>
      <c r="J3" s="3">
        <v>29</v>
      </c>
      <c r="K3" s="3">
        <v>8</v>
      </c>
      <c r="L3" s="3">
        <v>12</v>
      </c>
      <c r="M3" s="3">
        <v>8</v>
      </c>
      <c r="N3" s="3">
        <v>12</v>
      </c>
      <c r="O3" s="2">
        <v>22</v>
      </c>
      <c r="P3" s="2">
        <v>22</v>
      </c>
      <c r="Q3" s="2">
        <v>22</v>
      </c>
      <c r="R3" s="2">
        <v>22</v>
      </c>
      <c r="S3" s="2">
        <v>22</v>
      </c>
      <c r="T3" s="2">
        <v>22</v>
      </c>
      <c r="U3" s="2">
        <v>18</v>
      </c>
      <c r="V3" s="2">
        <v>18</v>
      </c>
      <c r="W3" s="2">
        <v>18</v>
      </c>
      <c r="X3" s="2">
        <v>14</v>
      </c>
      <c r="Y3" s="2">
        <v>14</v>
      </c>
      <c r="Z3" s="2">
        <v>14</v>
      </c>
      <c r="AA3" s="35">
        <f t="shared" ref="AA3:AL12" si="0">+C3/O3</f>
        <v>0.95454545454545459</v>
      </c>
      <c r="AB3" s="35">
        <f t="shared" si="0"/>
        <v>0.5</v>
      </c>
      <c r="AC3" s="36">
        <f t="shared" si="0"/>
        <v>1.2272727272727273</v>
      </c>
      <c r="AD3" s="4">
        <f t="shared" si="0"/>
        <v>0.63636363636363635</v>
      </c>
      <c r="AE3" s="4">
        <f t="shared" si="0"/>
        <v>1.2272727272727273</v>
      </c>
      <c r="AF3" s="4">
        <f t="shared" si="0"/>
        <v>0.90909090909090906</v>
      </c>
      <c r="AG3" s="4">
        <f t="shared" si="0"/>
        <v>1.1111111111111112</v>
      </c>
      <c r="AH3" s="4">
        <f t="shared" si="0"/>
        <v>1.6111111111111112</v>
      </c>
      <c r="AI3" s="4">
        <f t="shared" si="0"/>
        <v>0.44444444444444442</v>
      </c>
      <c r="AJ3" s="4">
        <f t="shared" si="0"/>
        <v>0.8571428571428571</v>
      </c>
      <c r="AK3" s="4">
        <f t="shared" si="0"/>
        <v>0.5714285714285714</v>
      </c>
      <c r="AL3" s="4">
        <f t="shared" si="0"/>
        <v>0.8571428571428571</v>
      </c>
      <c r="AM3" s="37">
        <v>44708</v>
      </c>
      <c r="AN3" s="2">
        <f>549-P3</f>
        <v>527</v>
      </c>
    </row>
    <row r="4" spans="1:40" ht="16" thickBot="1" x14ac:dyDescent="0.4">
      <c r="A4" s="253"/>
      <c r="B4" s="113" t="s">
        <v>93</v>
      </c>
      <c r="C4" s="2">
        <v>10</v>
      </c>
      <c r="D4" s="2">
        <v>11</v>
      </c>
      <c r="E4" s="3">
        <v>13</v>
      </c>
      <c r="F4" s="38">
        <v>28</v>
      </c>
      <c r="G4" s="38">
        <v>17</v>
      </c>
      <c r="H4" s="3">
        <v>21</v>
      </c>
      <c r="I4" s="3">
        <v>14</v>
      </c>
      <c r="J4" s="3">
        <v>13</v>
      </c>
      <c r="K4" s="3">
        <v>10</v>
      </c>
      <c r="L4" s="3">
        <v>12</v>
      </c>
      <c r="M4" s="3">
        <v>8</v>
      </c>
      <c r="N4" s="3">
        <v>14</v>
      </c>
      <c r="O4" s="2">
        <v>18</v>
      </c>
      <c r="P4" s="2">
        <v>18</v>
      </c>
      <c r="Q4" s="2">
        <v>18</v>
      </c>
      <c r="R4" s="2">
        <v>18</v>
      </c>
      <c r="S4" s="2">
        <v>18</v>
      </c>
      <c r="T4" s="2">
        <v>18</v>
      </c>
      <c r="U4" s="2">
        <v>12</v>
      </c>
      <c r="V4" s="2">
        <v>18</v>
      </c>
      <c r="W4" s="2">
        <v>14</v>
      </c>
      <c r="X4" s="2">
        <v>14</v>
      </c>
      <c r="Y4" s="2">
        <v>14</v>
      </c>
      <c r="Z4" s="2">
        <v>14</v>
      </c>
      <c r="AA4" s="35">
        <f t="shared" si="0"/>
        <v>0.55555555555555558</v>
      </c>
      <c r="AB4" s="35">
        <f t="shared" si="0"/>
        <v>0.61111111111111116</v>
      </c>
      <c r="AC4" s="36">
        <f t="shared" si="0"/>
        <v>0.72222222222222221</v>
      </c>
      <c r="AD4" s="4">
        <f t="shared" si="0"/>
        <v>1.5555555555555556</v>
      </c>
      <c r="AE4" s="4">
        <f t="shared" si="0"/>
        <v>0.94444444444444442</v>
      </c>
      <c r="AF4" s="4">
        <f t="shared" si="0"/>
        <v>1.1666666666666667</v>
      </c>
      <c r="AG4" s="4">
        <f t="shared" si="0"/>
        <v>1.1666666666666667</v>
      </c>
      <c r="AH4" s="4">
        <f t="shared" si="0"/>
        <v>0.72222222222222221</v>
      </c>
      <c r="AI4" s="4">
        <f t="shared" si="0"/>
        <v>0.7142857142857143</v>
      </c>
      <c r="AJ4" s="4">
        <f t="shared" si="0"/>
        <v>0.8571428571428571</v>
      </c>
      <c r="AK4" s="4">
        <f t="shared" si="0"/>
        <v>0.5714285714285714</v>
      </c>
      <c r="AL4" s="4">
        <f t="shared" si="0"/>
        <v>1</v>
      </c>
      <c r="AM4" s="37">
        <v>44561</v>
      </c>
      <c r="AN4" s="2">
        <f>306-P4</f>
        <v>288</v>
      </c>
    </row>
    <row r="5" spans="1:40" ht="16" thickBot="1" x14ac:dyDescent="0.4">
      <c r="A5" s="253"/>
      <c r="B5" s="113" t="s">
        <v>94</v>
      </c>
      <c r="C5" s="2">
        <v>3</v>
      </c>
      <c r="D5" s="2">
        <v>4</v>
      </c>
      <c r="E5" s="3">
        <v>17</v>
      </c>
      <c r="F5" s="38">
        <v>9</v>
      </c>
      <c r="G5" s="38">
        <v>18</v>
      </c>
      <c r="H5" s="3">
        <v>18</v>
      </c>
      <c r="I5" s="3">
        <v>13</v>
      </c>
      <c r="J5" s="3">
        <v>15</v>
      </c>
      <c r="K5" s="3">
        <v>14</v>
      </c>
      <c r="L5" s="3">
        <v>8</v>
      </c>
      <c r="M5" s="3">
        <v>12</v>
      </c>
      <c r="N5" s="3">
        <v>8</v>
      </c>
      <c r="O5" s="2">
        <v>15</v>
      </c>
      <c r="P5" s="2">
        <v>15</v>
      </c>
      <c r="Q5" s="2">
        <v>15</v>
      </c>
      <c r="R5" s="2">
        <v>15</v>
      </c>
      <c r="S5" s="2">
        <v>15</v>
      </c>
      <c r="T5" s="2">
        <v>15</v>
      </c>
      <c r="U5" s="2">
        <v>24</v>
      </c>
      <c r="V5" s="2">
        <v>24</v>
      </c>
      <c r="W5" s="2">
        <v>24</v>
      </c>
      <c r="X5" s="2">
        <v>20</v>
      </c>
      <c r="Y5" s="2">
        <v>20</v>
      </c>
      <c r="Z5" s="2">
        <v>20</v>
      </c>
      <c r="AA5" s="35">
        <f t="shared" si="0"/>
        <v>0.2</v>
      </c>
      <c r="AB5" s="35">
        <f t="shared" si="0"/>
        <v>0.26666666666666666</v>
      </c>
      <c r="AC5" s="36">
        <f t="shared" si="0"/>
        <v>1.1333333333333333</v>
      </c>
      <c r="AD5" s="4">
        <f t="shared" si="0"/>
        <v>0.6</v>
      </c>
      <c r="AE5" s="4">
        <f t="shared" si="0"/>
        <v>1.2</v>
      </c>
      <c r="AF5" s="4">
        <f t="shared" si="0"/>
        <v>1.2</v>
      </c>
      <c r="AG5" s="4">
        <f t="shared" si="0"/>
        <v>0.54166666666666663</v>
      </c>
      <c r="AH5" s="4">
        <f t="shared" si="0"/>
        <v>0.625</v>
      </c>
      <c r="AI5" s="4">
        <f t="shared" si="0"/>
        <v>0.58333333333333337</v>
      </c>
      <c r="AJ5" s="4">
        <f t="shared" si="0"/>
        <v>0.4</v>
      </c>
      <c r="AK5" s="4">
        <f t="shared" si="0"/>
        <v>0.6</v>
      </c>
      <c r="AL5" s="4">
        <f t="shared" si="0"/>
        <v>0.4</v>
      </c>
      <c r="AM5" s="37"/>
      <c r="AN5" s="2"/>
    </row>
    <row r="6" spans="1:40" ht="16" thickBot="1" x14ac:dyDescent="0.4">
      <c r="A6" s="253"/>
      <c r="B6" s="113" t="s">
        <v>95</v>
      </c>
      <c r="C6" s="2">
        <v>28</v>
      </c>
      <c r="D6" s="2">
        <v>14</v>
      </c>
      <c r="E6" s="3">
        <v>22</v>
      </c>
      <c r="F6" s="38">
        <v>39</v>
      </c>
      <c r="G6" s="38">
        <v>28</v>
      </c>
      <c r="H6" s="3">
        <v>9</v>
      </c>
      <c r="I6" s="3">
        <v>10</v>
      </c>
      <c r="J6" s="3">
        <v>4</v>
      </c>
      <c r="K6" s="3">
        <v>12</v>
      </c>
      <c r="L6" s="3">
        <v>8</v>
      </c>
      <c r="M6" s="3">
        <v>16</v>
      </c>
      <c r="N6" s="3">
        <v>10</v>
      </c>
      <c r="O6" s="2">
        <v>20</v>
      </c>
      <c r="P6" s="2">
        <v>20</v>
      </c>
      <c r="Q6" s="2">
        <v>20</v>
      </c>
      <c r="R6" s="2">
        <v>20</v>
      </c>
      <c r="S6" s="2">
        <v>20</v>
      </c>
      <c r="T6" s="2">
        <v>10</v>
      </c>
      <c r="U6" s="2">
        <v>10</v>
      </c>
      <c r="V6" s="2">
        <v>6</v>
      </c>
      <c r="W6" s="2">
        <v>12</v>
      </c>
      <c r="X6" s="2">
        <v>12</v>
      </c>
      <c r="Y6" s="2">
        <v>12</v>
      </c>
      <c r="Z6" s="2">
        <v>12</v>
      </c>
      <c r="AA6" s="35">
        <f t="shared" si="0"/>
        <v>1.4</v>
      </c>
      <c r="AB6" s="35">
        <f t="shared" si="0"/>
        <v>0.7</v>
      </c>
      <c r="AC6" s="36">
        <f t="shared" si="0"/>
        <v>1.1000000000000001</v>
      </c>
      <c r="AD6" s="4">
        <f t="shared" si="0"/>
        <v>1.95</v>
      </c>
      <c r="AE6" s="4">
        <f t="shared" si="0"/>
        <v>1.4</v>
      </c>
      <c r="AF6" s="4">
        <f t="shared" si="0"/>
        <v>0.9</v>
      </c>
      <c r="AG6" s="4">
        <f t="shared" si="0"/>
        <v>1</v>
      </c>
      <c r="AH6" s="4">
        <f t="shared" si="0"/>
        <v>0.66666666666666663</v>
      </c>
      <c r="AI6" s="4">
        <f t="shared" si="0"/>
        <v>1</v>
      </c>
      <c r="AJ6" s="4">
        <f t="shared" si="0"/>
        <v>0.66666666666666663</v>
      </c>
      <c r="AK6" s="4">
        <f t="shared" si="0"/>
        <v>1.3333333333333333</v>
      </c>
      <c r="AL6" s="4">
        <f t="shared" si="0"/>
        <v>0.83333333333333337</v>
      </c>
      <c r="AM6" s="37"/>
      <c r="AN6" s="2"/>
    </row>
    <row r="7" spans="1:40" ht="16" thickBot="1" x14ac:dyDescent="0.4">
      <c r="A7" s="253"/>
      <c r="B7" s="113" t="s">
        <v>96</v>
      </c>
      <c r="C7" s="2">
        <v>13</v>
      </c>
      <c r="D7" s="2">
        <v>19</v>
      </c>
      <c r="E7" s="3">
        <v>19</v>
      </c>
      <c r="F7" s="38">
        <v>15</v>
      </c>
      <c r="G7" s="39"/>
      <c r="H7" s="39"/>
      <c r="I7" s="39"/>
      <c r="J7" s="39"/>
      <c r="K7" s="39"/>
      <c r="L7" s="39"/>
      <c r="M7" s="39"/>
      <c r="N7" s="39"/>
      <c r="O7" s="2">
        <v>15</v>
      </c>
      <c r="P7" s="2">
        <v>15</v>
      </c>
      <c r="Q7" s="2">
        <v>15</v>
      </c>
      <c r="R7" s="2">
        <v>15</v>
      </c>
      <c r="S7" s="39"/>
      <c r="T7" s="39"/>
      <c r="U7" s="39"/>
      <c r="V7" s="39"/>
      <c r="W7" s="39"/>
      <c r="X7" s="39"/>
      <c r="Y7" s="39"/>
      <c r="Z7" s="39"/>
      <c r="AA7" s="35">
        <f t="shared" si="0"/>
        <v>0.8666666666666667</v>
      </c>
      <c r="AB7" s="35">
        <f t="shared" si="0"/>
        <v>1.2666666666666666</v>
      </c>
      <c r="AC7" s="36">
        <f t="shared" si="0"/>
        <v>1.2666666666666666</v>
      </c>
      <c r="AD7" s="4">
        <f t="shared" si="0"/>
        <v>1</v>
      </c>
      <c r="AE7" s="4" t="e">
        <f t="shared" si="0"/>
        <v>#DIV/0!</v>
      </c>
      <c r="AF7" s="4" t="e">
        <f t="shared" si="0"/>
        <v>#DIV/0!</v>
      </c>
      <c r="AG7" s="4" t="e">
        <f t="shared" si="0"/>
        <v>#DIV/0!</v>
      </c>
      <c r="AH7" s="4" t="e">
        <f t="shared" si="0"/>
        <v>#DIV/0!</v>
      </c>
      <c r="AI7" s="4" t="e">
        <f t="shared" si="0"/>
        <v>#DIV/0!</v>
      </c>
      <c r="AJ7" s="4" t="e">
        <f t="shared" si="0"/>
        <v>#DIV/0!</v>
      </c>
      <c r="AK7" s="4" t="e">
        <f t="shared" si="0"/>
        <v>#DIV/0!</v>
      </c>
      <c r="AL7" s="4" t="e">
        <f t="shared" si="0"/>
        <v>#DIV/0!</v>
      </c>
      <c r="AM7" s="37"/>
      <c r="AN7" s="2"/>
    </row>
    <row r="8" spans="1:40" ht="16" thickBot="1" x14ac:dyDescent="0.4">
      <c r="A8" s="253"/>
      <c r="B8" s="113" t="s">
        <v>97</v>
      </c>
      <c r="C8" s="2">
        <v>15</v>
      </c>
      <c r="D8" s="2">
        <v>16</v>
      </c>
      <c r="E8" s="3">
        <v>21</v>
      </c>
      <c r="F8" s="38">
        <v>28</v>
      </c>
      <c r="G8" s="38">
        <v>24</v>
      </c>
      <c r="H8" s="3">
        <v>29</v>
      </c>
      <c r="I8" s="3">
        <v>20</v>
      </c>
      <c r="J8" s="3">
        <v>27</v>
      </c>
      <c r="K8" s="3">
        <v>25</v>
      </c>
      <c r="L8" s="3">
        <v>20</v>
      </c>
      <c r="M8" s="3">
        <v>24</v>
      </c>
      <c r="N8" s="3">
        <v>24</v>
      </c>
      <c r="O8" s="2">
        <v>20</v>
      </c>
      <c r="P8" s="2">
        <v>20</v>
      </c>
      <c r="Q8" s="2">
        <v>20</v>
      </c>
      <c r="R8" s="2">
        <v>20</v>
      </c>
      <c r="S8" s="2">
        <v>20</v>
      </c>
      <c r="T8" s="2">
        <v>20</v>
      </c>
      <c r="U8" s="2">
        <v>20</v>
      </c>
      <c r="V8" s="2">
        <v>20</v>
      </c>
      <c r="W8" s="2">
        <v>20</v>
      </c>
      <c r="X8" s="2">
        <v>20</v>
      </c>
      <c r="Y8" s="2">
        <v>20</v>
      </c>
      <c r="Z8" s="2">
        <v>20</v>
      </c>
      <c r="AA8" s="35">
        <f t="shared" si="0"/>
        <v>0.75</v>
      </c>
      <c r="AB8" s="35">
        <f t="shared" si="0"/>
        <v>0.8</v>
      </c>
      <c r="AC8" s="36">
        <f t="shared" si="0"/>
        <v>1.05</v>
      </c>
      <c r="AD8" s="40">
        <f t="shared" si="0"/>
        <v>1.4</v>
      </c>
      <c r="AE8" s="40">
        <f t="shared" si="0"/>
        <v>1.2</v>
      </c>
      <c r="AF8" s="4">
        <f t="shared" ref="AF8:AF13" si="1">+H8/T8</f>
        <v>1.45</v>
      </c>
      <c r="AG8" s="4">
        <f t="shared" ref="AG8:AG13" si="2">+I8/U8</f>
        <v>1</v>
      </c>
      <c r="AH8" s="4">
        <f t="shared" ref="AH8:AH13" si="3">+J8/V8</f>
        <v>1.35</v>
      </c>
      <c r="AI8" s="4">
        <f t="shared" ref="AI8:AI13" si="4">+K8/W8</f>
        <v>1.25</v>
      </c>
      <c r="AJ8" s="4">
        <f t="shared" ref="AJ8:AJ13" si="5">+L8/X8</f>
        <v>1</v>
      </c>
      <c r="AK8" s="4">
        <f t="shared" ref="AK8:AK13" si="6">+M8/Y8</f>
        <v>1.2</v>
      </c>
      <c r="AL8" s="4">
        <f t="shared" ref="AL8:AL13" si="7">+N8/Z8</f>
        <v>1.2</v>
      </c>
      <c r="AM8" s="37"/>
      <c r="AN8" s="2"/>
    </row>
    <row r="9" spans="1:40" ht="16" thickBot="1" x14ac:dyDescent="0.4">
      <c r="A9" s="253"/>
      <c r="B9" s="113" t="s">
        <v>98</v>
      </c>
      <c r="C9" s="2">
        <v>16</v>
      </c>
      <c r="D9" s="2">
        <v>17</v>
      </c>
      <c r="E9" s="3">
        <v>15</v>
      </c>
      <c r="F9" s="38">
        <v>12</v>
      </c>
      <c r="G9" s="38">
        <v>11</v>
      </c>
      <c r="H9" s="3">
        <v>8</v>
      </c>
      <c r="I9" s="3">
        <v>10</v>
      </c>
      <c r="J9" s="3">
        <v>14</v>
      </c>
      <c r="K9" s="3">
        <v>8</v>
      </c>
      <c r="L9" s="3">
        <v>12</v>
      </c>
      <c r="M9" s="3">
        <v>0</v>
      </c>
      <c r="N9" s="3" t="s">
        <v>60</v>
      </c>
      <c r="O9" s="2">
        <v>14</v>
      </c>
      <c r="P9" s="2">
        <v>14</v>
      </c>
      <c r="Q9" s="2">
        <v>14</v>
      </c>
      <c r="R9" s="2">
        <v>10</v>
      </c>
      <c r="S9" s="2">
        <v>10</v>
      </c>
      <c r="T9" s="2">
        <v>10</v>
      </c>
      <c r="U9" s="2">
        <v>10</v>
      </c>
      <c r="V9" s="2">
        <v>10</v>
      </c>
      <c r="W9" s="2">
        <v>10</v>
      </c>
      <c r="X9" s="2">
        <v>10</v>
      </c>
      <c r="Y9" s="2">
        <v>0</v>
      </c>
      <c r="Z9" s="2">
        <v>0</v>
      </c>
      <c r="AA9" s="35">
        <f t="shared" si="0"/>
        <v>1.1428571428571428</v>
      </c>
      <c r="AB9" s="35">
        <f t="shared" si="0"/>
        <v>1.2142857142857142</v>
      </c>
      <c r="AC9" s="36">
        <f t="shared" si="0"/>
        <v>1.0714285714285714</v>
      </c>
      <c r="AD9" s="40">
        <f t="shared" si="0"/>
        <v>1.2</v>
      </c>
      <c r="AE9" s="40">
        <f t="shared" si="0"/>
        <v>1.1000000000000001</v>
      </c>
      <c r="AF9" s="4">
        <f t="shared" si="1"/>
        <v>0.8</v>
      </c>
      <c r="AG9" s="4">
        <f t="shared" si="2"/>
        <v>1</v>
      </c>
      <c r="AH9" s="4">
        <f t="shared" si="3"/>
        <v>1.4</v>
      </c>
      <c r="AI9" s="4">
        <f t="shared" si="4"/>
        <v>0.8</v>
      </c>
      <c r="AJ9" s="4">
        <f t="shared" si="5"/>
        <v>1.2</v>
      </c>
      <c r="AK9" s="4" t="e">
        <f t="shared" si="6"/>
        <v>#DIV/0!</v>
      </c>
      <c r="AL9" s="4" t="e">
        <f t="shared" si="7"/>
        <v>#VALUE!</v>
      </c>
      <c r="AM9" s="37"/>
      <c r="AN9" s="2"/>
    </row>
    <row r="10" spans="1:40" ht="16" thickBot="1" x14ac:dyDescent="0.4">
      <c r="A10" s="253"/>
      <c r="B10" s="113" t="s">
        <v>99</v>
      </c>
      <c r="C10" s="2">
        <v>7</v>
      </c>
      <c r="D10" s="2">
        <v>0</v>
      </c>
      <c r="E10" s="3">
        <v>0</v>
      </c>
      <c r="F10" s="38">
        <v>19</v>
      </c>
      <c r="G10" s="38">
        <v>13</v>
      </c>
      <c r="H10" s="3">
        <v>13</v>
      </c>
      <c r="I10" s="3">
        <v>11</v>
      </c>
      <c r="J10" s="39"/>
      <c r="K10" s="39"/>
      <c r="L10" s="3">
        <v>26</v>
      </c>
      <c r="M10" s="3">
        <v>30</v>
      </c>
      <c r="N10" s="3">
        <v>24</v>
      </c>
      <c r="O10" s="2">
        <v>11</v>
      </c>
      <c r="P10" s="2">
        <v>11</v>
      </c>
      <c r="Q10" s="2">
        <v>11</v>
      </c>
      <c r="R10" s="2">
        <v>11</v>
      </c>
      <c r="S10" s="2">
        <v>11</v>
      </c>
      <c r="T10" s="2">
        <v>11</v>
      </c>
      <c r="U10" s="2">
        <v>11</v>
      </c>
      <c r="V10" s="39"/>
      <c r="W10" s="2">
        <v>20</v>
      </c>
      <c r="X10" s="2">
        <v>20</v>
      </c>
      <c r="Y10" s="2">
        <v>25</v>
      </c>
      <c r="Z10" s="2">
        <v>25</v>
      </c>
      <c r="AA10" s="35">
        <f t="shared" si="0"/>
        <v>0.63636363636363635</v>
      </c>
      <c r="AB10" s="35">
        <f t="shared" si="0"/>
        <v>0</v>
      </c>
      <c r="AC10" s="36">
        <f t="shared" si="0"/>
        <v>0</v>
      </c>
      <c r="AD10" s="4">
        <f t="shared" si="0"/>
        <v>1.7272727272727273</v>
      </c>
      <c r="AE10" s="4">
        <f t="shared" si="0"/>
        <v>1.1818181818181819</v>
      </c>
      <c r="AF10" s="4">
        <f t="shared" si="1"/>
        <v>1.1818181818181819</v>
      </c>
      <c r="AG10" s="4">
        <f t="shared" si="2"/>
        <v>1</v>
      </c>
      <c r="AH10" s="4" t="e">
        <f t="shared" si="3"/>
        <v>#DIV/0!</v>
      </c>
      <c r="AI10" s="4">
        <f t="shared" si="4"/>
        <v>0</v>
      </c>
      <c r="AJ10" s="4">
        <f t="shared" si="5"/>
        <v>1.3</v>
      </c>
      <c r="AK10" s="4">
        <f t="shared" si="6"/>
        <v>1.2</v>
      </c>
      <c r="AL10" s="4">
        <f t="shared" si="7"/>
        <v>0.96</v>
      </c>
      <c r="AM10" s="37"/>
      <c r="AN10" s="2"/>
    </row>
    <row r="11" spans="1:40" ht="16" thickBot="1" x14ac:dyDescent="0.4">
      <c r="A11" s="253"/>
      <c r="B11" s="113" t="s">
        <v>100</v>
      </c>
      <c r="C11" s="2">
        <v>1</v>
      </c>
      <c r="D11" s="2">
        <v>1</v>
      </c>
      <c r="E11" s="3">
        <v>10</v>
      </c>
      <c r="F11" s="38">
        <v>10</v>
      </c>
      <c r="G11" s="38">
        <v>9</v>
      </c>
      <c r="H11" s="3">
        <v>11</v>
      </c>
      <c r="I11" s="3">
        <v>9</v>
      </c>
      <c r="J11" s="3">
        <v>7</v>
      </c>
      <c r="K11" s="3">
        <v>5</v>
      </c>
      <c r="L11" s="3">
        <v>10</v>
      </c>
      <c r="M11" s="3">
        <v>9</v>
      </c>
      <c r="N11" s="3">
        <v>8</v>
      </c>
      <c r="O11" s="2">
        <v>13</v>
      </c>
      <c r="P11" s="2">
        <v>13</v>
      </c>
      <c r="Q11" s="2">
        <v>13</v>
      </c>
      <c r="R11" s="2">
        <v>10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10</v>
      </c>
      <c r="Y11" s="2">
        <v>10</v>
      </c>
      <c r="Z11" s="2">
        <v>10</v>
      </c>
      <c r="AA11" s="35">
        <f t="shared" si="0"/>
        <v>7.6923076923076927E-2</v>
      </c>
      <c r="AB11" s="35">
        <f t="shared" si="0"/>
        <v>7.6923076923076927E-2</v>
      </c>
      <c r="AC11" s="36">
        <f t="shared" si="0"/>
        <v>0.76923076923076927</v>
      </c>
      <c r="AD11" s="4">
        <f t="shared" si="0"/>
        <v>1</v>
      </c>
      <c r="AE11" s="4">
        <f t="shared" si="0"/>
        <v>0.9</v>
      </c>
      <c r="AF11" s="4">
        <f t="shared" si="1"/>
        <v>1.1000000000000001</v>
      </c>
      <c r="AG11" s="4">
        <f t="shared" si="2"/>
        <v>0.9</v>
      </c>
      <c r="AH11" s="4">
        <f t="shared" si="3"/>
        <v>0.7</v>
      </c>
      <c r="AI11" s="4">
        <f t="shared" si="4"/>
        <v>0.5</v>
      </c>
      <c r="AJ11" s="4">
        <f t="shared" si="5"/>
        <v>1</v>
      </c>
      <c r="AK11" s="4">
        <f t="shared" si="6"/>
        <v>0.9</v>
      </c>
      <c r="AL11" s="4">
        <f t="shared" si="7"/>
        <v>0.8</v>
      </c>
      <c r="AM11" s="37"/>
      <c r="AN11" s="2"/>
    </row>
    <row r="12" spans="1:40" ht="16" thickBot="1" x14ac:dyDescent="0.4">
      <c r="A12" s="253"/>
      <c r="B12" s="113" t="s">
        <v>101</v>
      </c>
      <c r="C12" s="2">
        <v>53</v>
      </c>
      <c r="D12" s="2">
        <v>29</v>
      </c>
      <c r="E12" s="3">
        <v>13</v>
      </c>
      <c r="F12" s="38">
        <v>24</v>
      </c>
      <c r="G12" s="38">
        <v>9</v>
      </c>
      <c r="H12" s="3">
        <v>4</v>
      </c>
      <c r="I12" s="3">
        <v>3</v>
      </c>
      <c r="J12" s="3">
        <v>10</v>
      </c>
      <c r="K12" s="3">
        <v>10</v>
      </c>
      <c r="L12" s="3">
        <v>4</v>
      </c>
      <c r="M12" s="3">
        <v>8</v>
      </c>
      <c r="N12" s="3">
        <v>4</v>
      </c>
      <c r="O12" s="2">
        <v>24</v>
      </c>
      <c r="P12" s="2">
        <v>24</v>
      </c>
      <c r="Q12" s="2">
        <v>24</v>
      </c>
      <c r="R12" s="2">
        <v>24</v>
      </c>
      <c r="S12" s="2">
        <v>24</v>
      </c>
      <c r="T12" s="2">
        <v>24</v>
      </c>
      <c r="U12" s="2">
        <v>24</v>
      </c>
      <c r="V12" s="2">
        <v>24</v>
      </c>
      <c r="W12" s="2">
        <v>24</v>
      </c>
      <c r="X12" s="2">
        <v>24</v>
      </c>
      <c r="Y12" s="2">
        <v>16</v>
      </c>
      <c r="Z12" s="2">
        <v>16</v>
      </c>
      <c r="AA12" s="35">
        <f t="shared" si="0"/>
        <v>2.2083333333333335</v>
      </c>
      <c r="AB12" s="35">
        <f t="shared" si="0"/>
        <v>1.2083333333333333</v>
      </c>
      <c r="AC12" s="36">
        <f t="shared" si="0"/>
        <v>0.54166666666666663</v>
      </c>
      <c r="AD12" s="4">
        <f t="shared" si="0"/>
        <v>1</v>
      </c>
      <c r="AE12" s="4">
        <f t="shared" si="0"/>
        <v>0.375</v>
      </c>
      <c r="AF12" s="4">
        <f t="shared" si="1"/>
        <v>0.16666666666666666</v>
      </c>
      <c r="AG12" s="4">
        <f t="shared" si="2"/>
        <v>0.125</v>
      </c>
      <c r="AH12" s="4">
        <f t="shared" si="3"/>
        <v>0.41666666666666669</v>
      </c>
      <c r="AI12" s="4">
        <f t="shared" si="4"/>
        <v>0.41666666666666669</v>
      </c>
      <c r="AJ12" s="4">
        <f t="shared" si="5"/>
        <v>0.16666666666666666</v>
      </c>
      <c r="AK12" s="4">
        <f t="shared" si="6"/>
        <v>0.5</v>
      </c>
      <c r="AL12" s="4">
        <f t="shared" si="7"/>
        <v>0.25</v>
      </c>
      <c r="AM12" s="37"/>
      <c r="AN12" s="2"/>
    </row>
    <row r="13" spans="1:40" ht="16" thickBot="1" x14ac:dyDescent="0.4">
      <c r="A13" s="114"/>
      <c r="B13" s="115" t="s">
        <v>102</v>
      </c>
      <c r="C13" s="41">
        <f t="shared" ref="C13:N13" si="8">+SUM(C3:C12)</f>
        <v>167</v>
      </c>
      <c r="D13" s="41">
        <f t="shared" si="8"/>
        <v>122</v>
      </c>
      <c r="E13" s="41">
        <f t="shared" si="8"/>
        <v>157</v>
      </c>
      <c r="F13" s="41">
        <f t="shared" si="8"/>
        <v>198</v>
      </c>
      <c r="G13" s="41">
        <f t="shared" si="8"/>
        <v>156</v>
      </c>
      <c r="H13" s="41">
        <f t="shared" si="8"/>
        <v>133</v>
      </c>
      <c r="I13" s="41">
        <f t="shared" si="8"/>
        <v>110</v>
      </c>
      <c r="J13" s="41">
        <f t="shared" si="8"/>
        <v>119</v>
      </c>
      <c r="K13" s="41">
        <f t="shared" si="8"/>
        <v>92</v>
      </c>
      <c r="L13" s="41">
        <f t="shared" si="8"/>
        <v>112</v>
      </c>
      <c r="M13" s="41">
        <f t="shared" si="8"/>
        <v>115</v>
      </c>
      <c r="N13" s="41">
        <f t="shared" si="8"/>
        <v>104</v>
      </c>
      <c r="O13" s="41">
        <f t="shared" ref="O13:Y13" si="9">+SUM(O3:O12)</f>
        <v>172</v>
      </c>
      <c r="P13" s="41">
        <f t="shared" si="9"/>
        <v>172</v>
      </c>
      <c r="Q13" s="41">
        <f t="shared" si="9"/>
        <v>172</v>
      </c>
      <c r="R13" s="41">
        <f t="shared" si="9"/>
        <v>165</v>
      </c>
      <c r="S13" s="41">
        <f t="shared" si="9"/>
        <v>150</v>
      </c>
      <c r="T13" s="41">
        <f t="shared" si="9"/>
        <v>140</v>
      </c>
      <c r="U13" s="41">
        <f t="shared" si="9"/>
        <v>139</v>
      </c>
      <c r="V13" s="41">
        <f t="shared" si="9"/>
        <v>130</v>
      </c>
      <c r="W13" s="41">
        <f t="shared" si="9"/>
        <v>152</v>
      </c>
      <c r="X13" s="41">
        <f t="shared" si="9"/>
        <v>144</v>
      </c>
      <c r="Y13" s="41">
        <f t="shared" si="9"/>
        <v>131</v>
      </c>
      <c r="Z13" s="42"/>
      <c r="AA13" s="35">
        <f t="shared" ref="AA13" si="10">+C13/O13</f>
        <v>0.97093023255813948</v>
      </c>
      <c r="AB13" s="35">
        <f t="shared" ref="AB13" si="11">+D13/P13</f>
        <v>0.70930232558139539</v>
      </c>
      <c r="AC13" s="36">
        <f t="shared" ref="AC13" si="12">+E13/Q13</f>
        <v>0.91279069767441856</v>
      </c>
      <c r="AD13" s="4">
        <f t="shared" ref="AD13" si="13">+F13/R13</f>
        <v>1.2</v>
      </c>
      <c r="AE13" s="4">
        <f t="shared" ref="AE13" si="14">+G13/S13</f>
        <v>1.04</v>
      </c>
      <c r="AF13" s="4">
        <f t="shared" si="1"/>
        <v>0.95</v>
      </c>
      <c r="AG13" s="4">
        <f t="shared" si="2"/>
        <v>0.79136690647482011</v>
      </c>
      <c r="AH13" s="4">
        <f t="shared" si="3"/>
        <v>0.91538461538461535</v>
      </c>
      <c r="AI13" s="4">
        <f t="shared" si="4"/>
        <v>0.60526315789473684</v>
      </c>
      <c r="AJ13" s="4">
        <f t="shared" si="5"/>
        <v>0.77777777777777779</v>
      </c>
      <c r="AK13" s="4">
        <f t="shared" si="6"/>
        <v>0.87786259541984735</v>
      </c>
      <c r="AL13" s="4" t="e">
        <f t="shared" si="7"/>
        <v>#DIV/0!</v>
      </c>
      <c r="AM13" s="43"/>
      <c r="AN13" s="42"/>
    </row>
    <row r="14" spans="1:40" s="51" customFormat="1" ht="4.5" customHeight="1" thickBot="1" x14ac:dyDescent="0.4">
      <c r="A14" s="116"/>
      <c r="B14" s="117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5"/>
      <c r="Q14" s="44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47"/>
      <c r="AC14" s="48"/>
      <c r="AD14" s="49"/>
      <c r="AE14" s="49"/>
      <c r="AF14" s="49"/>
      <c r="AG14" s="49"/>
      <c r="AH14" s="49"/>
      <c r="AI14" s="49"/>
      <c r="AJ14" s="49"/>
      <c r="AK14" s="49"/>
      <c r="AL14" s="49"/>
      <c r="AM14" s="50"/>
      <c r="AN14" s="46"/>
    </row>
    <row r="15" spans="1:40" ht="16" thickBot="1" x14ac:dyDescent="0.4">
      <c r="A15" s="106" t="s">
        <v>3</v>
      </c>
      <c r="B15" s="106" t="s">
        <v>4</v>
      </c>
      <c r="C15" s="106" t="s">
        <v>15</v>
      </c>
      <c r="D15" s="106" t="s">
        <v>6</v>
      </c>
      <c r="E15" s="106" t="s">
        <v>7</v>
      </c>
      <c r="F15" s="106" t="s">
        <v>8</v>
      </c>
      <c r="G15" s="106" t="s">
        <v>9</v>
      </c>
      <c r="H15" s="106" t="s">
        <v>10</v>
      </c>
      <c r="I15" s="106" t="s">
        <v>11</v>
      </c>
      <c r="J15" s="106" t="s">
        <v>12</v>
      </c>
      <c r="K15" s="106" t="s">
        <v>13</v>
      </c>
      <c r="L15" s="106" t="s">
        <v>14</v>
      </c>
      <c r="M15" s="106" t="s">
        <v>15</v>
      </c>
      <c r="N15" s="106" t="s">
        <v>16</v>
      </c>
      <c r="O15" s="254" t="s">
        <v>103</v>
      </c>
      <c r="P15" s="255"/>
      <c r="Q15" s="109" t="s">
        <v>7</v>
      </c>
      <c r="R15" s="109" t="s">
        <v>8</v>
      </c>
      <c r="S15" s="108" t="s">
        <v>9</v>
      </c>
      <c r="T15" s="108" t="s">
        <v>10</v>
      </c>
      <c r="U15" s="108" t="s">
        <v>11</v>
      </c>
      <c r="V15" s="108" t="s">
        <v>12</v>
      </c>
      <c r="W15" s="108" t="s">
        <v>13</v>
      </c>
      <c r="X15" s="108" t="s">
        <v>14</v>
      </c>
      <c r="Y15" s="108" t="s">
        <v>15</v>
      </c>
      <c r="Z15" s="108" t="s">
        <v>16</v>
      </c>
      <c r="AA15" s="112" t="s">
        <v>104</v>
      </c>
      <c r="AB15" s="112" t="s">
        <v>105</v>
      </c>
      <c r="AC15" s="111" t="s">
        <v>7</v>
      </c>
      <c r="AD15" s="111" t="s">
        <v>8</v>
      </c>
      <c r="AE15" s="110" t="s">
        <v>9</v>
      </c>
      <c r="AF15" s="110" t="s">
        <v>10</v>
      </c>
      <c r="AG15" s="110" t="s">
        <v>11</v>
      </c>
      <c r="AH15" s="110" t="s">
        <v>12</v>
      </c>
      <c r="AI15" s="110" t="s">
        <v>13</v>
      </c>
      <c r="AJ15" s="110" t="s">
        <v>14</v>
      </c>
      <c r="AK15" s="110" t="s">
        <v>15</v>
      </c>
      <c r="AL15" s="110" t="s">
        <v>16</v>
      </c>
    </row>
    <row r="16" spans="1:40" ht="16.5" thickTop="1" thickBot="1" x14ac:dyDescent="0.4">
      <c r="A16" s="246" t="s">
        <v>106</v>
      </c>
      <c r="B16" s="113" t="s">
        <v>107</v>
      </c>
      <c r="C16" s="2">
        <v>186</v>
      </c>
      <c r="D16" s="2">
        <v>268</v>
      </c>
      <c r="E16" s="3" t="s">
        <v>108</v>
      </c>
      <c r="F16" s="3">
        <f>349-F18</f>
        <v>326</v>
      </c>
      <c r="G16" s="3">
        <v>345</v>
      </c>
      <c r="H16" s="3"/>
      <c r="I16" s="3"/>
      <c r="J16" s="3">
        <v>582</v>
      </c>
      <c r="K16" s="3">
        <v>582</v>
      </c>
      <c r="L16" s="3"/>
      <c r="M16" s="3"/>
      <c r="N16" s="3"/>
      <c r="O16" s="256"/>
      <c r="P16" s="257"/>
      <c r="Q16" s="2"/>
      <c r="R16" s="2">
        <f>349-98</f>
        <v>251</v>
      </c>
      <c r="S16" s="2"/>
      <c r="T16" s="2"/>
      <c r="U16" s="2"/>
      <c r="V16" s="2"/>
      <c r="W16" s="2"/>
      <c r="X16" s="2"/>
      <c r="Y16" s="2"/>
      <c r="Z16" s="2"/>
      <c r="AA16" s="52"/>
      <c r="AB16" s="53"/>
      <c r="AC16" s="53"/>
      <c r="AD16" s="5">
        <f>+F16-R16</f>
        <v>75</v>
      </c>
      <c r="AE16" s="4"/>
      <c r="AF16" s="4" t="e">
        <f t="shared" ref="AF16:AL16" si="15">+H16/T16</f>
        <v>#DIV/0!</v>
      </c>
      <c r="AG16" s="4" t="e">
        <f t="shared" si="15"/>
        <v>#DIV/0!</v>
      </c>
      <c r="AH16" s="4" t="e">
        <f t="shared" si="15"/>
        <v>#DIV/0!</v>
      </c>
      <c r="AI16" s="4" t="e">
        <f t="shared" si="15"/>
        <v>#DIV/0!</v>
      </c>
      <c r="AJ16" s="4" t="e">
        <f t="shared" si="15"/>
        <v>#DIV/0!</v>
      </c>
      <c r="AK16" s="4" t="e">
        <f t="shared" si="15"/>
        <v>#DIV/0!</v>
      </c>
      <c r="AL16" s="4" t="e">
        <f t="shared" si="15"/>
        <v>#DIV/0!</v>
      </c>
      <c r="AN16" s="54"/>
    </row>
    <row r="17" spans="1:40" ht="16" thickBot="1" x14ac:dyDescent="0.4">
      <c r="A17" s="246"/>
      <c r="B17" s="113" t="s">
        <v>109</v>
      </c>
      <c r="C17" s="2">
        <v>0</v>
      </c>
      <c r="D17" s="2">
        <v>0</v>
      </c>
      <c r="E17" s="3" t="s">
        <v>108</v>
      </c>
      <c r="F17" s="3">
        <v>98</v>
      </c>
      <c r="G17" s="3">
        <v>167</v>
      </c>
      <c r="H17" s="9">
        <f>+G17/G16</f>
        <v>0.48405797101449277</v>
      </c>
      <c r="I17" s="3"/>
      <c r="J17" s="3">
        <v>26</v>
      </c>
      <c r="K17" s="3">
        <v>26</v>
      </c>
      <c r="L17" s="3"/>
      <c r="M17" s="3"/>
      <c r="N17" s="3"/>
      <c r="O17" s="104"/>
      <c r="P17" s="105"/>
      <c r="Q17" s="2"/>
      <c r="R17" s="2"/>
      <c r="S17" s="2"/>
      <c r="T17" s="2"/>
      <c r="U17" s="2"/>
      <c r="V17" s="2"/>
      <c r="W17" s="2"/>
      <c r="X17" s="2"/>
      <c r="Y17" s="2"/>
      <c r="Z17" s="2"/>
      <c r="AA17" s="52"/>
      <c r="AB17" s="53"/>
      <c r="AC17" s="53"/>
      <c r="AD17" s="5"/>
      <c r="AE17" s="4"/>
      <c r="AF17" s="4"/>
      <c r="AG17" s="4"/>
      <c r="AH17" s="4"/>
      <c r="AI17" s="4"/>
      <c r="AJ17" s="4"/>
      <c r="AK17" s="4"/>
      <c r="AL17" s="4"/>
      <c r="AN17" s="54"/>
    </row>
    <row r="18" spans="1:40" ht="16" thickBot="1" x14ac:dyDescent="0.4">
      <c r="A18" s="246"/>
      <c r="B18" s="113" t="s">
        <v>110</v>
      </c>
      <c r="C18" s="2" t="s">
        <v>108</v>
      </c>
      <c r="D18" s="2" t="s">
        <v>108</v>
      </c>
      <c r="E18" s="3" t="s">
        <v>108</v>
      </c>
      <c r="F18" s="3">
        <v>23</v>
      </c>
      <c r="G18" s="3">
        <v>46</v>
      </c>
      <c r="H18" s="3"/>
      <c r="I18" s="3"/>
      <c r="J18" s="3">
        <v>67</v>
      </c>
      <c r="K18" s="3">
        <v>67</v>
      </c>
      <c r="L18" s="3"/>
      <c r="M18" s="3"/>
      <c r="N18" s="3"/>
      <c r="O18" s="104"/>
      <c r="P18" s="105"/>
      <c r="Q18" s="2"/>
      <c r="R18" s="2">
        <v>23</v>
      </c>
      <c r="S18" s="2"/>
      <c r="T18" s="2"/>
      <c r="U18" s="2"/>
      <c r="V18" s="2"/>
      <c r="W18" s="2"/>
      <c r="X18" s="2"/>
      <c r="Y18" s="2"/>
      <c r="Z18" s="2"/>
      <c r="AA18" s="52"/>
      <c r="AB18" s="53"/>
      <c r="AC18" s="53"/>
      <c r="AD18" s="4">
        <f>+R18/F18</f>
        <v>1</v>
      </c>
      <c r="AE18" s="4"/>
      <c r="AF18" s="4"/>
      <c r="AG18" s="4"/>
      <c r="AH18" s="4"/>
      <c r="AI18" s="4"/>
      <c r="AJ18" s="4"/>
      <c r="AK18" s="4"/>
      <c r="AL18" s="4"/>
      <c r="AN18" s="54"/>
    </row>
    <row r="19" spans="1:40" ht="16" thickBot="1" x14ac:dyDescent="0.4">
      <c r="A19" s="246"/>
      <c r="B19" s="113" t="s">
        <v>111</v>
      </c>
      <c r="C19" s="2" t="s">
        <v>40</v>
      </c>
      <c r="D19" s="2">
        <v>0</v>
      </c>
      <c r="E19" s="3" t="s">
        <v>108</v>
      </c>
      <c r="F19" s="3">
        <v>3</v>
      </c>
      <c r="G19" s="3">
        <v>9</v>
      </c>
      <c r="H19" s="3"/>
      <c r="I19" s="3"/>
      <c r="J19" s="3">
        <v>4</v>
      </c>
      <c r="K19" s="3">
        <v>4</v>
      </c>
      <c r="L19" s="3"/>
      <c r="M19" s="3"/>
      <c r="N19" s="3"/>
      <c r="O19" s="104"/>
      <c r="P19" s="105"/>
      <c r="Q19" s="2"/>
      <c r="R19" s="2"/>
      <c r="S19" s="2"/>
      <c r="T19" s="2"/>
      <c r="U19" s="2"/>
      <c r="V19" s="2"/>
      <c r="W19" s="2"/>
      <c r="X19" s="2"/>
      <c r="Y19" s="2"/>
      <c r="Z19" s="2"/>
      <c r="AA19" s="52"/>
      <c r="AB19" s="53"/>
      <c r="AC19" s="53"/>
      <c r="AD19" s="4"/>
      <c r="AE19" s="4"/>
      <c r="AF19" s="4"/>
      <c r="AG19" s="4"/>
      <c r="AH19" s="4"/>
      <c r="AI19" s="4"/>
      <c r="AJ19" s="4"/>
      <c r="AK19" s="4"/>
      <c r="AL19" s="4"/>
      <c r="AN19" s="54"/>
    </row>
    <row r="20" spans="1:40" ht="16" thickBot="1" x14ac:dyDescent="0.4">
      <c r="A20" s="246"/>
      <c r="B20" s="113" t="s">
        <v>112</v>
      </c>
      <c r="C20" s="2">
        <v>0</v>
      </c>
      <c r="D20" s="2">
        <v>0</v>
      </c>
      <c r="E20" s="3">
        <v>0</v>
      </c>
      <c r="F20" s="3">
        <v>20</v>
      </c>
      <c r="G20" s="3">
        <v>14</v>
      </c>
      <c r="H20" s="9">
        <f>23/G17</f>
        <v>0.1377245508982036</v>
      </c>
      <c r="I20" s="3"/>
      <c r="J20" s="3">
        <v>0</v>
      </c>
      <c r="K20" s="3">
        <v>0</v>
      </c>
      <c r="L20" s="3"/>
      <c r="M20" s="3"/>
      <c r="N20" s="3"/>
      <c r="O20" s="104"/>
      <c r="P20" s="105"/>
      <c r="Q20" s="2"/>
      <c r="R20" s="2"/>
      <c r="S20" s="2"/>
      <c r="T20" s="2"/>
      <c r="U20" s="2"/>
      <c r="V20" s="2"/>
      <c r="W20" s="2"/>
      <c r="X20" s="2"/>
      <c r="Y20" s="2"/>
      <c r="Z20" s="2"/>
      <c r="AA20" s="52"/>
      <c r="AB20" s="53"/>
      <c r="AC20" s="53"/>
      <c r="AD20" s="4"/>
      <c r="AE20" s="4"/>
      <c r="AF20" s="4"/>
      <c r="AG20" s="4"/>
      <c r="AH20" s="4"/>
      <c r="AI20" s="4"/>
      <c r="AJ20" s="4"/>
      <c r="AK20" s="4"/>
      <c r="AL20" s="4"/>
      <c r="AN20" s="54"/>
    </row>
    <row r="21" spans="1:40" ht="16" thickBot="1" x14ac:dyDescent="0.4">
      <c r="A21" s="246"/>
      <c r="B21" s="113" t="s">
        <v>113</v>
      </c>
      <c r="C21" s="2"/>
      <c r="D21" s="2"/>
      <c r="E21" s="3"/>
      <c r="F21" s="3">
        <v>23</v>
      </c>
      <c r="G21" s="3">
        <v>23</v>
      </c>
      <c r="H21" s="9">
        <f>9/G17</f>
        <v>5.3892215568862277E-2</v>
      </c>
      <c r="I21" s="3"/>
      <c r="J21" s="3">
        <v>4</v>
      </c>
      <c r="K21" s="3">
        <v>4</v>
      </c>
      <c r="L21" s="3"/>
      <c r="M21" s="3"/>
      <c r="N21" s="3"/>
      <c r="O21" s="104"/>
      <c r="P21" s="105"/>
      <c r="Q21" s="2"/>
      <c r="R21" s="2"/>
      <c r="S21" s="2"/>
      <c r="T21" s="2"/>
      <c r="U21" s="2"/>
      <c r="V21" s="2"/>
      <c r="W21" s="2"/>
      <c r="X21" s="2"/>
      <c r="Y21" s="2"/>
      <c r="Z21" s="2"/>
      <c r="AA21" s="52"/>
      <c r="AB21" s="53"/>
      <c r="AC21" s="53"/>
      <c r="AD21" s="4"/>
      <c r="AE21" s="4"/>
      <c r="AF21" s="4"/>
      <c r="AG21" s="4"/>
      <c r="AH21" s="4"/>
      <c r="AI21" s="4"/>
      <c r="AJ21" s="4"/>
      <c r="AK21" s="4"/>
      <c r="AL21" s="4"/>
      <c r="AN21" s="54"/>
    </row>
    <row r="22" spans="1:40" ht="16" thickBot="1" x14ac:dyDescent="0.4">
      <c r="A22" s="246"/>
      <c r="B22" s="113" t="s">
        <v>114</v>
      </c>
      <c r="C22" s="2"/>
      <c r="D22" s="2"/>
      <c r="E22" s="3"/>
      <c r="F22" s="3">
        <v>98</v>
      </c>
      <c r="G22" s="3">
        <v>96</v>
      </c>
      <c r="H22" s="3"/>
      <c r="I22" s="3"/>
      <c r="J22" s="3">
        <v>26</v>
      </c>
      <c r="K22" s="3">
        <v>26</v>
      </c>
      <c r="L22" s="3"/>
      <c r="M22" s="3"/>
      <c r="N22" s="3"/>
      <c r="O22" s="256"/>
      <c r="P22" s="257"/>
      <c r="Q22" s="2"/>
      <c r="R22" s="2">
        <v>98</v>
      </c>
      <c r="S22" s="2"/>
      <c r="T22" s="2"/>
      <c r="U22" s="2"/>
      <c r="V22" s="2"/>
      <c r="W22" s="2"/>
      <c r="X22" s="2"/>
      <c r="Y22" s="2"/>
      <c r="Z22" s="2"/>
      <c r="AA22" s="52"/>
      <c r="AB22" s="53"/>
      <c r="AC22" s="53"/>
      <c r="AD22" s="6">
        <f>+R22/F22</f>
        <v>1</v>
      </c>
      <c r="AE22" s="6"/>
      <c r="AF22" s="6" t="e">
        <f t="shared" ref="AF22:AL26" si="16">+H22/T22</f>
        <v>#DIV/0!</v>
      </c>
      <c r="AG22" s="6" t="e">
        <f t="shared" si="16"/>
        <v>#DIV/0!</v>
      </c>
      <c r="AH22" s="6" t="e">
        <f t="shared" si="16"/>
        <v>#DIV/0!</v>
      </c>
      <c r="AI22" s="6" t="e">
        <f t="shared" si="16"/>
        <v>#DIV/0!</v>
      </c>
      <c r="AJ22" s="6" t="e">
        <f t="shared" si="16"/>
        <v>#DIV/0!</v>
      </c>
      <c r="AK22" s="6" t="e">
        <f t="shared" si="16"/>
        <v>#DIV/0!</v>
      </c>
      <c r="AL22" s="6" t="e">
        <f t="shared" si="16"/>
        <v>#DIV/0!</v>
      </c>
      <c r="AN22" s="54"/>
    </row>
    <row r="23" spans="1:40" ht="16" thickBot="1" x14ac:dyDescent="0.4">
      <c r="A23" s="246"/>
      <c r="B23" s="113" t="s">
        <v>115</v>
      </c>
      <c r="C23" s="2" t="s">
        <v>60</v>
      </c>
      <c r="D23" s="2" t="s">
        <v>60</v>
      </c>
      <c r="E23" s="3"/>
      <c r="F23" s="3">
        <v>29</v>
      </c>
      <c r="G23" s="3">
        <v>32</v>
      </c>
      <c r="H23" s="9">
        <f>41/G17</f>
        <v>0.24550898203592814</v>
      </c>
      <c r="I23" s="3"/>
      <c r="J23" s="3">
        <v>125</v>
      </c>
      <c r="K23" s="3">
        <v>125</v>
      </c>
      <c r="L23" s="3"/>
      <c r="M23" s="3"/>
      <c r="N23" s="3"/>
      <c r="O23" s="104"/>
      <c r="P23" s="105"/>
      <c r="Q23" s="2"/>
      <c r="R23" s="2">
        <v>0</v>
      </c>
      <c r="S23" s="2"/>
      <c r="T23" s="2"/>
      <c r="U23" s="2"/>
      <c r="V23" s="2"/>
      <c r="W23" s="2"/>
      <c r="X23" s="2"/>
      <c r="Y23" s="2"/>
      <c r="Z23" s="2"/>
      <c r="AA23" s="52"/>
      <c r="AB23" s="53"/>
      <c r="AC23" s="53"/>
      <c r="AD23" s="6">
        <f>+R23/F23</f>
        <v>0</v>
      </c>
      <c r="AE23" s="6"/>
      <c r="AF23" s="6"/>
      <c r="AG23" s="6"/>
      <c r="AH23" s="6"/>
      <c r="AI23" s="6"/>
      <c r="AJ23" s="6"/>
      <c r="AK23" s="6"/>
      <c r="AL23" s="6"/>
      <c r="AN23" s="54"/>
    </row>
    <row r="24" spans="1:40" ht="16" thickBot="1" x14ac:dyDescent="0.4">
      <c r="A24" s="246"/>
      <c r="B24" s="113" t="s">
        <v>116</v>
      </c>
      <c r="C24" s="2" t="s">
        <v>40</v>
      </c>
      <c r="D24" s="2">
        <v>0</v>
      </c>
      <c r="E24" s="3" t="s">
        <v>108</v>
      </c>
      <c r="F24" s="3">
        <v>46</v>
      </c>
      <c r="G24" s="3">
        <v>122</v>
      </c>
      <c r="H24" s="3"/>
      <c r="I24" s="3"/>
      <c r="J24" s="3">
        <v>19</v>
      </c>
      <c r="K24" s="3">
        <v>19</v>
      </c>
      <c r="L24" s="3"/>
      <c r="M24" s="3"/>
      <c r="N24" s="3"/>
      <c r="O24" s="104"/>
      <c r="P24" s="105"/>
      <c r="Q24" s="2"/>
      <c r="R24" s="2">
        <v>23</v>
      </c>
      <c r="S24" s="2"/>
      <c r="T24" s="2"/>
      <c r="U24" s="2"/>
      <c r="V24" s="2"/>
      <c r="W24" s="2"/>
      <c r="X24" s="2"/>
      <c r="Y24" s="2"/>
      <c r="Z24" s="2"/>
      <c r="AA24" s="52"/>
      <c r="AB24" s="53"/>
      <c r="AC24" s="53"/>
      <c r="AD24" s="6">
        <f>+R24/F24</f>
        <v>0.5</v>
      </c>
      <c r="AE24" s="6"/>
      <c r="AF24" s="6"/>
      <c r="AG24" s="6"/>
      <c r="AH24" s="6"/>
      <c r="AI24" s="6"/>
      <c r="AJ24" s="6"/>
      <c r="AK24" s="6"/>
      <c r="AL24" s="6"/>
      <c r="AN24" s="54"/>
    </row>
    <row r="25" spans="1:40" ht="16" thickBot="1" x14ac:dyDescent="0.4">
      <c r="A25" s="246"/>
      <c r="B25" s="113" t="s">
        <v>117</v>
      </c>
      <c r="C25" s="2"/>
      <c r="D25" s="2"/>
      <c r="E25" s="3"/>
      <c r="F25" s="3">
        <v>0</v>
      </c>
      <c r="G25" s="3">
        <v>4</v>
      </c>
      <c r="H25" s="3"/>
      <c r="I25" s="3"/>
      <c r="J25" s="3">
        <v>38</v>
      </c>
      <c r="K25" s="3">
        <v>38</v>
      </c>
      <c r="L25" s="3"/>
      <c r="M25" s="3"/>
      <c r="N25" s="3"/>
      <c r="O25" s="55"/>
      <c r="P25" s="5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6"/>
      <c r="AE25" s="6"/>
      <c r="AF25" s="6"/>
      <c r="AG25" s="6"/>
      <c r="AH25" s="6"/>
      <c r="AI25" s="6"/>
      <c r="AJ25" s="6"/>
      <c r="AK25" s="6"/>
      <c r="AL25" s="6"/>
      <c r="AN25" s="54"/>
    </row>
    <row r="26" spans="1:40" ht="16" thickBot="1" x14ac:dyDescent="0.4">
      <c r="A26" s="246"/>
      <c r="B26" s="113" t="s">
        <v>118</v>
      </c>
      <c r="C26" s="2" t="s">
        <v>40</v>
      </c>
      <c r="D26" s="57" t="s">
        <v>119</v>
      </c>
      <c r="E26" s="58" t="s">
        <v>108</v>
      </c>
      <c r="F26" s="3">
        <v>0</v>
      </c>
      <c r="G26" s="3">
        <f>+G16-F16+F25+4</f>
        <v>23</v>
      </c>
      <c r="H26" s="3"/>
      <c r="I26" s="3"/>
      <c r="J26" s="3">
        <v>13</v>
      </c>
      <c r="K26" s="3">
        <v>13</v>
      </c>
      <c r="L26" s="3"/>
      <c r="M26" s="3"/>
      <c r="N26" s="3"/>
      <c r="O26" s="258"/>
      <c r="P26" s="259"/>
      <c r="Q26" s="2"/>
      <c r="R26" s="2" t="s">
        <v>60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6">
        <v>1</v>
      </c>
      <c r="AE26" s="6"/>
      <c r="AF26" s="6" t="e">
        <f t="shared" si="16"/>
        <v>#DIV/0!</v>
      </c>
      <c r="AG26" s="6" t="e">
        <f t="shared" si="16"/>
        <v>#DIV/0!</v>
      </c>
      <c r="AH26" s="6" t="e">
        <f t="shared" si="16"/>
        <v>#DIV/0!</v>
      </c>
      <c r="AI26" s="6" t="e">
        <f t="shared" si="16"/>
        <v>#DIV/0!</v>
      </c>
      <c r="AJ26" s="6" t="e">
        <f t="shared" si="16"/>
        <v>#DIV/0!</v>
      </c>
      <c r="AK26" s="6" t="e">
        <f t="shared" si="16"/>
        <v>#DIV/0!</v>
      </c>
      <c r="AL26" s="6" t="e">
        <f t="shared" si="16"/>
        <v>#DIV/0!</v>
      </c>
      <c r="AN26" s="54"/>
    </row>
    <row r="27" spans="1:40" ht="16" thickBot="1" x14ac:dyDescent="0.4">
      <c r="A27" s="106" t="s">
        <v>3</v>
      </c>
      <c r="B27" s="106" t="s">
        <v>4</v>
      </c>
      <c r="C27" s="106" t="s">
        <v>5</v>
      </c>
      <c r="D27" s="106" t="s">
        <v>6</v>
      </c>
      <c r="E27" s="106" t="s">
        <v>7</v>
      </c>
      <c r="F27" s="106" t="s">
        <v>8</v>
      </c>
      <c r="G27" s="106" t="s">
        <v>9</v>
      </c>
      <c r="H27" s="106" t="s">
        <v>10</v>
      </c>
      <c r="I27" s="106" t="s">
        <v>11</v>
      </c>
      <c r="J27" s="106" t="s">
        <v>12</v>
      </c>
      <c r="K27" s="106" t="s">
        <v>13</v>
      </c>
      <c r="L27" s="106" t="s">
        <v>14</v>
      </c>
      <c r="M27" s="106" t="s">
        <v>15</v>
      </c>
      <c r="N27" s="106" t="s">
        <v>16</v>
      </c>
      <c r="O27" s="108" t="s">
        <v>5</v>
      </c>
      <c r="P27" s="109" t="s">
        <v>6</v>
      </c>
      <c r="Q27" s="109" t="s">
        <v>7</v>
      </c>
      <c r="R27" s="109" t="s">
        <v>8</v>
      </c>
      <c r="S27" s="108" t="s">
        <v>9</v>
      </c>
      <c r="T27" s="108" t="s">
        <v>10</v>
      </c>
      <c r="U27" s="108" t="s">
        <v>11</v>
      </c>
      <c r="V27" s="108" t="s">
        <v>12</v>
      </c>
      <c r="W27" s="108" t="s">
        <v>13</v>
      </c>
      <c r="X27" s="108" t="s">
        <v>14</v>
      </c>
      <c r="Y27" s="108" t="s">
        <v>15</v>
      </c>
      <c r="Z27" s="108" t="s">
        <v>16</v>
      </c>
      <c r="AA27" s="110" t="s">
        <v>5</v>
      </c>
      <c r="AB27" s="111" t="s">
        <v>6</v>
      </c>
      <c r="AC27" s="111" t="s">
        <v>7</v>
      </c>
      <c r="AD27" s="111" t="s">
        <v>8</v>
      </c>
      <c r="AE27" s="110" t="s">
        <v>9</v>
      </c>
      <c r="AF27" s="110" t="s">
        <v>10</v>
      </c>
      <c r="AG27" s="110" t="s">
        <v>11</v>
      </c>
      <c r="AH27" s="110" t="s">
        <v>12</v>
      </c>
      <c r="AI27" s="110" t="s">
        <v>13</v>
      </c>
      <c r="AJ27" s="110" t="s">
        <v>14</v>
      </c>
      <c r="AK27" s="110" t="s">
        <v>15</v>
      </c>
      <c r="AL27" s="110" t="s">
        <v>16</v>
      </c>
    </row>
    <row r="28" spans="1:40" ht="16.5" thickTop="1" thickBot="1" x14ac:dyDescent="0.4">
      <c r="A28" s="245" t="s">
        <v>120</v>
      </c>
      <c r="B28" s="118" t="s">
        <v>121</v>
      </c>
      <c r="C28" s="2">
        <v>6</v>
      </c>
      <c r="D28" s="2">
        <v>6</v>
      </c>
      <c r="E28" s="2">
        <v>12</v>
      </c>
      <c r="F28" s="2">
        <v>18</v>
      </c>
      <c r="G28" s="2">
        <v>18</v>
      </c>
      <c r="H28" s="2">
        <v>18</v>
      </c>
      <c r="I28" s="2">
        <v>18</v>
      </c>
      <c r="J28" s="2">
        <v>18</v>
      </c>
      <c r="K28" s="2">
        <v>43</v>
      </c>
      <c r="L28" s="2">
        <v>58</v>
      </c>
      <c r="M28" s="2"/>
      <c r="N28" s="2"/>
      <c r="O28" s="2">
        <v>6</v>
      </c>
      <c r="P28" s="2">
        <v>6</v>
      </c>
      <c r="Q28" s="7">
        <v>12</v>
      </c>
      <c r="R28" s="7">
        <v>12</v>
      </c>
      <c r="S28" s="7">
        <v>12</v>
      </c>
      <c r="T28" s="7"/>
      <c r="U28" s="7"/>
      <c r="V28" s="7"/>
      <c r="W28" s="7"/>
      <c r="X28" s="7"/>
      <c r="Y28" s="7"/>
      <c r="Z28" s="7"/>
      <c r="AA28" s="4">
        <f>+O28/C28</f>
        <v>1</v>
      </c>
      <c r="AB28" s="4">
        <f>+P28/D28</f>
        <v>1</v>
      </c>
      <c r="AC28" s="4">
        <f>+Q28/E28</f>
        <v>1</v>
      </c>
      <c r="AD28" s="4">
        <f t="shared" ref="AD28:AL32" si="17">+F28/R28</f>
        <v>1.5</v>
      </c>
      <c r="AE28" s="4">
        <f t="shared" si="17"/>
        <v>1.5</v>
      </c>
      <c r="AF28" s="4" t="e">
        <f t="shared" si="17"/>
        <v>#DIV/0!</v>
      </c>
      <c r="AG28" s="4" t="e">
        <f t="shared" si="17"/>
        <v>#DIV/0!</v>
      </c>
      <c r="AH28" s="4" t="e">
        <f t="shared" si="17"/>
        <v>#DIV/0!</v>
      </c>
      <c r="AI28" s="4" t="e">
        <f t="shared" si="17"/>
        <v>#DIV/0!</v>
      </c>
      <c r="AJ28" s="4" t="e">
        <f t="shared" si="17"/>
        <v>#DIV/0!</v>
      </c>
      <c r="AK28" s="4" t="e">
        <f t="shared" si="17"/>
        <v>#DIV/0!</v>
      </c>
      <c r="AL28" s="4" t="e">
        <f t="shared" si="17"/>
        <v>#DIV/0!</v>
      </c>
    </row>
    <row r="29" spans="1:40" ht="45" customHeight="1" thickBot="1" x14ac:dyDescent="0.4">
      <c r="A29" s="246"/>
      <c r="B29" s="118" t="s">
        <v>122</v>
      </c>
      <c r="C29" s="2" t="s">
        <v>60</v>
      </c>
      <c r="D29" s="2" t="s">
        <v>60</v>
      </c>
      <c r="E29" s="3" t="s">
        <v>60</v>
      </c>
      <c r="F29" s="3" t="s">
        <v>60</v>
      </c>
      <c r="G29" s="3">
        <v>0</v>
      </c>
      <c r="H29" s="3"/>
      <c r="I29" s="3" t="s">
        <v>60</v>
      </c>
      <c r="J29" s="3" t="s">
        <v>60</v>
      </c>
      <c r="K29" s="3">
        <v>1</v>
      </c>
      <c r="L29" s="3">
        <v>2</v>
      </c>
      <c r="M29" s="3"/>
      <c r="N29" s="3"/>
      <c r="O29" s="2" t="s">
        <v>60</v>
      </c>
      <c r="P29" s="2" t="s">
        <v>60</v>
      </c>
      <c r="Q29" s="7" t="s">
        <v>60</v>
      </c>
      <c r="R29" s="7">
        <v>0</v>
      </c>
      <c r="S29" s="7">
        <v>0</v>
      </c>
      <c r="T29" s="7"/>
      <c r="U29" s="7"/>
      <c r="V29" s="7"/>
      <c r="W29" s="7"/>
      <c r="X29" s="7"/>
      <c r="Y29" s="7"/>
      <c r="Z29" s="7"/>
      <c r="AA29" s="4"/>
      <c r="AB29" s="4"/>
      <c r="AC29" s="4"/>
      <c r="AD29" s="4" t="e">
        <f t="shared" si="17"/>
        <v>#VALUE!</v>
      </c>
      <c r="AE29" s="4" t="e">
        <f t="shared" si="17"/>
        <v>#DIV/0!</v>
      </c>
      <c r="AF29" s="4" t="e">
        <f t="shared" si="17"/>
        <v>#DIV/0!</v>
      </c>
      <c r="AG29" s="4" t="e">
        <f t="shared" si="17"/>
        <v>#VALUE!</v>
      </c>
      <c r="AH29" s="4" t="e">
        <f t="shared" si="17"/>
        <v>#VALUE!</v>
      </c>
      <c r="AI29" s="4" t="e">
        <f t="shared" si="17"/>
        <v>#DIV/0!</v>
      </c>
      <c r="AJ29" s="4" t="e">
        <f t="shared" si="17"/>
        <v>#DIV/0!</v>
      </c>
      <c r="AK29" s="4" t="e">
        <f t="shared" si="17"/>
        <v>#DIV/0!</v>
      </c>
      <c r="AL29" s="4" t="e">
        <f t="shared" si="17"/>
        <v>#DIV/0!</v>
      </c>
    </row>
    <row r="30" spans="1:40" ht="16" thickBot="1" x14ac:dyDescent="0.4">
      <c r="A30" s="246"/>
      <c r="B30" s="113" t="s">
        <v>123</v>
      </c>
      <c r="C30" s="2">
        <v>0</v>
      </c>
      <c r="D30" s="2">
        <v>0</v>
      </c>
      <c r="E30" s="3" t="s">
        <v>60</v>
      </c>
      <c r="F30" s="3" t="s">
        <v>60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/>
      <c r="N30" s="3"/>
      <c r="O30" s="2">
        <v>0</v>
      </c>
      <c r="P30" s="2">
        <v>0</v>
      </c>
      <c r="Q30" s="7" t="s">
        <v>60</v>
      </c>
      <c r="R30" s="7">
        <v>0</v>
      </c>
      <c r="S30" s="7">
        <v>0</v>
      </c>
      <c r="T30" s="7"/>
      <c r="U30" s="7"/>
      <c r="V30" s="7"/>
      <c r="W30" s="7"/>
      <c r="X30" s="7"/>
      <c r="Y30" s="7"/>
      <c r="Z30" s="7"/>
      <c r="AA30" s="4" t="s">
        <v>60</v>
      </c>
      <c r="AB30" s="4" t="s">
        <v>60</v>
      </c>
      <c r="AC30" s="4" t="s">
        <v>60</v>
      </c>
      <c r="AD30" s="4" t="e">
        <f t="shared" si="17"/>
        <v>#VALUE!</v>
      </c>
      <c r="AE30" s="4" t="e">
        <f t="shared" si="17"/>
        <v>#DIV/0!</v>
      </c>
      <c r="AF30" s="4" t="e">
        <f t="shared" si="17"/>
        <v>#DIV/0!</v>
      </c>
      <c r="AG30" s="4" t="e">
        <f t="shared" si="17"/>
        <v>#DIV/0!</v>
      </c>
      <c r="AH30" s="4" t="e">
        <f t="shared" si="17"/>
        <v>#DIV/0!</v>
      </c>
      <c r="AI30" s="4" t="e">
        <f t="shared" si="17"/>
        <v>#DIV/0!</v>
      </c>
      <c r="AJ30" s="4" t="e">
        <f t="shared" si="17"/>
        <v>#DIV/0!</v>
      </c>
      <c r="AK30" s="4" t="e">
        <f t="shared" si="17"/>
        <v>#DIV/0!</v>
      </c>
      <c r="AL30" s="4" t="e">
        <f t="shared" si="17"/>
        <v>#DIV/0!</v>
      </c>
    </row>
    <row r="31" spans="1:40" ht="17.25" customHeight="1" thickBot="1" x14ac:dyDescent="0.4">
      <c r="A31" s="246"/>
      <c r="B31" s="113" t="s">
        <v>124</v>
      </c>
      <c r="C31" s="2">
        <v>12</v>
      </c>
      <c r="D31" s="2">
        <v>11</v>
      </c>
      <c r="E31" s="3">
        <v>10</v>
      </c>
      <c r="F31" s="3">
        <v>10</v>
      </c>
      <c r="G31" s="3">
        <v>9</v>
      </c>
      <c r="H31" s="3">
        <v>9</v>
      </c>
      <c r="I31" s="3">
        <v>9</v>
      </c>
      <c r="J31" s="3">
        <v>9</v>
      </c>
      <c r="K31" s="3">
        <v>9</v>
      </c>
      <c r="L31" s="3">
        <v>9</v>
      </c>
      <c r="M31" s="3"/>
      <c r="N31" s="3"/>
      <c r="O31" s="2">
        <v>9</v>
      </c>
      <c r="P31" s="2">
        <v>7</v>
      </c>
      <c r="Q31" s="2">
        <v>7</v>
      </c>
      <c r="R31" s="2">
        <v>7</v>
      </c>
      <c r="S31" s="2">
        <v>7</v>
      </c>
      <c r="T31" s="2"/>
      <c r="U31" s="2"/>
      <c r="V31" s="2"/>
      <c r="W31" s="2"/>
      <c r="X31" s="2"/>
      <c r="Y31" s="2"/>
      <c r="Z31" s="2"/>
      <c r="AA31" s="4">
        <f>+C31/O31</f>
        <v>1.3333333333333333</v>
      </c>
      <c r="AB31" s="4">
        <f>+D31/P31</f>
        <v>1.5714285714285714</v>
      </c>
      <c r="AC31" s="4">
        <f>+E31/Q31</f>
        <v>1.4285714285714286</v>
      </c>
      <c r="AD31" s="4">
        <f t="shared" si="17"/>
        <v>1.4285714285714286</v>
      </c>
      <c r="AE31" s="4">
        <f t="shared" si="17"/>
        <v>1.2857142857142858</v>
      </c>
      <c r="AF31" s="4" t="e">
        <f t="shared" si="17"/>
        <v>#DIV/0!</v>
      </c>
      <c r="AG31" s="4" t="e">
        <f t="shared" si="17"/>
        <v>#DIV/0!</v>
      </c>
      <c r="AH31" s="4" t="e">
        <f t="shared" si="17"/>
        <v>#DIV/0!</v>
      </c>
      <c r="AI31" s="4" t="e">
        <f t="shared" si="17"/>
        <v>#DIV/0!</v>
      </c>
      <c r="AJ31" s="4" t="e">
        <f t="shared" si="17"/>
        <v>#DIV/0!</v>
      </c>
      <c r="AK31" s="4" t="e">
        <f t="shared" si="17"/>
        <v>#DIV/0!</v>
      </c>
      <c r="AL31" s="4" t="e">
        <f t="shared" si="17"/>
        <v>#DIV/0!</v>
      </c>
    </row>
    <row r="32" spans="1:40" ht="16" thickBot="1" x14ac:dyDescent="0.4">
      <c r="A32" s="246"/>
      <c r="B32" s="118" t="s">
        <v>125</v>
      </c>
      <c r="C32" s="2" t="s">
        <v>60</v>
      </c>
      <c r="D32" s="2" t="s">
        <v>60</v>
      </c>
      <c r="E32" s="3">
        <v>0</v>
      </c>
      <c r="F32" s="3" t="s">
        <v>60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/>
      <c r="N32" s="3"/>
      <c r="O32" s="2" t="s">
        <v>60</v>
      </c>
      <c r="P32" s="2" t="s">
        <v>60</v>
      </c>
      <c r="Q32" s="2">
        <v>1</v>
      </c>
      <c r="R32" s="2">
        <v>1</v>
      </c>
      <c r="S32" s="2">
        <v>1</v>
      </c>
      <c r="T32" s="2"/>
      <c r="U32" s="2"/>
      <c r="V32" s="2"/>
      <c r="W32" s="2"/>
      <c r="X32" s="2"/>
      <c r="Y32" s="2"/>
      <c r="Z32" s="2"/>
      <c r="AA32" s="4"/>
      <c r="AB32" s="4" t="s">
        <v>60</v>
      </c>
      <c r="AC32" s="4" t="s">
        <v>60</v>
      </c>
      <c r="AD32" s="4" t="e">
        <f t="shared" si="17"/>
        <v>#VALUE!</v>
      </c>
      <c r="AE32" s="4">
        <f t="shared" si="17"/>
        <v>0</v>
      </c>
      <c r="AF32" s="4" t="e">
        <f t="shared" si="17"/>
        <v>#DIV/0!</v>
      </c>
      <c r="AG32" s="4" t="e">
        <f t="shared" si="17"/>
        <v>#DIV/0!</v>
      </c>
      <c r="AH32" s="4" t="e">
        <f t="shared" si="17"/>
        <v>#DIV/0!</v>
      </c>
      <c r="AI32" s="4" t="e">
        <f t="shared" si="17"/>
        <v>#DIV/0!</v>
      </c>
      <c r="AJ32" s="4" t="e">
        <f t="shared" si="17"/>
        <v>#DIV/0!</v>
      </c>
      <c r="AK32" s="4" t="e">
        <f t="shared" si="17"/>
        <v>#DIV/0!</v>
      </c>
      <c r="AL32" s="4" t="e">
        <f t="shared" si="17"/>
        <v>#DIV/0!</v>
      </c>
    </row>
    <row r="36" spans="13:18" x14ac:dyDescent="0.35">
      <c r="O36" s="54"/>
    </row>
    <row r="38" spans="13:18" x14ac:dyDescent="0.35">
      <c r="M38" s="54"/>
    </row>
    <row r="40" spans="13:18" x14ac:dyDescent="0.35">
      <c r="Q40" s="54"/>
    </row>
    <row r="41" spans="13:18" x14ac:dyDescent="0.35">
      <c r="Q41" s="54"/>
      <c r="R41" s="103"/>
    </row>
    <row r="42" spans="13:18" x14ac:dyDescent="0.35">
      <c r="R42" s="103"/>
    </row>
  </sheetData>
  <mergeCells count="10">
    <mergeCell ref="A28:A32"/>
    <mergeCell ref="C1:N1"/>
    <mergeCell ref="O1:Z1"/>
    <mergeCell ref="AA1:AL1"/>
    <mergeCell ref="A3:A12"/>
    <mergeCell ref="O15:P15"/>
    <mergeCell ref="A16:A26"/>
    <mergeCell ref="O16:P16"/>
    <mergeCell ref="O22:P22"/>
    <mergeCell ref="O26:P2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Dev</vt:lpstr>
      <vt:lpstr>Seguridad</vt:lpstr>
      <vt:lpstr>Ptto&amp;Gov</vt:lpstr>
      <vt:lpstr>Arquitectura</vt:lpstr>
      <vt:lpstr>API</vt:lpstr>
      <vt:lpstr>Infra_Support_DevOps</vt:lpstr>
      <vt:lpstr>Datos</vt:lpstr>
      <vt:lpstr>Agile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Erminson CHAVARRO</dc:creator>
  <cp:lastModifiedBy>Erminson CHAVARRO</cp:lastModifiedBy>
  <dcterms:created xsi:type="dcterms:W3CDTF">2021-08-19T22:31:54Z</dcterms:created>
  <dcterms:modified xsi:type="dcterms:W3CDTF">2022-04-18T20:08:56Z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2022-03-24T17:14:37Z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86d71db5-1092-4dc4-9686-b2f742569580</vt:lpwstr>
  </property>
  <property fmtid="{D5CDD505-2E9C-101B-9397-08002B2CF9AE}" pid="8" name="MSIP_Label_8ffbc0b8-e97b-47d1-beac-cb0955d66f3b_ContentBits">
    <vt:lpwstr>0</vt:lpwstr>
  </property>
</Properties>
</file>