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5820" tabRatio="500"/>
  </bookViews>
  <sheets>
    <sheet name="Model" sheetId="1" r:id="rId1"/>
    <sheet name="Li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C14" i="1"/>
  <c r="D14" i="1"/>
  <c r="E14" i="1"/>
  <c r="F14" i="1"/>
  <c r="B7" i="1"/>
  <c r="C7" i="1"/>
  <c r="D7" i="1"/>
  <c r="E7" i="1"/>
  <c r="F7" i="1"/>
  <c r="K12" i="1"/>
  <c r="G6" i="1"/>
  <c r="G5" i="1"/>
  <c r="J13" i="1"/>
  <c r="I13" i="1"/>
  <c r="H13" i="1"/>
  <c r="G13" i="1"/>
  <c r="G14" i="1"/>
  <c r="H14" i="1"/>
  <c r="I14" i="1"/>
  <c r="J14" i="1"/>
  <c r="G8" i="1"/>
  <c r="G15" i="1"/>
  <c r="H15" i="1"/>
  <c r="I15" i="1"/>
  <c r="J15" i="1"/>
  <c r="K15" i="1"/>
  <c r="C13" i="1"/>
  <c r="F13" i="1"/>
  <c r="E13" i="1"/>
  <c r="D13" i="1"/>
  <c r="F5" i="1"/>
  <c r="F6" i="1"/>
  <c r="E6" i="1"/>
  <c r="D6" i="1"/>
  <c r="B6" i="1"/>
  <c r="C6" i="1"/>
</calcChain>
</file>

<file path=xl/sharedStrings.xml><?xml version="1.0" encoding="utf-8"?>
<sst xmlns="http://schemas.openxmlformats.org/spreadsheetml/2006/main" count="32" uniqueCount="30">
  <si>
    <t>Total Delivery</t>
  </si>
  <si>
    <t>YOY Delivery</t>
  </si>
  <si>
    <t>YOY % Change</t>
  </si>
  <si>
    <t>Low</t>
  </si>
  <si>
    <t>High</t>
  </si>
  <si>
    <t>2016 Target</t>
  </si>
  <si>
    <t>Deliveries</t>
  </si>
  <si>
    <t>Q4 14</t>
  </si>
  <si>
    <t>Q1 15</t>
  </si>
  <si>
    <t>Q2 15</t>
  </si>
  <si>
    <t>Q3 15</t>
  </si>
  <si>
    <t>Q4 15</t>
  </si>
  <si>
    <t>Q over Q Change</t>
  </si>
  <si>
    <t>2016 Quarterly Progress</t>
  </si>
  <si>
    <t>Q1 16</t>
  </si>
  <si>
    <t>Q2 16</t>
  </si>
  <si>
    <t>Q3 16</t>
  </si>
  <si>
    <t>Q4 16</t>
  </si>
  <si>
    <t>Variance</t>
  </si>
  <si>
    <t>Target Deliveries</t>
  </si>
  <si>
    <t>Q4 14 - Q4 15 CAGR</t>
  </si>
  <si>
    <t>Enter Target Scenario</t>
  </si>
  <si>
    <t>Enter Growth Scenario</t>
  </si>
  <si>
    <t>CAGR</t>
  </si>
  <si>
    <t>FY 16</t>
  </si>
  <si>
    <t>Yearly Delivieries</t>
  </si>
  <si>
    <t>2016 Rolling Forecast</t>
  </si>
  <si>
    <t>Base</t>
  </si>
  <si>
    <t>Question: Will Tesla Motors deliver more than 80,000 BEVs to customers in calendar year 2016?</t>
  </si>
  <si>
    <t>http://ir.teslamotors.com/?_ga=1.108964930.1524555683.1458753410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</si>
</sst>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9" fontId="0" fillId="0" borderId="0" xfId="0" applyNumberFormat="1"/>
    <xf numFmtId="1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164" fontId="5" fillId="0" borderId="0" xfId="0" applyNumberFormat="1" applyFont="1"/>
    <xf numFmtId="0" fontId="0" fillId="5" borderId="0" xfId="0" applyFill="1"/>
    <xf numFmtId="0" fontId="0" fillId="6" borderId="0" xfId="0" applyFill="1" applyAlignment="1">
      <alignment wrapText="1"/>
    </xf>
    <xf numFmtId="0" fontId="6" fillId="0" borderId="0" xfId="0" applyFont="1"/>
    <xf numFmtId="0" fontId="7" fillId="0" borderId="0" xfId="0" applyFont="1"/>
    <xf numFmtId="0" fontId="3" fillId="0" borderId="0" xfId="66"/>
    <xf numFmtId="9" fontId="0" fillId="7" borderId="0" xfId="1" applyFont="1" applyFill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Model!$A$12</c:f>
              <c:strCache>
                <c:ptCount val="1"/>
                <c:pt idx="0">
                  <c:v>Deliveries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Model!$B$11:$J$11</c:f>
              <c:strCache>
                <c:ptCount val="9"/>
                <c:pt idx="0">
                  <c:v>Q4 14</c:v>
                </c:pt>
                <c:pt idx="1">
                  <c:v>Q1 15</c:v>
                </c:pt>
                <c:pt idx="2">
                  <c:v>Q2 15</c:v>
                </c:pt>
                <c:pt idx="3">
                  <c:v>Q3 15</c:v>
                </c:pt>
                <c:pt idx="4">
                  <c:v>Q4 15</c:v>
                </c:pt>
                <c:pt idx="5">
                  <c:v>Q1 16</c:v>
                </c:pt>
                <c:pt idx="6">
                  <c:v>Q2 16</c:v>
                </c:pt>
                <c:pt idx="7">
                  <c:v>Q3 16</c:v>
                </c:pt>
                <c:pt idx="8">
                  <c:v>Q4 16</c:v>
                </c:pt>
              </c:strCache>
            </c:strRef>
          </c:cat>
          <c:val>
            <c:numRef>
              <c:f>Model!$B$12:$J$12</c:f>
              <c:numCache>
                <c:formatCode>0</c:formatCode>
                <c:ptCount val="9"/>
                <c:pt idx="0">
                  <c:v>9834.0</c:v>
                </c:pt>
                <c:pt idx="1">
                  <c:v>10045.0</c:v>
                </c:pt>
                <c:pt idx="2">
                  <c:v>11532.0</c:v>
                </c:pt>
                <c:pt idx="3">
                  <c:v>11603.0</c:v>
                </c:pt>
                <c:pt idx="4">
                  <c:v>16820.0</c:v>
                </c:pt>
                <c:pt idx="5" formatCode="General">
                  <c:v>14820.0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Model!$A$14</c:f>
              <c:strCache>
                <c:ptCount val="1"/>
                <c:pt idx="0">
                  <c:v>Target Deliveries</c:v>
                </c:pt>
              </c:strCache>
            </c:strRef>
          </c:tx>
          <c:marker>
            <c:symbol val="none"/>
          </c:marker>
          <c:cat>
            <c:strRef>
              <c:f>Model!$B$11:$J$11</c:f>
              <c:strCache>
                <c:ptCount val="9"/>
                <c:pt idx="0">
                  <c:v>Q4 14</c:v>
                </c:pt>
                <c:pt idx="1">
                  <c:v>Q1 15</c:v>
                </c:pt>
                <c:pt idx="2">
                  <c:v>Q2 15</c:v>
                </c:pt>
                <c:pt idx="3">
                  <c:v>Q3 15</c:v>
                </c:pt>
                <c:pt idx="4">
                  <c:v>Q4 15</c:v>
                </c:pt>
                <c:pt idx="5">
                  <c:v>Q1 16</c:v>
                </c:pt>
                <c:pt idx="6">
                  <c:v>Q2 16</c:v>
                </c:pt>
                <c:pt idx="7">
                  <c:v>Q3 16</c:v>
                </c:pt>
                <c:pt idx="8">
                  <c:v>Q4 16</c:v>
                </c:pt>
              </c:strCache>
            </c:strRef>
          </c:cat>
          <c:val>
            <c:numRef>
              <c:f>Model!$B$14:$J$14</c:f>
              <c:numCache>
                <c:formatCode>General</c:formatCode>
                <c:ptCount val="9"/>
                <c:pt idx="1">
                  <c:v>10621.0</c:v>
                </c:pt>
                <c:pt idx="2">
                  <c:v>10849.0</c:v>
                </c:pt>
                <c:pt idx="3">
                  <c:v>12455.0</c:v>
                </c:pt>
                <c:pt idx="4">
                  <c:v>12531.0</c:v>
                </c:pt>
                <c:pt idx="5">
                  <c:v>18166.0</c:v>
                </c:pt>
                <c:pt idx="6">
                  <c:v>19619.0</c:v>
                </c:pt>
                <c:pt idx="7">
                  <c:v>21189.0</c:v>
                </c:pt>
                <c:pt idx="8">
                  <c:v>22884.0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81528"/>
        <c:axId val="-2063637176"/>
      </c:lineChart>
      <c:catAx>
        <c:axId val="-210328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637176"/>
        <c:crosses val="autoZero"/>
        <c:auto val="1"/>
        <c:lblAlgn val="ctr"/>
        <c:lblOffset val="100"/>
        <c:noMultiLvlLbl val="0"/>
      </c:catAx>
      <c:valAx>
        <c:axId val="-2063637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328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16</xdr:row>
      <xdr:rowOff>0</xdr:rowOff>
    </xdr:from>
    <xdr:to>
      <xdr:col>10</xdr:col>
      <xdr:colOff>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r.teslamotors.com/?_ga=1.108964930.1524555683.1458753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L22" sqref="L22"/>
    </sheetView>
  </sheetViews>
  <sheetFormatPr baseColWidth="10" defaultRowHeight="15" x14ac:dyDescent="0"/>
  <cols>
    <col min="1" max="1" width="20.5" customWidth="1"/>
    <col min="2" max="6" width="10.6640625" customWidth="1"/>
    <col min="7" max="7" width="10.33203125" customWidth="1"/>
    <col min="8" max="10" width="10.6640625" customWidth="1"/>
    <col min="12" max="12" width="26.1640625" customWidth="1"/>
    <col min="13" max="13" width="5.83203125" customWidth="1"/>
    <col min="14" max="14" width="8.83203125" customWidth="1"/>
  </cols>
  <sheetData>
    <row r="1" spans="1:15" ht="18">
      <c r="A1" s="13" t="s">
        <v>28</v>
      </c>
    </row>
    <row r="3" spans="1:15">
      <c r="A3" s="14" t="s">
        <v>25</v>
      </c>
      <c r="L3" t="s">
        <v>21</v>
      </c>
      <c r="M3" s="1">
        <v>1</v>
      </c>
    </row>
    <row r="4" spans="1:15" ht="45">
      <c r="B4" s="8">
        <v>2012</v>
      </c>
      <c r="C4" s="8">
        <v>2013</v>
      </c>
      <c r="D4" s="8">
        <v>2014</v>
      </c>
      <c r="E4" s="8">
        <v>2015</v>
      </c>
      <c r="F4" s="9" t="s">
        <v>5</v>
      </c>
      <c r="G4" s="12" t="s">
        <v>26</v>
      </c>
      <c r="O4" t="s">
        <v>5</v>
      </c>
    </row>
    <row r="5" spans="1:15">
      <c r="A5" t="s">
        <v>0</v>
      </c>
      <c r="B5">
        <v>2600</v>
      </c>
      <c r="C5">
        <v>25000</v>
      </c>
      <c r="D5">
        <v>57000</v>
      </c>
      <c r="E5">
        <v>107000</v>
      </c>
      <c r="F5" s="2">
        <f>IF(M3=M5,O5,O6)</f>
        <v>187000</v>
      </c>
      <c r="G5" s="2">
        <f>E5+G6</f>
        <v>121820</v>
      </c>
      <c r="M5">
        <v>1</v>
      </c>
      <c r="N5" t="s">
        <v>3</v>
      </c>
      <c r="O5">
        <v>187000</v>
      </c>
    </row>
    <row r="6" spans="1:15">
      <c r="A6" t="s">
        <v>1</v>
      </c>
      <c r="B6">
        <f>IFERROR(B5-A5,0)</f>
        <v>0</v>
      </c>
      <c r="C6">
        <f>IFERROR(C5-B5,0)</f>
        <v>22400</v>
      </c>
      <c r="D6">
        <f>IFERROR(D5-C5,0)</f>
        <v>32000</v>
      </c>
      <c r="E6">
        <f>IFERROR(E5-D5,0)</f>
        <v>50000</v>
      </c>
      <c r="F6">
        <f>IFERROR(F5-E5,0)</f>
        <v>80000</v>
      </c>
      <c r="G6">
        <f>K12</f>
        <v>14820</v>
      </c>
      <c r="M6">
        <v>2</v>
      </c>
      <c r="N6" t="s">
        <v>4</v>
      </c>
      <c r="O6">
        <v>197000</v>
      </c>
    </row>
    <row r="7" spans="1:15">
      <c r="A7" t="s">
        <v>2</v>
      </c>
      <c r="B7" s="3">
        <f>IFERROR((B6/A6)-1,0)</f>
        <v>0</v>
      </c>
      <c r="C7" s="3">
        <f>IFERROR((C6/B6)-1,0)</f>
        <v>0</v>
      </c>
      <c r="D7" s="3">
        <f>IFERROR((D6/C6)-1,0)</f>
        <v>0.4285714285714286</v>
      </c>
      <c r="E7" s="3">
        <f>IFERROR((E6/D6)-1,0)</f>
        <v>0.5625</v>
      </c>
      <c r="F7" s="3">
        <f>IFERROR((F6/E6)-1,0)</f>
        <v>0.60000000000000009</v>
      </c>
    </row>
    <row r="8" spans="1:15">
      <c r="A8" t="s">
        <v>18</v>
      </c>
      <c r="G8">
        <f>G6-F6</f>
        <v>-65180</v>
      </c>
    </row>
    <row r="10" spans="1:15">
      <c r="A10" s="14" t="s">
        <v>13</v>
      </c>
      <c r="L10" t="s">
        <v>22</v>
      </c>
      <c r="M10" s="1">
        <v>1</v>
      </c>
    </row>
    <row r="11" spans="1:15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14</v>
      </c>
      <c r="H11" t="s">
        <v>15</v>
      </c>
      <c r="I11" t="s">
        <v>16</v>
      </c>
      <c r="J11" t="s">
        <v>17</v>
      </c>
      <c r="K11" s="7" t="s">
        <v>24</v>
      </c>
    </row>
    <row r="12" spans="1:15">
      <c r="A12" t="s">
        <v>6</v>
      </c>
      <c r="B12" s="5">
        <v>9834</v>
      </c>
      <c r="C12" s="5">
        <v>10045</v>
      </c>
      <c r="D12" s="5">
        <v>11532</v>
      </c>
      <c r="E12" s="5">
        <v>11603</v>
      </c>
      <c r="F12" s="5">
        <v>16820</v>
      </c>
      <c r="G12" s="11">
        <v>14820</v>
      </c>
      <c r="H12" s="11"/>
      <c r="I12" s="11"/>
      <c r="J12" s="11"/>
      <c r="K12">
        <f>SUM(G12:J12)</f>
        <v>14820</v>
      </c>
      <c r="M12">
        <v>1</v>
      </c>
      <c r="N12" t="s">
        <v>23</v>
      </c>
    </row>
    <row r="13" spans="1:15">
      <c r="A13" t="s">
        <v>12</v>
      </c>
      <c r="C13" s="3">
        <f t="shared" ref="C13:J13" si="0">IFERROR((C12/B12)-1,0)</f>
        <v>2.1456172462883893E-2</v>
      </c>
      <c r="D13" s="3">
        <f t="shared" si="0"/>
        <v>0.14803384768541572</v>
      </c>
      <c r="E13" s="3">
        <f t="shared" si="0"/>
        <v>6.1567811307665643E-3</v>
      </c>
      <c r="F13" s="3">
        <f t="shared" si="0"/>
        <v>0.44962509695768338</v>
      </c>
      <c r="G13" s="3">
        <f t="shared" si="0"/>
        <v>-0.11890606420927463</v>
      </c>
      <c r="H13" s="3">
        <f t="shared" si="0"/>
        <v>-1</v>
      </c>
      <c r="I13" s="3">
        <f t="shared" si="0"/>
        <v>0</v>
      </c>
      <c r="J13" s="3">
        <f t="shared" si="0"/>
        <v>0</v>
      </c>
      <c r="K13" s="10"/>
      <c r="M13">
        <v>2</v>
      </c>
      <c r="N13" t="s">
        <v>27</v>
      </c>
    </row>
    <row r="14" spans="1:15">
      <c r="A14" t="s">
        <v>19</v>
      </c>
      <c r="C14">
        <f>IF($M$10=1,ROUND(B12*(1+$N$17),0),$F$6/4)</f>
        <v>10621</v>
      </c>
      <c r="D14">
        <f>IF($M$10=1,ROUND(C12*(1+$N$17),0),$F$6/4)</f>
        <v>10849</v>
      </c>
      <c r="E14">
        <f>IF($M$10=1,ROUND(D12*(1+$N$17),0),$F$6/4)</f>
        <v>12455</v>
      </c>
      <c r="F14">
        <f>IF($M$10=1,ROUND(E12*(1+$N$17),0),$F$6/4)</f>
        <v>12531</v>
      </c>
      <c r="G14">
        <f>IF($M$10=1,ROUND(F12*(1+$N$17),0),$F$6/4)</f>
        <v>18166</v>
      </c>
      <c r="H14">
        <f>IF($M$10=1,ROUND(G14*(1+$N$17),0),$F$6/4)</f>
        <v>19619</v>
      </c>
      <c r="I14">
        <f>IF($M$10=1,ROUND(H14*(1+$N$17),0),$F$6/4)</f>
        <v>21189</v>
      </c>
      <c r="J14">
        <f>IF($M$10=1,ROUND(I14*(1+$N$17),0),$F$6/4)</f>
        <v>22884</v>
      </c>
    </row>
    <row r="15" spans="1:15">
      <c r="A15" t="s">
        <v>18</v>
      </c>
      <c r="F15" s="3"/>
      <c r="G15">
        <f>G12-G14</f>
        <v>-3346</v>
      </c>
      <c r="H15">
        <f t="shared" ref="H15:J15" si="1">H12-H14</f>
        <v>-19619</v>
      </c>
      <c r="I15">
        <f t="shared" si="1"/>
        <v>-21189</v>
      </c>
      <c r="J15">
        <f t="shared" si="1"/>
        <v>-22884</v>
      </c>
      <c r="K15">
        <f>SUM(G15:J15)</f>
        <v>-67038</v>
      </c>
    </row>
    <row r="16" spans="1:15">
      <c r="N16" t="s">
        <v>20</v>
      </c>
    </row>
    <row r="17" spans="5:14">
      <c r="E17" s="4"/>
      <c r="N17" s="16">
        <v>0.08</v>
      </c>
    </row>
    <row r="18" spans="5:14">
      <c r="N18" s="6">
        <f>((F12/B12)^(1/(5-1))-1)</f>
        <v>0.14359947385577088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cols>
    <col min="1" max="1" width="72.83203125" customWidth="1"/>
  </cols>
  <sheetData>
    <row r="1" spans="1:1">
      <c r="A1" s="15" t="s">
        <v>29</v>
      </c>
    </row>
  </sheetData>
  <hyperlinks>
    <hyperlink ref="A1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Links</vt:lpstr>
    </vt:vector>
  </TitlesOfParts>
  <Company>Twelve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Howard</dc:creator>
  <cp:lastModifiedBy>Jonathan Howard</cp:lastModifiedBy>
  <dcterms:created xsi:type="dcterms:W3CDTF">2016-03-23T17:19:15Z</dcterms:created>
  <dcterms:modified xsi:type="dcterms:W3CDTF">2016-04-06T14:07:35Z</dcterms:modified>
</cp:coreProperties>
</file>