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910"/>
  <workbookPr autoCompressPictures="0"/>
  <bookViews>
    <workbookView xWindow="0" yWindow="0" windowWidth="19200" windowHeight="6460" firstSheet="1" activeTab="1"/>
  </bookViews>
  <sheets>
    <sheet name="CB_DATA_" sheetId="4" state="veryHidden" r:id="rId1"/>
    <sheet name="Inputs" sheetId="1" r:id="rId2"/>
    <sheet name="Cash flows" sheetId="2" r:id="rId3"/>
    <sheet name="All Stats" sheetId="8" r:id="rId4"/>
    <sheet name="Overlays &amp; Stats" sheetId="7" r:id="rId5"/>
    <sheet name="DecTabOutput" sheetId="6" r:id="rId6"/>
  </sheets>
  <definedNames>
    <definedName name="Advertising_fraction">Inputs!$D$35</definedName>
    <definedName name="Bottle_clean_up_losses">Inputs!$D$20</definedName>
    <definedName name="Bottle_set_up_losses">Inputs!$D$18</definedName>
    <definedName name="Bottle_variable_losses">Inputs!$D$19</definedName>
    <definedName name="bottles_per_case">Inputs!$D$11</definedName>
    <definedName name="Bottling_set_up_costs">Inputs!$D$21</definedName>
    <definedName name="Broker_fee_1993">Inputs!$D$28</definedName>
    <definedName name="Broker_fee_after_1993">Inputs!$D$29</definedName>
    <definedName name="CB_07f53324d2424cb38503e2d60f68a21c" localSheetId="5" hidden="1">DecTabOutput!$AP$2</definedName>
    <definedName name="CB_0a25cdd8078845d5bfc23920f6c1acb7" localSheetId="5" hidden="1">DecTabOutput!$I$2</definedName>
    <definedName name="CB_0c290faeacbf405396c67eef18039bbd" localSheetId="5" hidden="1">DecTabOutput!$AG$2</definedName>
    <definedName name="CB_0cef7f16dbb04dab900f35df7d019f07" localSheetId="1" hidden="1">Inputs!$R$22</definedName>
    <definedName name="CB_107f6b18488643e6a01b03d77a9475bf" localSheetId="5" hidden="1">DecTabOutput!$S$2</definedName>
    <definedName name="CB_15a5b55ec88c4dba98d81b04dda2e2bb" localSheetId="5" hidden="1">DecTabOutput!$J$2</definedName>
    <definedName name="CB_1657832364c14e7189262145f4580073" localSheetId="1" hidden="1">Inputs!$M$28</definedName>
    <definedName name="CB_35866aa630764247a2bb10a0d27e9c60" localSheetId="5" hidden="1">DecTabOutput!$E$2</definedName>
    <definedName name="CB_417bd06da68c464a93539cb4ed62fa57" localSheetId="5" hidden="1">DecTabOutput!$AN$2</definedName>
    <definedName name="CB_436443e43e7b4ca4a0ac2bee2b953c09" localSheetId="5" hidden="1">DecTabOutput!$K$2</definedName>
    <definedName name="CB_459680b903c04a798343b900a8ee17b4" localSheetId="1" hidden="1">Inputs!$M$23</definedName>
    <definedName name="CB_4d1380670ace4fce918da11f8cc43d91" localSheetId="5" hidden="1">DecTabOutput!$AE$2</definedName>
    <definedName name="CB_50b0ec303cd34aaca1543ceb419b1ce0" localSheetId="5" hidden="1">DecTabOutput!$AF$2</definedName>
    <definedName name="CB_5d965523d2ef4ee7a1ae9942447be427" localSheetId="5" hidden="1">DecTabOutput!$AS$2</definedName>
    <definedName name="CB_5f8c351ef1804c59a364fc68e056ede9" localSheetId="5" hidden="1">DecTabOutput!$AO$2</definedName>
    <definedName name="CB_63255e30348640c781ff84273dd9a0b7" localSheetId="1" hidden="1">Inputs!$R$19</definedName>
    <definedName name="CB_63f96ac0865b4991831f803800f47bdc" localSheetId="5" hidden="1">DecTabOutput!$B$2</definedName>
    <definedName name="CB_6a8c15f970114d71a5b9ca92fbe01fe3" localSheetId="1" hidden="1">Inputs!$M$27</definedName>
    <definedName name="CB_6aada36d59094b97a23d3860ac501948" localSheetId="1" hidden="1">Inputs!$D$41</definedName>
    <definedName name="CB_6b5ae6632871496cbbd9afbdd0e71181" localSheetId="5" hidden="1">DecTabOutput!$N$2</definedName>
    <definedName name="CB_6e769a3dcf2a454abfb2100e641afcda" localSheetId="5" hidden="1">DecTabOutput!$Y$2</definedName>
    <definedName name="CB_740533f2384942be825c83fe9dfc0b0f" localSheetId="5" hidden="1">DecTabOutput!$H$2</definedName>
    <definedName name="CB_740880296af6476a97ec05aa25ef307c" localSheetId="5" hidden="1">DecTabOutput!$AT$2</definedName>
    <definedName name="CB_78886020af2949c6a9208abea823f247" localSheetId="0" hidden="1">#N/A</definedName>
    <definedName name="CB_822ee9db30ac439e91a360a968c2a1ce" localSheetId="5" hidden="1">DecTabOutput!$AD$2</definedName>
    <definedName name="CB_84ca122f6a8948f8a0e914bf0025dedc" localSheetId="5" hidden="1">DecTabOutput!$AH$2</definedName>
    <definedName name="CB_8937059eb37c44a8a32e692200f75579" localSheetId="1" hidden="1">Inputs!$R$20</definedName>
    <definedName name="CB_8aef3ecb80bc4d7c9d12600531e96f3b" localSheetId="5" hidden="1">DecTabOutput!$AK$2</definedName>
    <definedName name="CB_8f96c8cda7c34201b15513b16337b554" localSheetId="1" hidden="1">Inputs!$R$21</definedName>
    <definedName name="CB_91bc6a9bc68a4ae8995dccf495f5e861" localSheetId="5" hidden="1">DecTabOutput!$Q$2</definedName>
    <definedName name="CB_97839105b9874af09b9e6a7e35b726eb" localSheetId="5" hidden="1">DecTabOutput!$AM$2</definedName>
    <definedName name="CB_98243780abca44e3a739dd6b4cb909c6" localSheetId="1" hidden="1">Inputs!$D$26</definedName>
    <definedName name="CB_a1130c88306a46ce99653cbc69e0bb40" localSheetId="5" hidden="1">DecTabOutput!$C$2</definedName>
    <definedName name="CB_a38a9ef280514aba8d76d89bf4bd9e7b" localSheetId="5" hidden="1">DecTabOutput!$AC$2</definedName>
    <definedName name="CB_aa2cfbc2764c4a46bf33110a7ea90c4e" localSheetId="5" hidden="1">DecTabOutput!$AL$2</definedName>
    <definedName name="CB_aae65b86e8fb48edb3a04866964961d5" localSheetId="5" hidden="1">DecTabOutput!$L$2</definedName>
    <definedName name="CB_b078c81ec13f4edf9628f98bb4fda64a" localSheetId="5" hidden="1">DecTabOutput!$AQ$2</definedName>
    <definedName name="CB_b959ab99bc814241a32d377f3fba14a1" localSheetId="0" hidden="1">#N/A</definedName>
    <definedName name="CB_badd87dea9e2443e9c31e261ca91fdd0" localSheetId="1" hidden="1">Inputs!$D$29</definedName>
    <definedName name="CB_bbde9bc310f34c1f9daaaa7798e586d3" localSheetId="5" hidden="1">DecTabOutput!$P$2</definedName>
    <definedName name="CB_bdea17b2413a413cb0ac84111ba6bed7" localSheetId="5" hidden="1">DecTabOutput!$V$2</definedName>
    <definedName name="CB_bdf020c0d5bb4ba0b8d429a0d451784b" localSheetId="5" hidden="1">DecTabOutput!$M$2</definedName>
    <definedName name="CB_be93298edf2c4bbf9cdb7212ea15801c" localSheetId="5" hidden="1">DecTabOutput!$R$2</definedName>
    <definedName name="CB_Block_00000000000000000000000000000000" localSheetId="0" hidden="1">"'7.0.0.0"</definedName>
    <definedName name="CB_Block_00000000000000000000000000000000" localSheetId="5" hidden="1">"'7.0.0.0"</definedName>
    <definedName name="CB_Block_00000000000000000000000000000000" localSheetId="1" hidden="1">"'7.0.0.0"</definedName>
    <definedName name="CB_Block_00000000000000000000000000000001" localSheetId="0" hidden="1">"'635902010156312750"</definedName>
    <definedName name="CB_Block_00000000000000000000000000000001" localSheetId="5" hidden="1">"'635902010156312750"</definedName>
    <definedName name="CB_Block_00000000000000000000000000000001" localSheetId="1" hidden="1">"'635902010156624750"</definedName>
    <definedName name="CB_Block_00000000000000000000000000000003" localSheetId="0" hidden="1">"'11.1.4323.0"</definedName>
    <definedName name="CB_Block_00000000000000000000000000000003" localSheetId="5" hidden="1">"'11.1.4323.0"</definedName>
    <definedName name="CB_Block_00000000000000000000000000000003" localSheetId="1" hidden="1">"'11.1.4323.0"</definedName>
    <definedName name="CB_BlockExt_00000000000000000000000000000003" localSheetId="0" hidden="1">"'11.1.2.4.400"</definedName>
    <definedName name="CB_BlockExt_00000000000000000000000000000003" localSheetId="5" hidden="1">"'11.1.2.4.400"</definedName>
    <definedName name="CB_BlockExt_00000000000000000000000000000003" localSheetId="1" hidden="1">"'11.1.2.4.400"</definedName>
    <definedName name="CB_c6bafb9df1fc483183ef2b328de49a3c" localSheetId="5" hidden="1">DecTabOutput!$D$2</definedName>
    <definedName name="CB_c8251c25ab1e4926966f70ea12ab3831" localSheetId="5" hidden="1">DecTabOutput!$F$2</definedName>
    <definedName name="CB_d1aaffdb52eb4496b652648e16aaf019" localSheetId="5" hidden="1">DecTabOutput!$AI$2</definedName>
    <definedName name="CB_d374451d36c24f409259a407551fe75e" localSheetId="5" hidden="1">DecTabOutput!$W$2</definedName>
    <definedName name="CB_d53fd0280c6e4274b5117573f78547b1" localSheetId="5" hidden="1">DecTabOutput!$AJ$2</definedName>
    <definedName name="CB_dd21820e6e144dc2981ca0bd0b2b62b4" localSheetId="5" hidden="1">DecTabOutput!$AR$2</definedName>
    <definedName name="CB_de521e898f1d449d88e3227991ce2fc2" localSheetId="5" hidden="1">DecTabOutput!$U$2</definedName>
    <definedName name="CB_de62ca5d26ec4799916b12dbb2097c73" localSheetId="5" hidden="1">DecTabOutput!$Z$2</definedName>
    <definedName name="CB_e233d28236374e968bf6a98a58760ba0" localSheetId="5" hidden="1">DecTabOutput!$X$2</definedName>
    <definedName name="CB_ee7168f53e5846e7a893e4b06e6a1a72" localSheetId="5" hidden="1">DecTabOutput!$G$2</definedName>
    <definedName name="CB_f22021651d8b42768921412b9a7f45fd" localSheetId="5" hidden="1">DecTabOutput!$AA$2</definedName>
    <definedName name="CB_f36264a286b04b788814dd7557f3d8ff" localSheetId="5" hidden="1">DecTabOutput!$O$2</definedName>
    <definedName name="CB_f84a15ee09a6474b884f734ea3f63592" localSheetId="5" hidden="1">DecTabOutput!$AB$2</definedName>
    <definedName name="CB_fd17adc0ec7d4628a6f00a2a0ba58780" localSheetId="5" hidden="1">DecTabOutput!$T$2</definedName>
    <definedName name="CB_fde0c0f4eb8846b1a1eaea8b866713a4" localSheetId="1" hidden="1">Inputs!$D$8</definedName>
    <definedName name="CBCR_4725eaebf8ff45e79c4db844411f68c2" localSheetId="1" hidden="1">Inputs!$I$26</definedName>
    <definedName name="CBCR_9636789639ff428d8df3d06faa77a5d5" localSheetId="1" hidden="1">Inputs!$G$26</definedName>
    <definedName name="CBCR_9ce861193f58480ba172ca72ea93775c" localSheetId="1" hidden="1">Inputs!$O$42:$Q$45</definedName>
    <definedName name="CBCR_bf8bb857f68043f091ecfa7bf887be2f" localSheetId="1" hidden="1">Inputs!$O$30:$Q$33</definedName>
    <definedName name="CBCR_c4cf96cdae8f4ae58eb07d1edf4bf742" localSheetId="1" hidden="1">Inputs!$N$20</definedName>
    <definedName name="CBCR_d5faa5336dcc47d49369d8c21ffcd17b" localSheetId="1" hidden="1">Inputs!$N$19</definedName>
    <definedName name="CBCR_db8c210b36b1423a8d955498736bb240" localSheetId="1" hidden="1">Inputs!$O$36:$Q$39</definedName>
    <definedName name="CBWorkbookPriority" localSheetId="0" hidden="1">-399341184963035</definedName>
    <definedName name="CBx_372dcd106b5d497bb26ec4bbd2fb2476" localSheetId="0" hidden="1">"'Inputs'!$A$1"</definedName>
    <definedName name="CBx_7f8ad1eb56524d17b1d8027ed36b0f18" localSheetId="0" hidden="1">"'DecTabOutput'!$A$1"</definedName>
    <definedName name="CBx_ec4963d18ae34ab6ad5b4df4e3d5a980" localSheetId="0" hidden="1">"'CB_DATA_'!$A$1"</definedName>
    <definedName name="CBx_Sheet_Guid" localSheetId="0" hidden="1">"'ec4963d1-8ae3-4ab6-ad5b-4df4e3d5a980"</definedName>
    <definedName name="CBx_Sheet_Guid" localSheetId="5" hidden="1">"'7f8ad1eb-5652-4d17-b1d8-027ed36b0f18"</definedName>
    <definedName name="CBx_Sheet_Guid" localSheetId="1" hidden="1">"'372dcd10-6b5d-497b-b26e-c4bbd2fb2476"</definedName>
    <definedName name="CBx_SheetRef" localSheetId="0" hidden="1">CB_DATA_!$A$14</definedName>
    <definedName name="CBx_SheetRef" localSheetId="5" hidden="1">CB_DATA_!$C$14</definedName>
    <definedName name="CBx_SheetRef" localSheetId="1" hidden="1">CB_DATA_!$B$14</definedName>
    <definedName name="CBx_StorageType" localSheetId="0" hidden="1">2</definedName>
    <definedName name="CBx_StorageType" localSheetId="5" hidden="1">2</definedName>
    <definedName name="CBx_StorageType" localSheetId="1" hidden="1">2</definedName>
    <definedName name="Cost_of_supplies">Inputs!$D$31</definedName>
    <definedName name="Demand_1993">Inputs!$D$23</definedName>
    <definedName name="Demand_1994">Inputs!$D$24</definedName>
    <definedName name="Demand_growth_rate">Inputs!$D$25</definedName>
    <definedName name="Freight_expenses_per_case">Inputs!$D$32</definedName>
    <definedName name="GA_Fraction">Inputs!$D$36</definedName>
    <definedName name="liters_per_bottle">Inputs!$D$10</definedName>
    <definedName name="liters_per_gal">Inputs!$D$12</definedName>
    <definedName name="Marketing_case_fraction">Inputs!$D$30</definedName>
    <definedName name="Oil_Ordered_for_93">Inputs!$D$6</definedName>
    <definedName name="Oil_Ordered_for_94">Inputs!$D$8</definedName>
    <definedName name="Oil_price_1993">Inputs!$D$7</definedName>
    <definedName name="Per_bottle_charge">Inputs!$D$22</definedName>
    <definedName name="_xlnm.Print_Area" localSheetId="2">'Cash flows'!$A$1:$I$60</definedName>
    <definedName name="_xlnm.Print_Area" localSheetId="1">Inputs!$A$4:$I$37</definedName>
    <definedName name="Printing_costs_per_case">Inputs!$D$33</definedName>
    <definedName name="Revenue_Per_case_sold">Inputs!$D$26</definedName>
    <definedName name="Salvage_percentage_value">Inputs!$D$27</definedName>
    <definedName name="SensItManyInOneOutRefEditBaseCase" localSheetId="1" hidden="1">Inputs!$H$18:$H$37</definedName>
    <definedName name="SensItManyInOneOutRefEditInputLabels" localSheetId="1" hidden="1">Inputs!$B$18:$B$37</definedName>
    <definedName name="SensItManyInOneOutRefEditInputValues" localSheetId="1" hidden="1">Inputs!$D$18:$D$37</definedName>
    <definedName name="SensItManyInOneOutRefEditOneExtreme" localSheetId="1" hidden="1">Inputs!$G$18:$G$37</definedName>
    <definedName name="SensItManyInOneOutRefEditOtherExtreme" localSheetId="1" hidden="1">Inputs!$I$18:$I$37</definedName>
    <definedName name="SensItManyInOneOutRefEditOutputLabel" localSheetId="1" hidden="1">Inputs!$B$41</definedName>
    <definedName name="SensItManyInOneOutRefEditOutputValue" localSheetId="1" hidden="1">Inputs!$D$41</definedName>
    <definedName name="Value_of_inventory">Inputs!$D$37</definedName>
    <definedName name="Warehouse_expenses">Inputs!$D$34</definedName>
    <definedName name="ZZDECTAB1" localSheetId="5">"$B$2:$AT$2"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1" i="4" l="1"/>
  <c r="R39" i="1"/>
  <c r="R36" i="1"/>
  <c r="S36" i="1"/>
  <c r="M19" i="1"/>
  <c r="M20" i="1"/>
  <c r="M21" i="1"/>
  <c r="M22" i="1"/>
  <c r="M24" i="1"/>
  <c r="M25" i="1"/>
  <c r="P30" i="1"/>
  <c r="O31" i="1"/>
  <c r="P31" i="1"/>
  <c r="O32" i="1"/>
  <c r="P32" i="1"/>
  <c r="O33" i="1"/>
  <c r="R33" i="1"/>
  <c r="R45" i="1"/>
  <c r="S45" i="1"/>
  <c r="R42" i="1"/>
  <c r="S42" i="1"/>
  <c r="S39" i="1"/>
  <c r="S33" i="1"/>
  <c r="D24" i="1"/>
  <c r="D23" i="1"/>
  <c r="O44" i="1"/>
  <c r="O45" i="1"/>
  <c r="O43" i="1"/>
  <c r="O38" i="1"/>
  <c r="O39" i="1"/>
  <c r="O37" i="1"/>
  <c r="B11" i="4"/>
  <c r="A11" i="4"/>
  <c r="E14" i="2"/>
  <c r="E17" i="2"/>
  <c r="E23" i="2"/>
  <c r="E24" i="2"/>
  <c r="F8" i="2"/>
  <c r="F10" i="2"/>
  <c r="F48" i="2"/>
  <c r="E8" i="2"/>
  <c r="E10" i="2"/>
  <c r="E48" i="2"/>
  <c r="G27" i="1"/>
  <c r="E28" i="2"/>
  <c r="Q28" i="1"/>
  <c r="P28" i="1"/>
  <c r="O28" i="1"/>
  <c r="F28" i="2"/>
  <c r="G28" i="2"/>
  <c r="H28" i="2"/>
  <c r="I28" i="2"/>
  <c r="E4" i="2"/>
  <c r="F13" i="2"/>
  <c r="F14" i="2"/>
  <c r="E31" i="2"/>
  <c r="E32" i="2"/>
  <c r="E26" i="2"/>
  <c r="E50" i="2"/>
  <c r="F4" i="2"/>
  <c r="F17" i="2"/>
  <c r="F23" i="2"/>
  <c r="F16" i="2"/>
  <c r="F18" i="2"/>
  <c r="E18" i="2"/>
  <c r="E19" i="2"/>
  <c r="E49" i="2"/>
  <c r="E37" i="2"/>
  <c r="E42" i="2"/>
  <c r="F59" i="2"/>
  <c r="G4" i="2"/>
  <c r="E33" i="2"/>
  <c r="E38" i="2"/>
  <c r="F19" i="2"/>
  <c r="F49" i="2"/>
  <c r="E34" i="2"/>
  <c r="F22" i="2"/>
  <c r="F24" i="2"/>
  <c r="H4" i="2"/>
  <c r="G8" i="2"/>
  <c r="E43" i="2"/>
  <c r="E39" i="2"/>
  <c r="E44" i="2"/>
  <c r="F26" i="2"/>
  <c r="F50" i="2"/>
  <c r="F31" i="2"/>
  <c r="F32" i="2"/>
  <c r="E45" i="2"/>
  <c r="E51" i="2"/>
  <c r="E52" i="2"/>
  <c r="E54" i="2"/>
  <c r="F37" i="2"/>
  <c r="F42" i="2"/>
  <c r="I4" i="2"/>
  <c r="H8" i="2"/>
  <c r="G13" i="2"/>
  <c r="G14" i="2"/>
  <c r="G10" i="2"/>
  <c r="G48" i="2"/>
  <c r="G16" i="2"/>
  <c r="F33" i="2"/>
  <c r="F38" i="2"/>
  <c r="F39" i="2"/>
  <c r="E57" i="2"/>
  <c r="G17" i="2"/>
  <c r="G18" i="2"/>
  <c r="G23" i="2"/>
  <c r="I8" i="2"/>
  <c r="F43" i="2"/>
  <c r="F44" i="2"/>
  <c r="H16" i="2"/>
  <c r="H10" i="2"/>
  <c r="H48" i="2"/>
  <c r="H13" i="2"/>
  <c r="H14" i="2"/>
  <c r="F45" i="2"/>
  <c r="F51" i="2"/>
  <c r="F52" i="2"/>
  <c r="F34" i="2"/>
  <c r="G22" i="2"/>
  <c r="G24" i="2"/>
  <c r="G19" i="2"/>
  <c r="G49" i="2"/>
  <c r="H18" i="2"/>
  <c r="H23" i="2"/>
  <c r="H17" i="2"/>
  <c r="F54" i="2"/>
  <c r="F57" i="2"/>
  <c r="F60" i="2"/>
  <c r="D41" i="1"/>
  <c r="I10" i="2"/>
  <c r="I48" i="2"/>
  <c r="I13" i="2"/>
  <c r="I14" i="2"/>
  <c r="I16" i="2"/>
  <c r="G26" i="2"/>
  <c r="G50" i="2"/>
  <c r="G31" i="2"/>
  <c r="G32" i="2"/>
  <c r="G42" i="2"/>
  <c r="H19" i="2"/>
  <c r="H49" i="2"/>
  <c r="G37" i="2"/>
  <c r="I17" i="2"/>
  <c r="I23" i="2"/>
  <c r="I18" i="2"/>
  <c r="I19" i="2"/>
  <c r="I49" i="2"/>
  <c r="G33" i="2"/>
  <c r="G38" i="2"/>
  <c r="G39" i="2"/>
  <c r="G34" i="2"/>
  <c r="H22" i="2"/>
  <c r="H24" i="2"/>
  <c r="G43" i="2"/>
  <c r="G44" i="2"/>
  <c r="G45" i="2"/>
  <c r="G51" i="2"/>
  <c r="G52" i="2"/>
  <c r="G54" i="2"/>
  <c r="G57" i="2"/>
  <c r="H26" i="2"/>
  <c r="H50" i="2"/>
  <c r="H31" i="2"/>
  <c r="H32" i="2"/>
  <c r="H37" i="2"/>
  <c r="H42" i="2"/>
  <c r="H33" i="2"/>
  <c r="H38" i="2"/>
  <c r="H39" i="2"/>
  <c r="H43" i="2"/>
  <c r="H44" i="2"/>
  <c r="H34" i="2"/>
  <c r="I22" i="2"/>
  <c r="I24" i="2"/>
  <c r="H45" i="2"/>
  <c r="H51" i="2"/>
  <c r="H52" i="2"/>
  <c r="H54" i="2"/>
  <c r="H57" i="2"/>
  <c r="I31" i="2"/>
  <c r="I32" i="2"/>
  <c r="I33" i="2"/>
  <c r="I38" i="2"/>
  <c r="I26" i="2"/>
  <c r="I50" i="2"/>
  <c r="I34" i="2"/>
  <c r="I37" i="2"/>
  <c r="I42" i="2"/>
  <c r="I43" i="2"/>
  <c r="I39" i="2"/>
  <c r="I44" i="2"/>
  <c r="I45" i="2"/>
  <c r="I51" i="2"/>
  <c r="I52" i="2"/>
  <c r="I54" i="2"/>
  <c r="I57" i="2"/>
</calcChain>
</file>

<file path=xl/sharedStrings.xml><?xml version="1.0" encoding="utf-8"?>
<sst xmlns="http://schemas.openxmlformats.org/spreadsheetml/2006/main" count="447" uniqueCount="299">
  <si>
    <t>Crystal Ball Data</t>
  </si>
  <si>
    <t>Workbook Variables</t>
  </si>
  <si>
    <t>Last Var Column</t>
  </si>
  <si>
    <t xml:space="preserve">    Name:</t>
  </si>
  <si>
    <t xml:space="preserve">    Value:</t>
  </si>
  <si>
    <t>Worksheet Data</t>
  </si>
  <si>
    <t>Last Data Column Used</t>
  </si>
  <si>
    <t>Sheet Ref</t>
  </si>
  <si>
    <t>Sheet Guid</t>
  </si>
  <si>
    <t>ec4963d1-8ae3-4ab6-ad5b-4df4e3d5a980</t>
  </si>
  <si>
    <t>372dcd10-6b5d-497b-b26e-c4bbd2fb2476</t>
  </si>
  <si>
    <t>7f8ad1eb-5652-4d17-b1d8-027ed36b0f18</t>
  </si>
  <si>
    <t>Deleted sheet count</t>
  </si>
  <si>
    <t>Last row used</t>
  </si>
  <si>
    <t>Data blocks</t>
  </si>
  <si>
    <t>CB_Block_0</t>
  </si>
  <si>
    <t>CB_Block_7.0.0.0:1</t>
  </si>
  <si>
    <t>CB_Block_7.0.0.0:2</t>
  </si>
  <si>
    <t>㜸〱敤㕣㕢㙣㈴㔷㤹敥㔳㝤㜱㔷摢ㅥ㍢攳挹㘵㠶㤰ㄸ㐲〸挴㠳㌳㥥挹㄰㤲㘵ㄸ㝣挹㕣㠲㘷散㡣㍤ㄳ㄰愰㥥㜲昷愹㜱㘵扡慡㥣慡㙡捦㌸ㅢ㤴㄰挲㑤㉣ㅢ㈹㝢ㄱ㠱散㉥捡慥㤰昶㠵换ぢ㜷㈱㈱㈱㠱㔰㤰㜸㠰〷㈴ㅥ㐲㠴攰〱㠴㐶攲㠵〷〴㝣摦愹慡敥慡㙥㜷搹改㈴扢づ昲㤹昴敦㔳攷㔶攷㥣晦㝡晥晦㔴㜲㈲㤷换晤ㄵ㠹㝦㤹ち捣摣扣戴攱〷搲㥥㥣㜵ㅢつ㔹ぢ㉣搷昱㈷愷㍤捦搸㤸户晣㈰㡦〶愵慡㠵㝡扦㔸昵慤㐷㘵戹扡㉥㍤ㅦ㡤㡡戹㕣戹慣㙢愸攷㈰晣㡤挶て㍡㝢つㄵ〰㤶㘷㘷ㄶ㔶ㅥ挶愸㑢㠱敢挹㠳攳ㄷ挲扥挷愶愶㈶愷㈶敦㍥㜲昸挸攴愱㠳攳戳捤㐶搰昴攴㌱㐷㌶〳捦㘸ㅣㅣ㕦㙣慥㌴慣摡晢攴挶戲㝢㔹㍡挷攴捡愱㈳㉢挶摤敦㥡扡晢攸㔱昳摥㝢摦㌵㠴㔷攷捥捥捥㉣㝡搲昴㕦愵㌱㡢㥣昲摤㜳戲㘶㜱㙤㔲㝡㤶㜳㘹㜲㜶〶晦㈵收㡦愷㝢㈶㤷㔶愵っ昸㙡改㐹愷㈶㝤ㅤㅤ〷敤㘹摦㙦摡㙢摣㍣摤㍥㠱愵搶っ㍦㈸摡戳戲搱搰敤㜸搴戲扤㠰扤㙢ㄸㅢ㐳昶㤲㜴㝣㉢戰搶慤㘰愳㘴㉦㘳愰晡戰㝤摥㤷攷っ攷㤲㍣㙢搸戲㘸㥦㙣㕡昵㐲㤸㜲昹㍢攲㈱㤲ㄳ㔳换㥦㥣昶敤搹㔵挳㔳㌳昲戹㌱ㄹ㙤㑦㜸戵㜴摢摢㝡㡦换愹慢㌷㜰捣摢㝢户㐳捤〵挳㙢戵㥣攸摤㌲㕡㝣㝡〶㜷昵㙥㥦搸愳㜴㥦户昷敥愳戶㌲摤㕡っ㐶昴慤㜶ㄴ㡢搱㑢〴〳〴㘵〲㈲㔰慦㄰っㄲっ〱㠸挲ㅦ挱㈵挹㡥慣搲慡㠶㔶㕤搱慡㌵慤㕡搷慡㔲慢㥡㕡昵㤲㔶㕤搵慡㤶㔶㝤㔸慢㕥㐶㥢㌸㤵〷〶戴㈸㍤㥥㕦晣昲㕦昶㡢搹晦晥挸㠱敦㝤㜴摦㝤㉦つ敤㐱愳〷愳㐹捤㜹挶ㄵ㤰㕡㥢㡡て㑦ㅥ攲扦慤戹〲㑣㘱ㅥ㌵敦㌱愷愶敡㐷てㄹ㐷㡣㈲㤷㤵㠱晣ㄴ愱㡣愲敤㤰昹㤰攵搴摤㉢ち㜷㌷捦ㄸ扥㙣㙦摣㐴㔴㌷攳㌶㥤扡晦㠶捤㉢㤷〲㈳㤰〷㍡敢摡㠳㜴㜵㕢〲㕢㐹㕦扤敦㤶捥㙥ㄷ㡣㐶㔳㑥㕦戵挲敡㌷㜶㔴摢㡢㥥扢搲扢昶㠴㈷ㅦ㘹搵㜶捤㘸ㅡ㐲㙤㕤㡤摤戵捡戰㉡㥣搷昸散慡敢㑢㐷㑤㙦挲㕥戴㙡㤷愵户㈴㈹ㄲ㘵㕤㉤昵㝡㔶㐵㕣㍦戱攰㘰愱攰搶晡㥢㤳愵收晤㔷〳㌰戳慣㘳扥㙢搲ぢ㌶㤶㡤㤵㠶扣㈱搵㈴㝣㈷㉡昶愷㡡㑦戸戵愶㍦敢㍡㠱攷㌶搲㌵搳昵㜵〳㤲愶㝥挶慤换㐲㈱愷㠴〲〴㙥㍥㉦㐴敥捥摥扣愰㄰㤱㐰㌱ㄹ昹愶㌴搹㑤㥥挳敡戰㡡㠶㈴㑤㙡㙦搹㘲㌰捥㔷挹㤸っづ㑣慣㠹晡㠳㉦㝤摢ㄶ挳戶㌰昷摡㌶搶戴戱㘸昵昷慦㑢㈷㌸㘵㌸昵㠶昴㌲戵㥦攰㡣昴ㄱ㠰攲㌵〸㠴㥥扢㐷㔵㈷慥㡡㡤攲ㄵ慢ㅥ慣㤶㔶愵㜵㘹㌵㐰ㄹ㌴㘴戹捣慤敤㑡晡㜵㈸搲昷ㄲ㡣〱㔴㉡戹搲㍥㌶㉡㔵㤰㜲㐵㑡愷っ㕥㑥〹㜲昶㑢昱昲㤰㜹挲㙡〴㌲ㄴ捡㈳㈶㌰ㄲ㙡㌵㠵扥㘱㤲愸㘷搴㐲㠵戱捦㥣〵㤵ㅡ㤶ㄳ㙣戴昹戶㡢㑢㐲㈲摡㤵〵㍢㑥ㄶ㔰ㄴ愴攵㐱〶慦㠱㘸㍡愴㐱㜶攳〴ㄱ㤱つ㌲㌴㍢㐶㑥ㄳㄹ摢㘷挸〸戴㑦ㄲ㈱㕢ㅦ敡㉤㈳㐸散摤㐴捡㑥㍤昹㜱㔷㥡㙤㘶换㠷搲散㝡㙣㥣㝥〳挱㡤〴㌷ㄱ散〷㄰扦㠱㠴愳㤴㐳㍥㥤昴㌷攰㔹扦㤹攰㡤〰㤰㑦㍡㘵㑥㈴慡㘸㐳㙤挷㡥㘴扢㘱搸挹捡㈸づ㐵ㄱ㉤攳㤶㥤㌹㙣㉢㐴㐷㔶攷捥搰戵〵愵㘳摦摡㥢㌶㤳换㈱㐵㘶㌴㑤慥㜵㡢愶挹㡤㘰搳㍥昵搶慤攸慡㡦ㄳ扣〹愰愲扦㤹㄰捡㠵〶敦昶㉣㝡㥡㤴慦ぢ戳㈸㌴㠶晡㔴昰ㄱ㈱昳〸㤰㈱攴扡㡥㉦扢㌶㌴捤挱〹昳㜵㙦㐳ㅦ散捤摦ㄱ搲㍢昴收慥摥愱扦攸㘵㕡搱户㠱扤挴㉦㝢敡㤸摢㔱慤扦㤵攰づ㠰づㅤ挳搳昷换昵ㄴ㈸戳搸㑥㘰㙥㉦扤㉥捡捡㕤摥㔸㤳㑡〳つ㤹换㠶㜷㐹〶昰㘰㥣㥥㠳㉤散㝡㥥㙣攰㔰㕢㔷〵㍣扦摣㤸㉥昴㑦㜸慥捤昲㕤ㅢ搹㝦㕤㈸㠶㐲㐱换攷㍡㙣攴っ㕢㌳攱㜳㑡㔰づ㜵昰㤱摥㐲㈲搱㈹㑤㕥散㤷㝤扥摣㤵㈴㝤㐸㤲户㘳㕢昵㍢〱㈰㈵挴捦㝢㑡㤴㠳㙣昶づ搵㉣㙤戱搲挳㤷㜱㍡改昰㈱㜶挹㤱挱搰㘱㍢〳晦㠱㍦㙣㉦㔹㜶㑢㔸っ摡㡢搲慢挱户㘰㌵㘴㈵㜴换㔲搴散捡㡡搷㠹慣挸攷扢捥搳ㄹ晥㌵㐵㈷ㅤ㔲㈲㤳摢㌳㉢㌳捥攲㙤愲愲ㅢ㤲㐲㈵挳㌵搴㤲㐰愴㍣戶摤ㄵ㌱㝤㠸㤸扢戰㜱晡㈱㠲㈹㠲挳〰挵㥦㐰搲㙣㜷攳ㄹづㅢ㔸愷㑢扢㕡捤㤵㠹〶攵㈲㝣愱愷戰㍡捡搷扣㤳攰ㅥ㠰づ昳㠷づ挸っ㐲㔴㈸㑦㄰愲ち㘳㤸ㄷ㉣㜹㠵㌴戰挷㐴㘰㘹戶改〷慥捤挸搲戰㌹攷㥥㜵㠳㌹换㕦㐳㈴㙡捣㡣㌲て慤㑡〷搴攵挱昶改㈸㜳搷搶㘴㕤㌷㤷摣㈶㐴摢改戹㥤㜰㌰挷㜶挰㤶㔴㘷㜳㑤㈰昵㜷㍥挶㄰〲㍢慤晣慤昴挶㙥换晢捤㐳摦㐸㝢㐷㤷慤愰㈱〷捤㤰改㤸㉦㥢搸㐵㐴づ敡〳收昲慡㈷攵摣戰㜹搲戳敡つ换㤱㐴〶㙣㑣〶敢收攵㈵㐴〹ㄶ㕤挶〰㕤㘷搸㕣昶っ挷㕦㌳ㄸ㔰摣搸㥢㝡㔲㘱㤱愲㌹㘳㌹㍥㕥愳戰挸晣㠸戹戴敡㕥㐱挴戶㘹㍢㈷㡤㌵㝦㐷㘰㠵㐴ㅦ㈶㠵ㅡ愱〹㑤ㄳ㘵慤摣㉦㝥㜸㈰捦攵挸㝢〵〲㠵慢㕣㤱㍥昳っ敤㑤扢㍥㡡搱搰㑥攷㥣㠶㄰㍤㙡ㄵ收㌳愵㌰㌹㔵扦㤷㝤敥〳㜸攰攴昹搳敤挸摣㉢㡡㔹ㄷ改攵捦㤰昱㡡㉣㕡㠱㄰晡攸昶㠴愴挲㌲㔲づ㌸㄰ㄸ攷㔳㈷昹㔵㑣搵㠶搴户愷㥤㍤㠱㐸搲㤰㌹㙦慣挸〶攲搱戶ㄱ散〹ㅦ㘸挶摡㐶挳㡦敡㘶㕤摢㌶㐸㕡㈴换愵㥡㐱ち㥥㙥〶敥ㄹ换搱㑤〰㐵㝦㔱㤱㜱ㄵ㐵挶㔵㔵㌴㘴㥥㘳㘸㔰攵㌹㤶㝢挹昰慣㘰搵戶㙡㘵㍥㌰㝣户㈳㘸ㄲ㑣㑥挹ㅢ愷㔸㘶㡣㜷㔸昳攷㘱戲昹㤳㐰昷㈴攴㈸户㡥攸〷攵㙡愲㠴㝦愲㑦挷ㄲ〴㡣昲㤴敡敦挶㘸㐵㜵㍢〲㈲㐷愵㙢昱ㅤ㡣㙢㡦愳㈴ㄴ㐲挴㝡〶㠹挰㉢㤸㄰昲㜴㜱㤷捣昳㡥ㄵ〰㝢挴搸〹㉢㤸昳㠱㜲〰㘴搵昱昶㠰挲㙡愲搳㐴㑢㉢摣摡㕤㤵㔲ㄳ户㜴搷㈷昵挶㕢㌶愹づ㌵㑡㐲㤱㙣搵㐸㘹㤶㑤收戸㤳㔴㡤㔰㡡㍢搶㌶㈲换㙤摡摥㜷㑡㤱㔷愰㤸ㄴ捤攴昴昷㈸㐲㐱愰㌷搲㔱昴搹㘷㤳㐷㈲㘲㐳ㅢ愰㐲㍤ㄵ㤶つ㐷㈱挱搳戸㜶㔲㤷㤵攸〹晣扤㈷捡㉥㌴㠳㔴㡤㜱㜵㉣慡㤹㙥㌴ㄶㅣ㔸〹㌵挳慢敦㄰㤶挶摡㐲つ愳戸戳㕦敤ㅦ㙥㙦㠲ㄱ㈳㌶㘴㔸㈴挳てっ㌶〴㜳㈵㈲慡戴捥㠶戹搵慤攲㌲㥦捥㐸挳㔱ㄸ㔸ち敡㜳㜲㕤㤹㘱㙤㑢㝥㑣㜵㘸㥤ㄶ㤵ㅣ搵捤改ㄵㅦ㉡㍤愰ㅣ㡦㜲㡡挱㜵昳ㅣ摤㔲戸挴〰戱ㅢ攵ㄶ㙢〱㐲扢慤〱㜸㌲搸㌹搸挱㡥㠴愱ㄳ㕡㘷㤴愰愵っ挲㑤㉦㠲扣搳㈷㐶㈱㐸㑤㤵晥㜰㕣㝣晥㔹愶晦㍤㥥㡢㌳ㄱㄳ㌱摣㤵㘱㍤〰戹挹挸㈴戹㘸㉣づ㤸㠷㤲㑤〹慤愱戸㡣㈶挶㌰㑤㍥㉦挰㉤ㅥ挶戲㐶挸㌶つ摣㜳ぢ㉣㘸搳挶挶ㅥ昳戴㔳㙢㌴敢㔲愹攲㔸㔶㉢㡤扣㈳昰愵慥〰㠶摣㤴戱㉦搱愶㥣挶㔱㡡㑢㈶㤲晡户扢昵攳攸慥㠴ㅣ挶〸㔵ㅦ〳㤰ㄹ㙥㌹ㄵ㄰敢扡愷㐰晢㜰㙦晢〲㠳扡㍣〷㤱搶㔵㐴㔹㌶㡦晢㜸慤㈸戲攲戶㐴戳㜹㜷摥愵捤㥥㈸㍡㘵㠵㐵㍢〲㐷㔸㘷㈸昰㑡㈵ㄸ㈳㝤㜲〷〷挹㕤㡢愲扢搷ㅥ㔷㡦戹㙢㐰㠵挲㠰㘰㡣㤷愷愰ㅣ㜶ㄵ㡣㐴㠳㕢㙢㕢摤㠲搱㕦㕡摥晡㌴㠰㘰ㄸ㤸〶㉤㕡㠶〶捥㉣昲㕢ㅢ㌸户愲㔵㐶㠴㌴ㄹ㑣㘵㡣㜲っづ㝢㈰つ摣挴㠳昴戲ぢ㈵ㄴ散㔳ㄷ挳攲扢㠹ㄳ㌶㡥㐰慥㜷㐳㐷攱愲ㄱ攰晡㡢戳扦愳㜸扡㕥愷戹ぢ晦摣㡥挰㉡慥㙥㠴收攸扥㡥㑢㔹㙡㑤戴敦㙥敢愸㠸㉥ぢㅥ㥥㥢㍣㘵〴戵搵愵㘰㈳扣戸搵㉦㐹ㄴ扦ぢ㝦挴愶㙦愷捤㕣㜰㜸ㄱ㜵㥤㝢㕦戹散戸㔷ㅣ㌵慦愲捦㕢㝦愰㄰㕣愱ㅣ攰㈴㉢戹扦攲㥦㑡㕡慥昸ㅤ㡣戸㥤㘹㜳㠰戶㠳㠴攳愸ㄴ㑡㠳㜱攴㌳攸〴戶㝢敢搶〰改㘴㕦〷㥤㈸㐱戰㑢㈸捥愵㔷㡤㔰挴户㠱㔶ㄲ㑢㜸㈴挷㥥㝦〹慣㉦扥㠵ㄲ㈲ㅣ捦㤱ㄸ㈹扥〹戹っ搴㈹㐱ㅥ㕤昱攰㠵㤰扦ㅦ㉣挵摣扣㈹㍢晤ㅦ㌰戳昸㘶㈷㡡㙥㈱㡡扥搱㠵㈲挱㙢㈰㡡㝦ㅦ㐰㈶㑥㐵㠶㘷㕦㔶㈰㥣㙢摡㍤㠰扥收ㄷ㝥晦ㅦて愰昳ㄱ㜱㈸ㅢつ愱戶摢昱摣㌲ㄱ昲㕤㈶〲㠳昷捡㐴㌸㠳㡣㘰ㄴ㍦㌴ㄱ㈲ㅦ挸〲ち戶㌶ㄱㄸ摢换㌰〴ㄳ愱搶㠴㕢㠳㈷戰ㅢ㙣晡挷㑥攱攲慤昴ㄱ捦㠷搲昲㘷攱㤱扡戱扢㜸搱昰っ㝢扦㉡㍦改㐹㈸㌳㙦ㄹ㌷戹㔵ㄷ昶㌸戰㘹㡤敡戴㠹慦㈲昶戲敦晡㔳戶㜷㝦ㅤ㤸ち㔳攸扥ㄷ㘵㔱㝡〵㥥ㄲ挱㜳㐳敥ㅦ昷㝤昹攴慦ㅥ㝤敡㌸㙦慢㐵戴㕡扣ㄳ昹㝥㐲昶戴㈷㄰搴㑤㕣ㄴ戹㥥ㅦ收㥣挱㈷㑡搶㕡㐳捥ㄸ㥥戲㠲㝣摤㡥戳㈱攱㈵〸㌳㈴扥㥤㘰㘲攲摥㐳㘸㘲㑥㜶戸㍢搵㠷㑤捡㐵㌸㤹㤸戸昲改挵㘱㐳搱㔳㤱昵㘹㙤ㄶ扦ち㔵昴㌲㈷㤲戶ㄲ㜹敡㘴ㄲ攲㉢㥤扡敥㈸㜵㕤㜸㤰㘱搸㍦㤶㔲㠸㍦㤰㐲㤲〷ㄹ㕥〸㔰㔲敡ㅣ㌲挵扢〰㌲㈲㙢㥤㈱㕥晡〳㜶㠵㠰㙣㕤晡敢昳㈳ㄶ散㈲戰ㄸ晢攲晢㍤搱搲ㄶ㡤㔵ㄳ㐳戵捡愶㔹㐲㐶ㅤ㕥㔸㌰ㄵ㤷愶㉣㥤挳㈸摤戶㍢㡡㉦ㄹ戶挳挰㕢挸搸㐵㥢扥戶㡡㝤扦搳挴捤て攸㤹㤲㔲ㄸ捥㕥ㄶ攳㐰慡㘲㜴㘱搳㑡㔸㐴㌸ㄲ㘶㕢㥤〶愳㉡攸㉣㘷㍦㑥愵〸晥昱㑢㈱搶㑦戴㠷扥扥戳㠶㍡捥ㄹ挰〲昹㠳晤㜵㑢〶㘳攳慤攴ㄸ㐸搸㙤戵㉡㠷搷挳捦愳ぢㄷ㥤ㄳ㝡㍢慢㥥挵㔱晣㠹㌹㉢慦㜵改㝦㐶慦ㄵ㘷㕤㘰㙦㠶戱㔳晡晦晤㈸搸㔲晦ぢ挶摥ㄴ㈲㍦㄰㘵昸㔰㘴晣㘴换㤰つ㜷〴㥥㙤〴㙦搴挱㔸㔷㔹㠶扣挳摣ㄲ㍥㕥つ慢㤵〴㠷摦慢搰㜹㌵愲搵㤷戶敤㘰㑦〱挸搸㔰昱㑢㄰㐱㍤晢愷攵㔶㝣扡㉤㝤㄰ㅤ昷㥤戱㙡㥥敢扢㘶㌰扥㠴愰敦㌸扦㍤㌳㘱昳㑣㡢晦改ㄴ㙡户㘱㈷㠶㍥㡣㍥㘷ㄷ㈰戰捦捡攰搵㡡㐵㌲戲戰扤㐸〶扦㐳ㅡ㑤㠴㤷愸ㅤ晣敢捣〷㥢㐶〳㥦慥㉥挰搷ㄹ戰㘸㐷㈸扢搰攳摣㜹㐳㠳㕢㠷㍢㕡敦㠳㍦㐸㌶㈶ㄱㅣ㔳㑢昸攰㠷戹慦㥤㝢㤰㙥ㅢ慤捤㘷换晥㝣㙥㤵攲昳挰改昶摥㤲㈶ㄹ扥㤳㕦㈴㔷昴㉡㈱㉥敤ㅦ挷摦敤㍢㘸㌹摡ㄸ攸㍣晡愰㥢㡥戰㠹〶摣㘷摢㠸㝥㕦㐴㔷㌱㑤㠰㥦㙥㐴ㄹ㍥〸㝡昹挸㡡攲㍦戱㉣㌲〰昲戹㔲つ愰㌷㔵㍦户ㄹ㔵㡦挶〲㔹昰㡣㐱㜲慣㠸㉦愰㈱户㉢㕣㌶㔸㠲换ㄶ敡㉣㠱扣ㅥ昷㐰㍥㈷㜸㤶㔰ㄳ昹ㅣ㍡戴㈶㘲愱戴昷㐴晥㝤戳㠹〸㕡〱㙡愱挹昱㐷㘳㉤愲㌷㔰慤摢〴づ㠱ぢ㌰㐲戱㐸㔹㔳ち㐳ぢ摦㈲㘶㤰㝥ㅡ晤㝤昱昸㑦㕥㘰晡晤㜱愱〴㈱慡搲㤳愷㈰㔴㤳㝦㍡㌹㜹て愵扤㈷晦搹捤㈶㍦㑡ㄹ挹㤹攸〱挰㜰㕥㔴昱㐷㉤愶㠹っ昷㤱㍦㜱㤱〰扦搴㉣㐶つ㤴愸扥㔷㤰㐱㕦㙥戸㙡㜵ㄵ㤹戸㙦㤱敢捦昸戸㐷搹㐷扣〸㐹㕦㑥㈹㜴挶㤶㐲慤㔸戶㈳㉦散㡥㤰つ㔸ㄲ扦㤶敤㈹搲㑢㝤㐶昸挵㈷㘳挴㥣㍡ㄵ㝦㌹愵㐵㌱㈷㄰㐶㘸㤱㤲㝥戸㤱攲ㄳ㜱攳慦㝤扤敤㌲㐵〵ㄲ愸㈷㙣㑣㍡㔳㡤㍦ㅥ㌷㍥㡣慦戲㔴㥢ㅣ㙦㄰㌰扤ㄸ㌷㈶㍤慡挶㑦挵㡤㝦㜷㜸㝦慢㜱㑣㠷攱挸㐵ㄲ㐹㠶慤慢慣晦挴ㄷ摡㈳㘸㕥㌴愹㍦〷捤戰㤸㤲㔳㠵㡥ㅢ㑡㠳づ攱㌲㠸㠷㙦愴攷㜱户〹㔷㐰㈰㘴挳晦㔵挲㘹摣㜹㥡㌳〲〳㥦㐰慦㈳搸散改敡㠹㥤㑢收㠲㠷㠲〱昳戴㡦㌳㔵㝤㐷㤱〸捣㠱㐲戸扦㕢㌸攵㌳㑣挷昶㝥挴㐱㌲㡤㜷㐸晡㔳ㅥ㉡戰㔲㄰㑦挶㤸捤㍤搱愶ㄹ晤㜱㈰〷搲ㄱ㤰ㄹ晤〹挰㌰㄰挳摢捡戹㔱昲扦㘲敥㈷㔹昱㌱㠲愷〰㉡㠲捣㑥㍡㈸㝤ㅣ㘰㈴晥ㅦ㔵㡣慦㉢㝦㠹㈶ㅥ㡤㕦㤶㈴㈳晤㤳散昰㈹㠰㍣摣户㈲㈲挲㡡晥㘹㤴㈴㕦㑡挱愱㕥晡ㄹ㔶晣ㄳ挱㘷〱㉡㐵㑥㜶摢扢挶㌵昵愹戹晥ㄹ㕤挵ㄳ〴昸改㑦㐷ㄹ㍥ㄴ戹て晦搰摢㔶收㔱㌸晥戰ㅦ愱捥搴ㄷ晣昷攳㡢晣つ㉥㍡㡦晦㈱㐹㔱ㄹ昶〵敤扥晥挶㈲ㄳ搰㈶㔷扦㌵㙣昶㉢ㄸ㠷敢㙡㐷㔰㌸㈲㤵㑡㔹㉢〹攲㥢ぢㄶ㉥摥挰户ㅣ㔳ㄵ㐲㤰〶㔴㠵ㄳ㔵ㅣ㐷㠱晥㉦㙣㑡ㅣㄳ㑦晡扦昲㠹愸㔵㥢昸㙦㔱㠶て㠲㜸㔵摤ㅦ㡥扡挷㉦㈴慥㔵㠵搵昱㐲攲㕦㔵慣㈶㕦昸㉣〷㔳挸㐲㈶慤㤵㠸㌴㐵㐳㕦㐰㘶㌸㍦挲戹㍤㠴㥦㜶㔵搴㉥搶㉦㕥晣搳㐸㘱晣㐰攱晤敦ㅤ㝡昶挵ㅦ扦昴捣捦㍥㜴散户㝦㝥敥戹㥦晤晡㤹ㄷ晥晣摤㤵㘳㍦㝣晥昹ㅦ㍣昰㕦㉦扣戴搷晣愲昶昵㍦捤㝦昱戱愹换㡦㍤㘲㥥扦昳攴㘳ㅦ㜸昸挱愹挵敢㈶昲昹㠱㠱㍢挶㝥㜴搳摢㐶㥦㜸攴㥢攲晢扦戸搱ㄱ㙡戹㜸㐱㝡ㅡ㕣戶㥡挶㝦㈰㠳㘹㜰挶慦改㌴戸㕣戵㔱㉢搱㐶捤愰愰っ㥦〶㈷愰㉡㡣㜴挵攰摦〰搱〵戱户</t>
  </si>
  <si>
    <t>㜸〱敤㝤〹㜸㕣㔵搹晦㥣㈴㜳㤳㌳㐹㥡愱愱㙣戲〴㉣㡢戴㠶慣㑤〲搶㌶㑤摡ㄲ㈹㙤㘹㕡ち㉡愶㤳㤹㍢敤搰㔹挲捣愴㙤〰㍦ち㉥㠰㠰㐰㔱ㄴ〴㠱〲捡慡散㔰㔴〴㐵㐵昶扦攲攷㠷㙣㤵㐵㔶〵ㄴ㍦㤱昵晢晤摥㝢敦捣㥤㤹㍢㘹愸晤晥㑦㝤㥥敦搲扣㜳捥扢㥤㜳摥昳㥥㜳捦㝢捥扤ㄷ㥦昲昹㝣ㅦ攲攲㉦慦㉡㈶㜶ㅦㅣ换㘴捤㐴㜳㕦㉡ㅥ㌷挳搹㔸㉡㤹㘹敥㑤愷㐳㘳ぢ㘲㤹㙣㈵ㄸ㡣愱ㄸ攸ㄹ晦㔰㈶㜶扣㔹㌳戴挶㑣㘷挰攴昷昹㙡㙡㜴〵攸㤳散扦愰㤳搱㤴搲㔵〴攰昲㘹㠳愰㥡愰㠶㐰ㄳ〴〸㙡〹敡〸敡〹愸㐸㌷㄰〴〱敡㜶〰㔸摡㌷㘷搱昰戱愸搶㘰㌶㤵㌶愷㌷ㅤ㘹ㄵ㍥戳戵戵戹戵戹愳扤慤扤戹㘵㝡㔳摦㘸㍣㍢㥡㌶㘷㈶捤搱㙣㍡ㄴ㥦摥戴㜸㜴㌸ㅥぢㅦ㘶㡥㉤㑤慤㌶㤳㌳捤攱㤶昶攱㔰㐷㜷㙢㐷㘷㘷戴愷愷扢㙥㌲㌴㉦散㥢戳㌸㙤㐶㌳摢㑡㘷㈳㜵㉥敡㥢搳扣搰捣㙥㉢㥤㍢㐲㈷㔴昶愷ㄲ愱㔸㜲ㅢ㈹昵戳㜳㍡晢捤㜰㡣扤㘸㥡改㔸㜲㘵㌳慡㕤㘰㘸攴扡㥡㝢㌳㤹搱挴〸ㅤ愲捦㡣挷㤷㤸㔱改扤㐴㝦㈶扢㌸㤴㑥㘴敡ㄲ戴㥦㤹㌶㤳㘱㌳㌳㈹㌱㜷㕤搸㡣摢㡣㤹㥡挴㤱愱昴挲㔰挲慣㘲愲㈱㘱昵攱㐰挴㑣㘶㘳搹戱晡挴戲㡣戹㈴㤴㕣㘹㤲挵㥦㤸㍦ㅡ㡢愸慡㉡晣昳㔵敥敦㔵㌳改㈸搴㈷搱户㉡㤴捥㑡㡥㕤搸敡挵敢㜲ㄷ㘹㐵㐱扤攸㔲㑤㐵㔲散戳挱㔸攲㌰㌳㥤㌴攳㉣㠴㍤㌹慤㠸㐹っ㘴昵㐳捥㔲㑥㜳搸㑢慡搶ㅥ㐵㙣ぢ㑢㌱愶㄰昴㡤㘶戲愹㠴摥〹㘹扤㌳ㄱ扢〰㔴て㐴㥢㍥搵摥搲愳㜷㈵㝡㌷〰㔵昵〲㐶愵㕢〵㐷㐶挵㔰愸㘲㘸戸㘲㈸㕣㌱ㄴ愹ㄸ㌲㉢㠶愲ㄵ㐳㉢㉢㠶㔶㔵っ挵㉡㠶㡥慤ㄸ㕡つㅥ攷慡愹慥慥戰慦㡦㝦㘹昹㑥昷㐴㡥㕢㜸晡㝥㝢捦㝤敢㈸㕦㐶㜱㈰捡㠸㘴㤵昴ㅥ〴㝢〲ㄸ㝢ㄱ扦愴慤㑤㌷ㄱ戵㌷㠰㔲㑦愳ㅥ慣换㑥㈷扤㕥㜷挳ㄳ搷ㅥ㝥㑥㐳攷㌳㕦㔴㤷㔴晢㌹㤰摢扣㡣㔲㙣敦扥㔴㍡㙤挶㐳㜴ㅢ戸っ挷晡慥㠹扣㈷戵㉥㑦愵㔷㘷㔶㤹㘶㤶㠶ち扡㈹㐴戸㔹摢捡戲戶㤱戵㉥搱㤷㌲愳搱㔸㌸〶愷㥡㘲㘷攰搵挸愱㕣㑣ㄳ㑢㔳㐵㑥改攵㜶㤵戸㝣ㄵ昰扢〲攳扢晡戲ㅣ摥搸㍡攷㉢昱ㄳ昵㤴㙤昱攰㐳㥦散㍡㘶昵〹〳㌷㈵敦晤搱㙦摥㥤扡㐶㍤㘹ㄳ㥥㍥昵愹㍢㥦扤晡搳晤ㄷ戵㍥ㅢ扡晦摣昷ㅦ㔵㑦㤴㤳昸㠳㑤搸戴晥晣戹㜷㔷㡥㝤收㑢㝤㥢㝣㔷晤㘵攷㕢搰〷戸㌶晦㌴愰昷㘷㐲晤㤷捤㜷捡昴㙣敦愹㙢㝦㝥昸捤㉤㙢ㅥ㤹㜴㔳㠵昶㜳愲㥥㔰扢攰〸ㄸ搷慥㘹㘱ㄲ㠷戴攵敤ㅣ搳摢㜶㙥昰搹㜳㠳摡搷换〱慤挹挱慡搱扦㌸㌵㝣扣㐸㍦愷㠶㐵㈳㔹㝢㙡戰㡡搸㈶戳㠳搲㥦㠰愹昵㠱〰挶㌴㠰挹㡢㘲昱愱㐵改〸㘶搳挸㔰㌴㤵ㅥ敡改搰搳挹昱㐹〰愵㝥㘳㜷搸㕢㜷㙦㝥晦戴㔷㙦㥣㜷搹㉢慦㥣昱搵㤵㡤㔷㈸摥㔴昳㐳扢㠵ㄲ慤〰㐶ㅢ昱㑢摡㕡㜵㍢㔱ㅤ〰㑡㍤㘰㉢㜹攸扥昳捦晥昹昷搵㥣ㅢ㤷㌵摥ㄸ敥扡㜵愹攲戴㑥㈵挶っ㠰㝤㤶愶㘳㤸㤹㐷攳愱昴昴搶㤶㝤㘷戶戶户㑣敦攴㙦㘷换昴ㅥ晥㜶戵攸㉥昰改㙥㑡昴〰㑣㔹㘲慥㌱㤳愳收搰㘲㌳㍤ㄴづ㘵捣愱㑣㉡ㅥ搱〷㤳改㄰〰愵敥戵㑢㕥摦㌵昵摢昷㕦晢㕣晦昷㝢㥥㕡扤㘰㤳晥愵㥦戳㐳㝢㤱捤㍤㙦㐵昳㜰昳㠷敡慣敤㜱㙣昶戶㜵戱㉤摦㝤收愵挳晦晢㜷ㅦㄴ戲㑤晣㑢捦愴昵㍦つ㘰捣〲搸㘱㘹㉡ㅢ㡡㌷昵㠵㌲慢㥡㡥㌶㐳改愶㌶㍤㥢っ扤〰㑡摤㘵㜷㑦攲昲敢㡦搵㐷㝦敢戰㡤㌳扢㔷㕣户㜸搷㐳ㄵ搷㘸㜹敦敡愷挴㕣〰㘳ㅥ挰㤴㌹㘹慣慤搲㐳㔱搳ㅣち㐵戳㐸戵昶昴戴敢昹㘴㍡ㄴ㐰愹摢㙤戵㈵昳ㄷ敦㙤扣㥤愸摢㙣㡥㤲愹敦搶㌲づ愳㙥㈹㈷㜱戳㑤㈸㌳昵捤ち攸㠵㈸搱愷㙥戴昹㙥㝤昳搷㔷慦愸晦㘲敦㐵つ㤷㝦㘵攵捦慥扢㕥㜱ㄵ㥡㙦敢ㄱ挸改㈵〰挶㈰㐰㉤㙥搸ㄹ㉣㠱㥡㜸搳㕥㑡搲㌲〰愵慥戱㤵晤㜳捡㤹挷敥㌰㜲摣攱㔷㙥扡㝦挳扢㥢昷㝡㑥㜱㌵㉢㉤扣扡㕣㝤慦戲〹㈵挶昹㝥㌹㠹敦搹㠴攲㐱㠴愲㜰㍤㡡挹晤㜳㑣愸㉢㙣扥摥㡤㉢挶づ㝡戴攳昰㡢㑦㝡㙢挹㜳ㅦ晣昴㥢㡡慢㙢ㄹ收挷㈰搱搰㝦戴㤹㔹㤸㥡扥㌸㥤ㅡ㥥搹搲摣愱扦〰愴ㅥ〲㌰㔶〰㘰敥㘸搱㈱愲㠶〱㤴扡搸㔶晡㕤㝦搷改㈷摥㝣㔵晦攵捤戱㝤㝣晦㔸㌶愶戸㕡捦㥢捤愴㐴ㄴ挰㔸㐹戰挴捣㠶㘲㜱扤㡡搸ㄸ㠰㔲攷摢㝡㡡扢㐹㜱挱㉦㤵攳愲愶愸㜲慤㍡㑥つ〹〰㈳㐹扥㈵慤㍤㍡㐵搴〸㠰㔲㘷摢㑡㕢扥戰㙦昸慢ㅤ扦㥡㝤昲㠷㕦摥㝦收攳㤷摥㕥㤷〶昹〸晢㕥摥㥦づ慤挵㑡㌷扦㠸㙥㙢㙥攱㝦㕢㡥ㅥ㄰㍣㐴㍢愳㕤搱搶搶㐸㘷㑢愸㍤攴攷㙡㙥愲换㔴〹㘴愲换㘳挹㐸㙡慤摣㥣㜶㥦㠳ㄹ㌲㍦㤱㑣戳㘹㜳㔲愳挹㐸收㘳摥挴挱㙣㈸㙢敥㔶㑣换㉢㈹ㄱㅢ挴慡摥捣㐸㜹㝢ㄶ㡢ㅤㄹ㡡㡦㥡扤敢㘲ㄶ㜹㡦㈲㌲搶昴愹攱昲搴㜹㘹昳戸ㅣ戵愴㐶扤㠸ㅥ搷㠸敥㤲㔶㕡㈴慢㕥㑤㝤慢㔲ㄹ㌳㈹搵㥢㤶㔸ㅣぢ㘳ㅥㄹ㌴ㄹ㝢㥡ㄱ㘹敡ㄴ㤲散挰㘲摡愲㈴ㅡ㡡㔰㈱戲㡦ㅢㅢ㥤扢㉥㙢㈶㈳㘶〴昵ㅤ㌱搳搹戱愵愱攱戸戹㔳〱㡢㔵㈶〸扢ㄶ愰攷愵挲愳㤹扥㔴㌲㥢㑥挵ぢ㈹扤㤱㌵㈱〴㌳㤱挳㔳ㄱㄳ戱㐸ㄵ㉦㥦昲㔵㔶㉡攵㍢搰敢㌶㐵扤㤹㘶改〸㔷ㄷ㌳㌴搹愵搰敤㥡㤷愰㜵㘸㐵摣愴㑦㔶㑣摤㠲㌲搱㑢㌵㥦㈸捦攸㙡ㄳ〳㜵㜲ㅦ㔰㥥㕢敡㤸敢戹晦㕤收㡡㡡㐶扢昵㜳戱㌰挸ㅥㅡ㑡㐶搰敥㜱户ㄹㄴ㙢愴㌳〰晥㌳㌱㥡换㕡㡦愱㡣㕡愷挶晣㙢㘳㤱散㉡㘳㤵ㄹ㕢戹㉡ぢㅣ戶㈲㙡㙡搲㑣ㄴ㕦㝡ㄴㄸ扤㠶㘰㉤㐰㈰攰㌳搶㤱挷〸攸㌱㉢敦㘷㘰㌶愱㔵㙦㐱㈸挹捤づ㉤愱㉢昶ㄹ㌲晥〴㤶㈸㤹捡㑡慦㔶ㅥ㡡摢㙥㤶敥㌹㉥㤱㐱愳㍥㥥攰〴〰㍦㘳挳㉤㐶慡㥣㝤慢ㄸ㤰搷㈷晡捤㘸〸摢㈰㌲扡㔵挸㥦戰㈲敢㝥㌳ㄳ搶っ挱〷㌰㔶搶ㄹ㐸㘱昰㌳㜲㑡㘶捤㜵搹晥㔰㌶㔴㥤㐰㌰㡦㕥搲㘰㥡㈶㔲㔶㡡㤲昵㠲㜳愴〳㜶づㅡ㠲㤲㜴㘹愹ㄵ㠴愵〹〳〷攳挵㔷㘹挳昱ㅢ㠱扡㜳挱㘳ㄴ㍢㝡㘱㔰㡥扤㠲挸㝣㌳戹㜴㙣挴捣㤰扤挶ㄸ搷㤴挵挳㑢㤶昱攱攱㘵搹㔸㍣搳㡣㥡捥㑦愷㐶㐷戶愵ㅥ敡搲㈷〲㌸㤷晦㑢昰攲㠹户〹收昲㔵慦㘱摦っつ昹㙡愸㡤ㄸ捤捤〲㑤㙦㠵戲て昱㈳㤷㕥㡦㥦挰㜸㌴㍦户ㄴ㍥捡〶〶㤷㉡㜵㠹㐵攱攱愵㘹㔳戶㘴㙡㈴〳㙢搷㈷ㄸ㠴て愷㔲慢改㑦㤳㈴㤷㡢摥㙢敤㙤ㅤ㐶攳㑡愹捡戲㌱昴㡥搰㙦㝣ㄹ愰扥ㄷ㡢㈸㐷㘳挶昸ち㔰㤵搸㜰㌱扥㡡㐴㘳㕦㈸ㅥ㑡っ愷㐳㐳昳㘲挹㔰扣㜹㕤㍣㠳㠱㡥㠶㜳㍢愲㘴㠵戸捥㈶㤴㙣㜶㜰㝢㐳戶㕢㑥㐷㐲慤〱ㅢ㈷ㄴ愴ぢ㉦㝤〶昲晡㑣㠲戳〰㌰㉤㠸愱㌱㉢㥣㙤㘵ㄵ户㐸㌸㌳攸㜳〸捥〵㔰㑤〰戲㘷戳〱〹攷㔲〹攸㘷㜷㑢㤷敤〵㜴㘹㤷㥤て㙣㐰㡦㐳㔳㝢㠳㠳摤愶㘹㈶㑤挳㘸ㅡ㐵㠵愱搸搳〰挳㌶愱㜸愳㐶敤て㌱愹昷㈵㔴㜲㈹㠰㥦戱收挴㐲㘷〳㥣晦ㄶ户㘷敢愶扣㤵㌷ㅡ㈳㠰换愷ㄸ㝤㡢愵㉥㐳㐲㙦〴昰㑦〷㤸挸㈶〰扤㐰㠵搴戰ち慢㠸㌲慢ㄳ搸㈴㌸㝣㘵晡愳捦扡㤳㈰㈸㔳愷愵愰捥挹捡ㅥ㡡㤳攱㔴ㅣ㜴㌲攰㤶戹扣㍥㡦挰戴搱攸攴㕣㜳㜲㑥昷戶㥥攰搱㜶ㅥㅤ挰摦㉢ㄱ㌶换㡦〵つ㕥攳㥢て昵㠴愱戶攵摣晢晦扢扣㙤㜵敦愱つ攴㙡㌹㜹戶晣㙥晣㝥攱敦晡挳慣扣㙣摣㑤〳㑢改扣㜲㈵戰㠱㠰ㅥ㠷㌸ㅥ㑤㝤ㄲ攲戹㐹挷戸ㅥ㌹〳㉢㐸㜸㤸㌵昷ㅣ㔱㙥敥㔹㙣ㄳ㑡戶愳㕡愰㐲㈶摦ㅢ㤱㔰ぢ挱收㍤昹摥っ戲扥㠵攰㔶〰搷攴㝢扢㤵㔵慤昸㤵愱㜹〷㤹㌶〱愸㜶〰㤹㝣敦㐴挲戹搴㕣㤴㤱㥢㝣摢㠰㉥㌵搲㕤挰〶昴㌸㌴搵〱㡥㥣ㅤ㕣㤳敦㈱攵っ㜰戰㑤㈸搹㑡敢㠲㈶㌱挰慦㤰㔰摤㘵つ昰㙢㤰昵晤〴て〰戸っ昰㤰㤵㔵摤昸ㄵ〳㍣㑣愶㐷〰搴挱〰㘲㠰㐷㤱㜰㉥㜵㤰摢〰㍤㐰㤷ㅡ攰㌱㘰〳㝡ㅣ㥡攲㌶㥤㤷〱昶㉤㘷㠰愹㌶愱㜸㌳挲捦㝤愷㜱㘲攳㠲㑤㌴㉥ぢ敡摣戱㜱㕤㜴㕥㉣㡥慤㈴〹㝦ㅡ愲昸戱づ愹㈴㕦捦㤰㉦ㅤち㕢挷㍦㍢㐶晢㄰昵攱㔴㉣㍢㤶㡦㠳㑢愲㑥㉢㈸晢扦搸㝡扢㡢慤㈵戲㉥㠸慦挷㠹㕤攱㌴㐵搱昵昸捣㉥㈷㥡っㄷ昳㕣〹㡢㑢㌵㐳㜳愱㤳㤱扦㜸搹㉥ㅢ搲㌹㝥户ㄳ㤲扢愵㝣捣㑤㘷㉦㜵㔲ち㤵㡤㙦搳㈰晥摦敥㐰昱㐳〸搶敥挰㔳戰㡤㝥㥡攰ㄹ㠲捤〴㝦〴㔰㝢摡搳散扤挸昰慦ㅦ慢搸㝢㘴㔳昲㌹昲㍣㑦昰〲㠰㙢㥡㝤ㄱ㔹攳㈵㠰〶攷㘴愱挹㜲㌱㉣ぢ㍦つ戴㑣扤㉦㈳愱㕦〱愸㝢ㄵ㘰攱愱㘶ㅣ㍢㑤摢敡㜹〱晦㙣攸ㅣ㍦㌶㠶晦搰㔹㜶㑡っ㡥㈵挳慢搲愹㈴ㅥ扦㘰挸摥ㅢ挶㠱㝢㐶㠵㡣挴㠲㔴摦㘸搶㐸ㅣㅡ挳㑦㕤㘲㠹㌹㘲㠶戲㝤搸㐹挴㝥挰〲㥣㤶㐸戴㍦㄰㔹昷搱搷愵摢㙥㌷挰㔷㠵㈶㘰㤳㌶扦㈱愰㡡㐷慦ㄵ㤷摢收㙤敥㑦攱攱つ㔳ㅥ㐰愱搹つ〳㍢㍢摢㘱戸敦搳慦愱㜶㤷扣㜹捤㈱晢㕥晣挳て敤摦㤳攰㠹㜲改㔹㈰㤶摥㠹㕦〷㌶㌰ㅥ㑤昵㠲㈳㜷㈷㌶摥㐲慥ㄲ㙥㘰慤挷〲㔰敤ㄹぢ㙡㥢㔰㜲㠰搳て㜹㔹㡥扣㡤㠴慡〶㥢昷㝡散ㅤ㤰昵扢〴敦〱戸挶挹〷㔶㔶捤挵慦㡣㠹て挹挴摤〹㌵ㅦ㈹㔹㡥戰㙦㥤㑢㝤昰㠱㙢㍤㌶て攸㔲㈳昸挱ㅦ搰攳搰ㄴ捦㡦㜲㐶㜰慤挷摥㠲㜲㑦〳晣捤㈶㤴㥣愶㉣㠴㈶愹昷㈴ㄴ慡ㅢ㔸敦㈳㠰ㄲ㥢〴㤹㝢ㅤ㤲摥㌶㤹㑣㠹㐶㠲ㅤ〱㕣㌶搹挹捡慡㈵㡥敥㥤挹戴ぢ㠰㕡ち㤴搸㘴㔷攴㥣㑢晤挹㙤㤳㐱愰㑢㙤戲〷㜵敡㜱㘸㡡㈷㑥㕥㌶㜹戲㥣㑤㥥戰〹㈵㠷㔳㍣㈶ㄲ㥢散挷㝡敦捦㝡㝦〱㈸戱挹〱捣晤扥慣㑤づ愴挴㌴㠲改〰㉥㥢㌴㕢㔹㌵攴攸㍥㠸㑣㉤〰㉡〴㤴搸愴ㄵ㌹攷㔲て扢㙤戲〲攸㔲㥢㜴㠲㍦愰挷愱㈹㥥㑤㜹搹攴摥㜲㌶昹戹㑤㈸㌹挶㌲愱㐹っ昰㘹㔶昹㥥戲〶㤸つ戲敥㈵㤸挳摡攵㜷㡤晡慤慣㡡㐲㤱ㄸ㜷㉥㤹收〱㈸ㅥ㝦㠹〱收㈳攷㕣敡づ户〱㔶〲㕤㙡㠰挳愸㔳㡦㐳㔳㌱挸㜹ㄹ攰〷攵っ㜰扤㑤㈸㌹㝦㡢㐳㤳ㄸ㘰㈹慢㝣㙤㔹〳ㅣ〹戲㕥㑥㜰ㄴ㙢㤷㌷挰㘷慤慣㑡㐰㤱ㄸ攰㜳㘴晡㍣㠰㑡〱㈵〶㌸〶㌹攷㔲ㅢ摤〶攰戱㕥愹〱㐲搴愹挷愱愹ㄱ挸㜹ㄹ攰摢攵っ昰㉤㥢㔰㝣㔶攸捦㐰搳㐷㌸攳愹㘵㠵愳㐷挶捣戵摣㤴㥥ㄴ㉤㜸晡愵㍥摡㥦㕡㤸捡昶挷㌲㈳昱搰㔸㘳搴㑥㉣㕦㘵㈶㜱扥㤵挶㌱㔷ㄱ㉥㌵㌲㘲㐶㜴㜴㌰㌵㥡づ㥢〳晤摢挳昹ㄷ摡㠷慥㤳愳慦ち㙣敥慡慤㍢搲挱㡤㕦挱㑢昴戱散挹㠰捦捦挳㤸攲摤㜹搷晡㍡ㅦ捡〵挱搸㤰户敡搲㔸㌶㙥搶㐶㠵㉥改㥡㈸㉣㠹㠳挳㐸㜵㜴改㉡散㕡昷搷㐷攷愷㘳㤱㜸㉣㘹戲㐳㄰ㅥ昲㐹挱〵收㑡ㅣㄲ㉥㑥㘵㘲㝣ㅣ慤㍥扡㌴ㅤ㑡㘶㐶㜸摥ㄱㅥ㥢㕣㤰㤳愵㤲㍦㍡㈷㤶捣愰ㄸ㜹㙡㡦改㠶攸攰慡搴㕡㍣ㄹ㍢㥡㐸捥て㡤㘴戶㡢㥥挹㡦㈲改ㅥ㔵愱㉡㉡㔴㑤㐵捤搶昶㤱戱ㅡㅡㅢ慤㐶㌷挱㔷戳改搸昰㈸つ㐶ㄷ昰戵攱慦㡡〰ㅤ挸㉥㕣㠳搴㌸㈱ㄲ〳㈵晢攸㤶挷㤲慣㙢挱㤳㍡㥥㈷㘴戹挷㡤戹摥搵㜱〸搵㈵〰㍥㌳㝦搹㐰晥挰晥㕦㝡攴搷扦ㄶ㥡㡢ㄷ㥥挵㥥㤷㍢ㅦ㥤〲收㐹㤶ぢㄱ㐷㡦挲攸㠴㈷㌰㔷散㤶㠱愸昰搰㐳㈷攵㤳昳㜰挴㔶ㄷ㕤㄰ㅡ㌶攳〸㌱ㄲ愱散㈴㉢挳㜰㌱ㄱ㡡㘷㙣㕡㕦㉡㤱〸搱攵攸慥㠳攱㔰摣慣㠹昶㡥㘶㔳㠷挷㤲㍡ち㈰㝥㘹愳㐲敢㠰ち慤ㄳ㔴㕤㜴〹㥦ㄸ㤰㌴㜵愵㔶㠶搲戱散慡㐴㉣㕣挳っ㑦昵户ぢ㕦挵ㅣ㈲〱〰っ捡换㤹㑦㡡〳ㅦ㉢〴㐰㜷㌷㈳っ愳改搸晤昰攸ち㘵攰㍦戵㤵晢晣㤸㝤攴愶愲㔳搰收攷㠱㉤愷㈳戹摥㜰㥥㠱㝦攳㈴㘰挴戳搵ㄸㄹ昰愷㐷〰挹捤扦慡攳〱挶㍤㙤慣〶㐳㘰㐱㉡ㄴ㤹㠷捤愹㔴扡摡㝥㐴扤〶㕤换愹㈶ㅤ攴昹㙦ㅦㅥ㈹挰愳ち㙢㘲㜸挴慦㠶㠸㐱〴㜳㔵㍣㌹㌶慣㍥愴㙤㝣㝥㝦㙤㡤㔷㔹〳㡥慥愹昶挱扡晢㔹晤㠱ㄲ晤慦ㅤ搱㍤㡢つ〹〴㈴ち㍥づ㘹㥤〶㔰㍣㔹㘶㝢㡡ㄸ㌲㘴攰㔰昵昳っ戳戸㙦ち㡦㘲㜱㘰ㅢ〰㔳ㄵ㑦㈸慡㜸㌲㔱攳㥣㐸昸愵㈱戵慥ㄳ〸挳㍡㜹愸㜱㥥ㄸ㌷〶攱攵㘶㈴㘰㑤㌵っ㘵敢〶㌲㠳收㜱愳㌸㝦㡥㠵攲散㥢ち㍥㡢㡢昳摤攲㍤挴㤲㑡㐰㜵㘲搰㤴挳㘳攵㘵戲摣㤴愲ㅡ㔱㕤㘳ㄴ扡ㅢ㌸戰㔰㤷㈱攷昹敢攲愳㔵摣愸搶㠲て㉢ㄱ㐲戵ㅥ挰戱搶㉥㐸〷〲散㙡㍤〶愲㍥ㅥ㐰㥤㡥㉣搷つ㐸捡㕤敥〴㈰㌱㐵慡㌳㠰攱㥤捥㘷㥣〸捣㐴㘷㔶㜵㈶㈴㌸扢敡㉦㔲昹㔹㐸㜱搲捡㌹㌱ㅤ㜵换㑥捣攳㑢㌰晡昴㝡㐰挷㠹搵㌹挰㌸㑤㐱搲昱㡣㤳挱愳㑦〱㔰㍣摦昴㘰昸ㄲㄹ扥㑣㠶つ㘰愰㜷ㄸ㕦㐱慥搶戱㈴㥦ㅥ昷戰攲愹攰昱改搳〸搵昹〰㡥收摤㤰戶慤㜸㍡㠸晡㙢〰敡ㄲㄷ〳㤲㑥摤捥㈰挳㤹㘴戸搴㥢攱㉣㌲㝣㥤っ㤷㜹㌳㥣㑤㠶㜳挸戰搱㥢攱㕣㌲㙣㈰挳㤵㉥㠶挳㠱〸〴㜶〰㐶㥦㐷㠶㙦㤰攱㐶㘴摤㕤晤㑤㘱昲愹㥢㠱户扡晡㝣㘰㈶摣搵户㐰㑣扡晡㕢㔴㝥㉢㜲〵㕤㝤〱戰㕢敥敡摢㈱〶㐶㥦扥㄰㌰搷搵㜷〰攳搸㕢愶㈶换㙢扦〳ㅥ㝤ㄱ㠰摡攴捤㜰㌱ㄹ扥㑢㠶㍢挱㈰㕤㝤〹㜲慥慥㙥昵敡敡换挰㠳挳㔳㐲㜵㤷㑢昳摥㐸摢㔶扣ㅣ㐴㝤〵㠰晡ㄵ㤰㘲㐵㙢㔹挸昵㠴攲㔱㠸㘵挱㉢挱戲㜳晥昱攳㉤㉥㐵ㄴて㔰挴㡡摦愳昲〷㤰㉢戰攲㔵挰㙥搹㡡㍣㜱〱愳㑦㕦㑤㈵㜶㐶㍤㡣㠴㘳㐵㡤戴敤戵搷㠰㐱㕦㑢㐶ㅥ挹㜸㌰㕣㐷㠶敢〱晣㍣愵搹攲㔴㑡搵摢㘸㉡㜵㘶捦㡡㡦㌸㜹㌶愲ち挶て㔰攳㍤㜲㠳摡昳㜹㙥㡦㘱㝥〳愴㝣〱昵ㄸ愰㘳㡡ㄹ挴㔸㠳攷㐶㥡攲㈶㥡㠲㍢户攳慣扤戰挱攵摡摦㥦〴㘶㈳扡㉣ㄹ换㘲㔹挴㉡捤㡢㘵㌱㘹搷㐵〱㤰㤴㡤昸摤㘴戹攴ㄲ㥡㤶ぢ挵昶㉡㈵ㄵ挴㘶㝢㤶搲摤挱摡㔴て戲ㄵ挶戹愲户㉤㌱㐹㌸攷㔱挷敤㈹扥㔳搶挶慣ㅤ攲㡤晢㘶㐵摥敥㕣㥥晦ぢ搱愰捣ㅦ㌸昸愵摢㈸晣㠷晢敤慤㐸㌳慡㜸㝡㡢㉥攲㍡搵㘱昰ㅤ㘰㜰㘸攱敡敤㘳挳㠱㘴〶换慢㠰㥤挳攲㜹㤲㥤㕣㌴㥡㉤愰㠴搶㌵摡ㄴ㍣㡦戴㈸㠹㤰㈷ㅣ㑡㐷戶㤳昵㌲摡㘶㠵㜵戲昴摤捡戰ㅢ㑡㜸戹㔶戹搸㐸戹捤戶昵㌳愰㝣㤴㐳戱〶昰搷搳摣戹戳戲ㅡ收づ㌷㐳㐹改㠵挱㙣愴摦㕣㈳㝢㈰㜸〵㈴捣挵㕣摣㙣ㄴ㠱㕣㔶搶㠶㍡摡㍢㡣㜷㐳㐶戳っ㤴散㤴っ㜴ㅤ㕤㈲慦㡣慤㌱ㄱ搷搸愹挵攱㉣㡥㠰㜳ち昸㘰昰昶搳㐳戰㐸㤵摤㑢㑡晡挹ㄸ㘷㝥㉢㙣〴挷搰㔶昶㉡晡㉦㉡搷㕦㘶愹ぢ㉦攰㜵昵㉣㥦㤳㘰っ㠳㠱戴ㄹ敡挷〹捦㌱搷扡㑦㌰㌹㤲ㅡ㥤㠳㜵㙢㠶㤳挹慢捥挱㌱㠶慦攷㕥㑢㍡㡢愷攷昹晡㑤〳㠷㑥ㅣ㐱㑥㌶㠶㜰㌵㍥㌶㈹㍡㤰っ挷㐷㈳愶挴扡捥㥣㉤㈱敦㜶搱㕦㔵㥣㙤慣扥ㅡ挷㉥戶㔱〶昰愲戳昳㌴昵搶㙦㝡改摢㔱愶㑣㜶搰ㄱ搰㥢散㜱昷㐷㔴攴㈳ㅦㄷ㌳搸㥡㥣㝦搸㐱摥㥡挵搴㔶㠲攲㥣挶㌳扦摣㠹戳㡣㌸ㄷ摢㠲搴㠲ㄴ㌷捣㕣愸㐳㘳ㄶ㙡扢攸㈷戴搳敡㈶㍣㐳戶搵摢㡤㔴㠲㔹㑦㝥㝣㙦㥣㘴晦捥攲㍤㠶㙢㑤㥥〷换㕡㔳捥攰㘴戹搷〶㔴〵㠱捤昲㍣㔲戲愶晣ㄱ㝡㑤扤㠰㥣戵愶戴晡㔳晦〴搸㉤慦㈹㕦㠴ㄸㄸ㝤晡㉥㉡戱㌳敡㘵㈴㥣㜵ㄲ㤲㈸㔰挲昳㥦㠲㐱摦㑤挶㔷扣ㄹ敥㈱挳捦〰晣㍣㜲㉣㥥㘸捡㥥㥥㔲戹㍦挱㈸扢㈶挱摤〶っ㔳〳㑦㝥攳㜴ㄸ㘱㠱㔱㕢昳㉡攸晡攷㔰晢搰㠳て昲戱ㅤㅣ㠶〱㌸ㄵ攴戲搰㕥昴摥换昲㝦〱愰摥〶搲戵㝥搷扦〴㤲㜶㝤〷㜸㙢つ晦㉢㘰㈶ㅣ〵昱挴㔱㙣㝤ㅦ㤵昳攸戱㘰晤㝥㍦戰㕢戶㌵㡦㈸挱㠸㈷愹〰㜳㔱㄰㕤挰㘹捡㕥㐸摢㑤㜹㄰㍣晡㈱〰㉥㍦扣ㄸㅥ㈶挳㈳㘴攰㝡㕡愲愰㐷㤱挸慤㡤扤摦㝡昳㔸ㅢ晦〶㔲㍥晤㕢㐲攵〷㜴㉡搳㈹㤵㤱攸昲㌱愰昵敦〰搴㈴ㄷ〳攸㡥㘷晣㈷ㄹ㝥㑦㠶〶㙦㠶晦㈲挳攳㘴〸〲戸㝢收て挸戳㘷㈶攳搷敡㤹㈷㤰㥡㜰捦昰摣㔳㝡收㐹㈴搴㡥〰〵㍤昳㌴㄰㕢敥㤹㥤㈸㡢搶攸㘷〰㜳㍤戳㌳㌲㡥㌱戸搶户㝢㘶㌳搰晡㡦〰㡡㈷愹ㅥっ捦㤲攱㌹㌲散ち㈰㍤昳㍣ㄲ㡤㑥搴㠲㑤㥤摣㍢㝡ㅥ晤昱㈷昰晡昴㡢㠴㙡て㐰愷㠴摤昳㔵㜸〹㘸晤㌲㠰摡捦挵〰扡搳ㅦ慦㤰攱㔵㌲散敦捤昰ㅡㄹ晥㑣㠶〳〰愴㍦慣慤㈱㤹㝤づ〴捥敡㡢扦㈰搵㠸ㄷ昰㍥戹㌰戵攵㈸㜷ㅡ㤸愵㉦㕥㐷㐲㑤〷㈸攸㡢㌷㠱搸㜲㕦㌴㔳ㄶ㉤搱㝦戵ㄳ捣愸㠳〰ㅤ㐳㄰㘱捦㐸㝦㐳㕡扦〵愰㕡扣ㄹ晥㑥㠶晦〶昰户〲晣摢㐴戹晦㐰㘵㕤晢ㄹ㉤㕥晢ㄹ晦〴て㘲摡㑥晣㌸㤶搹㔳㉣挳扤ㄴ晤づ搰晡㕤〰挵㠳㘲昷㠰㝢て㜹づ戸搹昸戵㍡昹㝤愴㈶㍣攰㝡挱㉣㥤晣〱ㄲ㙡づ㐰㐱㈷㜳昸㙣戹㤳晢㈹换㙡㉡戰攷〶摣㕣愰㥣愶戸〶㕣〵ㄸ㜴㈵㠰㥡攷捤㔰㐵〶ㄶ慡收㠳㐱〶㥣㠱摣㈴㘷挰搹㙦㜷㝡㡣戵ㅡ戰攱㌳㉦㠴敡㌰㤷昲〳㠰戰㠷㝢〰㐴㕤ぢ愰㤶㠲愱㜸愴ㅣ〹㥣㘵挴㍡戰㑣㜸愴㉣㠷㤸ㄸ戱㥥㡡㜹㐰㕤㘰挴〶㘰户㙣挴捦㐲っ晦昰つㅡ㉡㘱ㄳ昸昷㌹㐰挷㠸㐴搸㈳㘵〷昰攸挹㘴晣扣㌷㐳㈳ㄹ㜶〴昰ㅦ〳㠶㝦㥢㤱㌲〵㌵捥㡦ㄴ扣㙥敢搱换㍢㠳〷㈳㈵攴㙡昸ㅥ㘲ㄹㄹ㈹扢戰攱扢〲愸㘳挱㠰㝦昸搲〹〵散㑢挵ㅤ散挷挸〳慣㉣㔷㔲㐸ㄵㅢ愹攴㙣㠸〷㑡㠸昲㜱㑡㌴㤸ㅤ㡢攳㘴㡥㐹㥥㐷㔸㈹慥㜵㉣㌲㑥㐹㔲㘹慣晦慢㡡㥦户捣挹愶愱慡㜶挷愲㜷㌵㐵㡣㤴〴㙡攳㝦晥晤搲昷ㄱ㜳昲慣㜸晥挵㉤捡昰㌲昶㐰㥢㜶㍣㍣ㄶ㑥愷㌲愹㘸戶㘹㄰愷捥㑤㝣昷ㄵ㑦㠷戴昴晡㥦㠵㐶捦㌲搹戰慡㈴ㅡ攲㕦挳㜷挱〲慢㤳愹戵㐹愹㡤㍦挳㔷㠰㔹㥡慥慥㘶㌱っぢ攴晡㌸㡣ㄷㅣ〱㠵挲㝡㉦ㄴ慣㥢〰敡㉢㠲挷〱㐹〹㘳㙦攴昷敤㥢搳户㘴㘸㌸摡㍤㍣摣摤搹ㄵ㥤搱摤搲搱ㅥ㙤改㘹㌵挳搱㔰ㄷ搰摤㕤挳㘶㕢㌴㤸戶㘵昴㍥㤰〹㘶㥣摣挷㤹换㍡㌹搲晣㙢㤱㥢攸㈱つ慢收扣㉢㔳㔵㕤㕤戲搹㔴㜲戸㤳㝢搱捦㌰ㅡ㈱敢㝦〲ㄶ㉢㝥㠱挹㕢〸戵㜲㜵〸㠵昹㈴㠱摥て㔵搶晢〳〴昰昶愸敤㡥〷㈰㉢ㄶ㈷搳ㄸ戰捣ㄸ㥦〰㜶㔲摦㥣㈱搷㌹戶㜱㈰㜰㜵挰㐹㐸㠵㡦换㘴㡣㘹挰散〰㑣攱㜷㡤㡣改㐰㑦〶ㅡ敦戴㌹㙦戹搱㉦㠳挷摢摡昳ㅦ〲搲〷㠱搵㝡慣敦〴愷㐲〵攳攳㡢づ戶つ㡣㐸㕢㝦㍣〳攲ㄸ㔱て挱㈲昴㑣㄰昰㐹ㅦ戰搰戳搴〳挰搰扢ち扤㘳㍤〴挴㍢㘶戰捣㉥〰㜸挷挹搴㠹㉢㜸㡡㤳攰㔹㡦㘰扥㙣㈷搴愹㐸戰㥦搵㝤搰挹㍥㄰㕢昶㔰换挱〰〱㜵ㅡ㠹㤰搱㠷㈰㥢戳㈵㡦㜶愴㍣摡㔲搳㜸㥡昶搲戴㑥昰㙢づ㤱㜳㠵㝣㠷㐸捦㈱昱慢挸〶捦愰㌲㈶捥㜴ㄲ㘷㌹㠹慦㍢㠹戳㥤挴㌹㑥攲㕣㈷戱挱㐹㥣㠷㠴〱㍤㐶㍦㡢㐴㠷ㄴ㙣〱ㅢ㜳㠱慤ㅤ戲㕥㜵愱慢ㄹ昳㠰愸ㅦ戲㡥㈵愵㤳㌳挶㝣愰ち晢晣㔰㘰㡡㍤㘳〰戸㔲㍦〸㝥挳㉥扦㐶愹㥡ㅡ㔶㉡㈰㥦㝡戱㍥晡戲〰㌲敡㥢挰㤲㔰㌸㈹㝥换挱㉥㈴て挸㥣ㄴ搵〵㐸㐹愷摦㠸㉥㈸敤昴ㅦ〲㕢摡改ㄷ㐲㐸㍡㘱〹㔴改㐱〰㜴晡㜷愸ㄳ㔷㤰〷㐱㤲戸搸㐹㝣搷㑥愸换㤰㤰㑥扦捥摤改换愸攵㐸㠰㠰摡〸〶㌲敢攵挸收㍡㥤㠷㍣㔲ㅥ㝢㔹ㄷ昶㝣昰ち㠷挸㕥搶㉤〴慤〴㐳攰㔵摦㜳昴慤㘰づ㘸昹扢ち㔰ㅡ㝤㠹慢搱挶㌰㔸捡㑥慣敡㘲㑦㑢昰㕣㐷㙡ㄶ㠱㜰㝤㘵昰ㅡ攴㤱昲ㄹ㈶愰㌵㉦昶捣㘸㥦搱搵つ搸ㄳ㡤㜶戴㜵㐷扡㈳搱昶㐸换㡣㘸㈸搴搵ㄵ敡㡣㜴ㅡ搱ㅣ㙢㐷㔷㕢愷ㄹ㌲㌱㘵㠲戵搳散敡〹㜷㐴㠶扢㍢㍡㍡㕡㕢㌱慢㠶摢㠲搷摡敡昵㑡挸攸㔵〰挱敢ㅣ㔴㡣愸㘳㠹扡摥㐱㤱㐱㔸搵つ㐰㠹攱捦戳つて㡡㑦㈷㐹㑦〱〴㠲㌷㠲㠱つ㌱㐶㤰昵㤸㘶㌴㍤㔴搳㜱㌵晤㌲㜸㤳捤㉦㘳㉢晦搱ㅥ扤ㄶ㐴晦㉤㈰ㄶ㑦愹慥攷㘱㕣㠷㉤扣㥤〷㕤㈷㌱㌲㌹敦㄰㍤㘲㌴ㄴ挷户摣ㄶ㘱㍢㌰㑢搴昶戰㠹㔴㘵㙤捡㙥昱扥㈴㑤昸摣㌱扣㍤ㄴ摢愰昰戶㘲户㑤㕥㍡摦扡㑤摢㠰晦㌴㜴攷挴㑡㐱㤷ㄴ摤扣㌸晥昱愱〲㜴ㄸ㘳㡢㕢挱㐰ㅥ㝤㍣㄰㑣挸摦㙤づ昶〴㘰㥤换㝦㍢戰ㄳ摦敦愴愲挶晣㐳㈵㝣㝣㘸㕡ㅣ㕢扦ㄳ㜸㕡敢㐴搶㘵㤳㔷ㅤ搴㡦ㅣ散㝦搸昵㤵改散㈷挰捡挸㍥搹㍤戲搷㠳愵晣挸㍥挹㜳㘴摦〵㑤㌲戲㑦㠱㌰㐶㌶㜷搲㜸〵敦㜶ㄲ昷㌸㠹㥦搹㠹〶㙥㜸昱昶挸摢挳㌶扤㠲昷㐲㌳ㅢ㔸㍣っ戹㜳㈶㜸㙥戲挹㌷㤹昴㘹戴挷㉦㠱挷扦愲㕢挰㝤づ昶㙢戶捤挸愲敥〷ㄴ㥢㡤扡㙣愶㌹ㅢ捡㝤㍦攳㘹㥥〷㈰㈴收昹㍡昸昴搹〰戸〵㍣㐸㝤戸㠲て㌹㠹㠷㥤挴㈳㜶㐲晤〶〹㤹㠹㐶愰㌷㜷摦㍦㤷㕡㌶〰〴搴㙦挱㐰㘶㝤ㅥ戲㉣㠲㝦挱挷㠰㤲昲㌸㍦ㄵ㕢攱㜷づ㔱㙥〱晤ㄴ㥥㑢昰ㅤ昰〶晦㤳捡㜰〵㝦敦㈴戸戳㈵㤸挷敤㠴晡〳ㄲ㑣敢㡢㈰攱㕣㑡昶愷㠸扤ㄸ㔸㤲攵敦㘹㐰㌱搷戰愷戹㔶㜸㥡㡢扢㔴㔲晤换㔸晤㡤〰㌰搷㘶㈰愹搲戸ㅣ㜹敢㘶㠱改㍥摣搶摡㌲摣㍥㘳戸戵愳慤㍤搴ㅤ改改散散攸改敥〲㘲戸慤愳㈵昸㐷㕢㐶㕦〱㤹攰戳㑥敥㑡收㘴〳㡢昵㈵㑤晤〹㌴㌱昴搱㙥㐳㕦〵㤲扥ㅡ㈰愰戸㕦㠵㝦㍥㝤つ戲慣ㅣ晦㠲㉦〱㈵㌵㉤㥣昰㌵敤ㅥ攴〶㤶㄰㡦愰摣ㄲ㠲ㅢ愹㤰㜶て扥㐲㘵㑣扣敡㈴㕥㜳ㄲ㝦戶ㄳ敡㜵㈴㤸搶㌷㐳㡣〹昹㝢ㄳ㔰㑣扡挰搳愴㥦昱㌴改㕦㈱㈴㜵戹ㅤ慡㌰㐰戹戱㐴㙤挶ㅤ挸㕢搶っ㜷㠴愳㍤㌳挲㤱㤰搹ㅤ敤〸㤹㥤摤昸㔸㙢㔷愴搵㡣㐴㍢㠶愳㕤ㅤ㙤挱户㙣ㄹ扤〹㌲挱扦㍢戹㍢㤹攳ㄶㄴ昵〹㑤晤ㄳ㐹戱㘶扦㙤捤㥤㐹晡〹ㄸ昵㕤〰㠱攰㍢㘰㈸㙢户㜷ㅤ攲ㄷ㈸㌵㐴昰ぢ㡡搲㙥㡡扢㍢昸㔷攴㝣戲㔷㐳散㝤㘰㈴搹晡㐳㐶㉣搵攵㘹愹㑥㑦㑢㜱挷㐶慡昶㈰换㝣〸〰捥㔷㠱ㅦ慡㌴ㅥ㐶挲㕥愹㠴捤敥ㄹ慤慤㍤昸㈴㔵㜷㐷㜷换㜰愸戵慢㉤ㅣ敡㙡㌳㐳㍤敤㕤㕤㥤攱愰散攸戰㑥㡦㐰㈶㔸㘵㙢搰㡦㌲攷㜷㜲愴攱㠹㘱摢㕣捤戶戹㘴㜵晦㕢㘰昵㘳〰〱愵挹㐵㔵扦㐳㠲㤵攳㕦㌰㘰㘷㡡〶戸攵㝣摣搱㤱㘶㤸㤴㡢ㄲ㍣〹㤴㘵㐴搹㤵㈱敡㘹愰愸㔸㙥〷つ挸㠸戹昶昶㌴搷㕥㥥收ち㍡攵㍣㡢〴ㅣ㡢晢㌰㘲愹攷㤰戰㠷㘹㈷㤶㙦㥤敤敤㌳㈲攱㜰㐷㔷愴愳愷㝤㐶㑦㠴㈳㌷ㅡつ㐷㕡扢㠶㠳戲㙤挳敡㍣て㤹㘰愳慤㐱扦挰ㅣ㜷㙣愴改愴愹㥤〱挴戱㜶戵㉤㈵㡥昵ㄲ戰晡㘵㠰㐰㤰㥢ㅤ搲㙣慦〱挹㑤㄰㈱昲ㅤぢ昹㡡㤹㝥㠳愲㌲㈰㥤㤸㉦挸㙤㄰攱晡㉢ㄲ昵㤵㝥㐶昲㠷㤴㝦户搴ㄵ㥥㑥挳搹㘵挱愷戰收攲搳㔶㕣㌲昸㉡昱㝣愹昵㔴㘶㔵挵挱㕢愷㡢㉢愵挹㔰挵㍦㝦㍤㥡晦㉦攸愱㐱昳㥢㈵搴挸㤳ㄹ晤ㄶ慡慡戸㘷挱㈶慢㕡㤴挱㜲攴㡥昹摦挰昸昷〱昰㍣㌶㉤晥昲慣晢昳㑣〶㌴㑦㐹っ㘴㄰慤换愷㘰㝢㜳㥦ㅢ摥挱㠹攲愷㌹ㅦ㙦摡㌷㡦㜱㥥㑡㜰挴ㄶ愵㜳㜲昸ㄸㄲ昶㘴㐰㤸挶㑦㍤㑤挹攷㕣て扣㝥㉣㡦挵挳㈸㌸㈲㌷㈳㡥挶っづ〲慡㉡㉡㑢昶㍥㘴捤敤㝣㔸㔸摥㍢攰㠹摤㡥愸晥挷㍣㥥昵㥤ㄳ换捡㠳慤㍣㍦㔲㥡ㅢ㍢挶摢〰㜵㌳愷㉥㥡摡摥㜲昰搴㈳愶戶户晢慢㘱扥攲〵愷㜷㌱㠵㍤挲㐲挵改摦㠱㑡晤㉥㠰攲挶て搵ㄱ摤挰㑤ㄴ㜶ぢ㙤敢扡摥㤸㘵㘷㘶㌷㜰㠷㐵㌸㡥㔱㝢㙦攸昵㙦㍥愹昸晤挸攰〱攰㄰㌷㝦て〹晤㍥挱〷〴ㅦ〲愸㠳〰㜶㠳戲攲㡦攰扣晦㕥㤹昷晥摥戳〹挵㕦〱ち戶㐱㤳ㄴ挳慦㕤搷㔷㉡敥㝣㠸㝢扤〳〹扡㤷㜸㕥㌵㠸慡换㈱扤㙤㤳搸〰捤㑦㤸㌷昴㠰挴㕣昹〶ㅦ散㜰㤴㙤昰㈱攰㤰㥡昰戰㔷搷ㄲ搴ㄱ搴〳愸㌹㈰㝡㌵昸昵㜲つ晥㡢㑤㈸昹敡て㌷ㄵ昲㥡慥㘷ㄳ㌸扦愸㔷捡㘹㝡搹㈶ㄴ㝦挳㈳挸慤〷愹昰㉥愸㈱㑣户〴㜹㌱摤㡢㤰挸㤹㙥㌷㔶㝦搰㈱扤㘰㤳㠰昴改摤〱ㅢ戸㕦挰㕣㜹搳㜱㌳㐱㌸捡㥡㙥㌹㌸愴㈶㝢㠰㑦敦㐹戰ㄷ㐱ㄳ㠰ㅡ〲㌱摦攰慦攴ㅡ晣㘴戹〶㍦㘱ㄳ㡡扦搹ㄱ攴戶㠳ㄴ戳ㅦ昴愲挱ㄱ攴愵挱㡦扢ㅢ㝣〰ぢ㘵㐸捦改㐸㘹ㄳ搰㌸㄰㌸㘳收搴昹㔳摢㘶昸㝦〷收攲愳㜹昷愰攳昳敡㥣㈹昰搱挱㠱㐸改戸㠳㍡〴㝡搳㔹挸慡㕣㈱摣㜵㌰㥡慤㐲〶㔰㠸晡㝦㈸㠴〵戱扡〱摤㐲敥ㄸ㜸ㅣ㤴攲搶〲㌳昸昱㌵㜰攷㠰收㉦摢〵搶㤳㐳㥢散攱扢㜹ㄶ㥥〳挰昵摡慣㠶㤴㈳㔹慥㙢愰搵攷㥢扤㘲戶晣摥㍤㙣晤捥㌶㘷慢戵㤰昴敡㤵〷㔱㈹捦㌷㜷ㅦ戰〹挵ㅦㄲ㔱扣㠱挹㘴㌴〳慤挴㍦昹ぢㅥて慣昴㔵ㄷ㔰戸敦㥦㠰㍣㉦㈵㔱㈸ㄲ㍡㠷㐱㈶挸戸㔳搸㝢㠴㕤㥤㠲扣㜴敤㉦㔱㙣捥㤷て〱㔱㥤〶㔲扥收㙦㔱㤵っ愰㝢捡搵晣㙥㥢㔰晣搲㜵㤰㠱㥢ㄴ摡㙢ㄵ捡攸㑢ち扤换㕤㘸ㅦぢ㍤摢㈱晤搸㈶〱㠹戸〸戰㠱搱ㄶ㜳㘵㝢慦㘱㠳挳㔱慥㤷㠲攷㠱㐳㙡㌲て㥡昴㝣㠲㐳〹〶〰搴㜷㐰捣㌷㌸㍦㠰㙥㉥搷攰㥢㙣㐲昱㑢搶㐱㈷㈰ぢ㌲〶㤳昲ㄶ愱〰㡣㈴〶㔲搲昲ㅢ摣㉤㍦㠲愵㙦㜴㐸㍦㜰户㝣㤰愴㉢㐰戲〶搹攵㐸ㄹ换㠰戳敥㙦㌳攴晥搶愳慥㠱㠸㜳㔳搲换㐱搶㐷㔱敥㑡㜰㍢攸㠶慢㤰〱㜲ㅣ昳㌱挰ㄲ㡥戲收㜳㘲㉥㝤㌴换昸㉣挱攷〸㍥て愰ㄸ㔳㜹㤹敦㔲摢㑡㈵㕦慣扢挴㈶ㄴ扦㡦ㅤ扣ㄹ㥡挴㙡挳搰ぢ慢摤㡥扣㔸敤㘲摢㌴㜲慦㡡戰搰㑤㈰㔹愶㘱〰㘵㐴㠱挳晣戳㜰㙡㕢㡢扡〰捣捥搰て攸㔵攴扥ㄳ㍣づ慡㠱㘱㄰㑢㈹敢㑦愰攱慡㤹摤挰㔸㐹㌸换ㄹ挶㥡㌷ㅥ㥦愵㝥〱㑥㉦ㅢ㝣愳㥣つ捥戳〹挵敦㕦〷敦戳换搴㐹换〶㡣㠲挴〶攷扡㙤㌰挲㔶㌱㌶ㄲ搲搹㌶〹㐸扣摥㐴搲㈳㈰㔹收㘱挰㘴昰㝦㕥㈲㥥搳搱㐶捦改攸㔴㘷㐰挴㜱ㄱ扤〶㘴扤㤶㜲っ㡥ㅣ㜴挳㙦㤱〱戲扣愱ㅡㄸㅤ〹㐷㌹〳〵㥤㠰㐹慦㘳ㄹ㘳〴挷ㄳ㥣〰愰ㄸ㄰㜹㔹敤㘴摢㌸㈵㥥戳摥㈶ㄴ扦戴ㅤ㘴ㅣ㈵㥥㜳㌲昴挲㜳㥥㐵㕥㑣昳ㅦ戶㘹挴㜳扥挴㐲ㄹ挷㔸愶㘱㠴㘴㝣〵㌸昱㥣搶ㅥ㜵㍣㤸ㅤ㌷〹攸㔳挹捤ㄸ挸㐱㌵扣㠴捣挴㍣㠷挱搰〴㍣㘷搳㉣挵〰挸换〶愳攵㙣㤰戵〹㈵敦㙤㌳㕣摡搲㝢摢慥捦㈱昳㔹㘶㝦㤴㠷㜲戵㔱ぢ捤〸㐷㥥ㄹ㡦换㐹㙢ㅤ㕥戱㑣攳㠳挴ぢ昰㈶㌱㕥慣挴晦ㄸ挴㍥攳挳ㅢ挶㕣㤹㍢㉦昱㘹挹㔱搸㠸捡㠷晢慢愳〳ㄹㅣ㌳㐵㙡昰㐱搵㉣㍥㘲㤵摣ㅥ㌶挴㜱昶㕤〵〳攱戲摥扣昴㍣㜶㑥㠳散戹㜴㤱㜷㉤㥡昳昶㜰㥥㡣慤攰㥢㤹㕢户ㅤ㙥㥣〵晦㜲㥥㡡㠹戸摥㌵慥㔲㘹㜴戱㜵㡥戵摥昷愱搴搹㔷㠱㙤㑢㝡敡㌹〰㤵㌸㔴㤵ㄵ〱㐰㐰㥦ぢ㡣㍣㤴㈰挰攷㘷㄰㔹摣㌸㍥〸挰㤳㍤ㅣ㔶ㄷ㝣㉤戸戶㤶㉤㜶㉥㍦㠳捣慥愲攸戸昰ㄴ挰㜵㌰㌸捤㑡摢㙦ㅦ昲㠰摣ㄵ搲昲㍣㐱捡㘳〰戵㑦㤱㑡昷㘲㄰捥戵㍡戴㤲㙢㐸摣㡣㌳晤㘳㌸昳㡦㠵昱㉥㘴摦㘸〲晦攳〵㝥㐴ㅢ㠳㔰㔹昱㔸搵扢㘰ㅢ㉦ㄶ㠴㈵㝣搵㠹愱㄰晦㤷㑤㌵㠹愱戸㤹㕣㤹㕤㤵晢摦㌴攱昴〶ㅦ搰搱攷㠱㡢㐳㤳㝦㝥挶㕥挵ㅤ㕥戶挵扣㘱搸ㅦづ搶㠹戹昶㉢挷㝥昹㑥㜸つ昳晣㘰戸㍦㌱㤸㌵㐷㙡ㄳ㤶㜱㌸㈸㈰㠴挲攴㠳㤰ㅤ㐵㠶㈸㕢㤲㙤㕢㡡㕢〷㉥愲㠴㘰敡㙣㐹㙥㕥㍣扢㜰捤晡戶敤㈷㙦㝦攸㡦挳㝢戶慡愴搲㉥愴㐱ㄵ㐳㔳摡挹㈹搸晡ㅤ戱㉢昰昸㉣㡢㤰慦㠰㕡㡤ち戰ㄲ㈲捤㤸㌶㉦㍤㌲㕢戸ㄷ㥦㕥㕥晡㔸户昴㠷㙥㘹㐸㠹昴收戳换㌶㕥挵摣搲っ㜹㌹㉢ㅡ摦㐶挲㝢愸慤〴㝦改㔰扢㄰晣㥡㐳㉤㍦捣㉥㈲㡡捦晥㔸挳㑣㌱㘲收㔰㜳㉥挵㌸㤹〳㠸㌸挵㄰㌷搷㙡㕦搳㙣㡢㙢㙡昹㝡て扢敢捤搸㌸㉦㙤㜷戹慦愳扣捤㐲㙥㘹〶搵㜹改づ扢散㠱昲搲㉢摣搲㡣挶昳搲〳㤶㌴㍥挰㔹捥摤搴㤰㕢㥡㤱戲㔸㝣㈳ㄲ摥ㄶ㍦〶晣愵ㄶ扦〲晣㐵ㄶ晦ㅥ㔱㉥㡢㌳搰㉥戰㌸挳敢㥣挵ㄹㄹ攷敢㍤〱㡢ㅦ攵慥㌷㐳敡扣昴〴㉣扥摣㉤捤㔸㍣㉦㍤〱㡢ㅦ改㤶㙥㉡㤰㥥㠰挵㤷戹愵ㄹ慡㡢挵慦㐳挲晤捥㘸攱㉤㘵㄰㌲愵㔶晦〱㘴㡣ㅦ〲ㄴ摥㔲㙥〰挶㙤㜹㐶晣〵㤶㘷㜴捥挹㔸摦㠴〴ㅤ㥥㝦慡挵挱摥散挲〶ㄹ戵㜲慥搵户㈰愱㙦㈵戸つ㈰愰ㄸ戸捡ㅡ㙤〰㜵㘳〸捡慤扣ㅡ㙣っ㌲㐴㤵㈶摤㠱㐴晥戳㜴㙢戸敢㤸愹㔰昳㥤愶扣摡戶㙢晥敥㜸㈷㜸㡤ㅦ〱昰㉢㘱㡡昵㤱扢攳㡦㠱㜱㌷㠵ㄱ㉥㥢㌲㜸挱挱扤敦户㍦搵慢ㄸ㥡㑡㘱㜷㈱攱敤戱扤㑥㠱㍥昷敤昸㙥㙡㉥㥣㈳㝥㐶㤴换㘳ㄹ搹ㄶ搸㡤昱㙣捥㘳ㄹ㡡搲㙢㝥晥昷〳㍥㝦昶捦㙥㥤攵㡣㌰攷㤷㑤昰昹㕣昳敡愷㔰㡦摣扣捡ㄸ㤶搲づ户昵晢㙢㕢㡢挷慣㝣㠸㕢㥡挱㙦㕥晡搷昶ㅣ晥㘸㜹改㠳摤搲㡣㥡昳晥晥攸慣㉢㐶㘶〶㝥㝦戹㈳敤㙣愳戸㙡摥攳㤶㘶㐸㉣ㄶ扦て〹㙦㡢㜷㠱扦搴㕢敦〷㝦㤱挵ㅦ㈴捡㘵㜱㐶搴〵ㄶ㘷ㅣ㥤戳㌸㈳㘴㉥㐸昰捡挳㔱㐸㡡〷㍦㡣㠴戳ㅣ㔰っ㙦㜳つ扢㌴㌲㕢㝡攰敥㜴昹挹慦搵摤戰捦扡愵㈱㘵㐹㙦㈸㍦昱戶戸愵ㄹ㔰攷捡扥㝢㠳㈵敤扢愰扣昴㐱㙥㘹㐶攲㌹㘹㐸㐹搹㙦㌸搲ㅥ㕤搲散㤶㘶扣㉤㕤昲㕢㈴㥣㠷㡣摤ㄳ㐸㠵㥡づ晥搲㉥昹ㅤ昸㌵㈷㤰晣㡤昲昷㐴戹扡㠴攱㝡㐱㤷㌰㈲ㄷ搳㍦㡥〴㝡挳㥡㍣ㄸ敥㑡ㄵ晥㠰㠴户㔷散敢㔹㠵㈷挱㕦攴ㄵ㑦ㄳ攵慡挲〸昲〵㔵㘰㡣㥣昳ち㐶扦戶㔷㌰〶㤶慡㙤㐶㈲攷ㄵ敢㤰挹摢戶摦戲慤捦戹愱㝡搸㜶㉦户㙤ㄹ昳收愵敤改㝤昳㌸换愷㍤摤搲挷扢愵㈱〵㜳昹㝣㑤㈷㤶昷㡡㍤摣搲㡣戲㜳㘵㐳㑡愴㙦昸㘲㜹㝦摥摤㉤捤㔸㕡扡攴〵㈴扣扤㘲㌷昰㤷㝡挵㡢攰㉦昲㡡㤷㠹㜲㜵〹㐳昱㠲㉥㘱戴㉤愶㝦ㄵ〹挷㉢晣㡣㜹㡡搷攷ㄲ㍥㜸〵㘴㕣扦㙥攵愳㍢慦愱ㅣ挵㐸㑡㌶㕡晦㙣㈷㤸㘹㘰扣挰㐴つ〳㘶㜵㈱㜲慣㤴晥ぢ搱ㄷ搹㌴晤扡㥤㈰愳攲㕡㐶㜸摥㈰㤶换ㄸ搱晡愶㥢㠷㜷㕥攱昹㉢戱㌷㌸㍣㝦㜳昱㌴昰收㉡㈵攳搷搷㜰戳㍢愷㜸㌳㤵㥢㘷ㅤ㝡㠰㌷捦㑦戱㡡ㄵ㠶攲つ㔶〸戵㌶㠱捦摡搴攰㔵㜵摥㜴㠵㄰戰〹㥣昴昵㍦愸昵㑥〰愹捣摢捣昱㤶㈹ㄵ晥愷㥤㤰㐶昱㜶㈷㍣敦㄰换㍢㥤昰扣敢收攱〴㉤㍣敦ㄱ换戹㔹㜸摥㜷昱㌴㜰扥㈵搶㌲㈷攷て㤱昸㠰㘸㑥ㅤ㈲挱搰㠱〹晥㌵㜰㥡㄰〹晣晡ㄴ㠷扢㐸㜰㝣㉡㡥㜴㤱攰户㤵㜲ㄲㅣ扤㈲㈱㕤㐶㙦ㄴ〹㝣㔰挷愷攸㠸㈲㔱改㤶愰搳㠹〴㝥㝤㑡扣〱㠹㠲㐷㔲㠳昴ち挸攰㑤㄰㐰散㌱㠹〷㤴㜰扤敥㜰㔵㕢㕣攲〳㈵㕣昴〵搱挵晦㌷㌰㜴㠹ㄷ㤰㉢㐰慣㝤〵改つ挲㔵㉢㕣つ散慣攵㈰㔶慣㔳攱ㄵ㤱ㄵ㉢摥㙥愸㙡摡慤敡愸搹㜵ㄷ㙣扥晦搹つ㡦㝤㝥收㡢敦㕤㜴搱㘳捦㙦㜸昰扤ㅦて捦晣搵挶㡤昷㝥收㤲〷㥦㥤ㅣ扤戴攲戶户ㄷ㕣㝡㘲敢敡ㄳ㡦㡢㉥㍢㜰晥㠹㐷ㅦ㝢㐴敢攲ㅤ愶㔵㔶㔶㔷敦摦㜸摦㉥〷〴搷ㅦ㜷㠷扡攷昱㥤㤳㑡晡ㅦ〵攴捥づ㔸㤳㈰晤㐰慡㔱㉦搵㔰攲〱攴摡㡤攳搴扥㠲昴〴攱㙡戰戸挴〷㐰㉣㜸㑡㈹㐸㕦㄰慥ㅤ㉣㉥改㜷㜲ㄵ㌴㥣晤㉦㕣㡤ㄶㄷ㌳搲㘹ㄷ戹㑢㘴㥦ぢ搷ㄴ㡢㑢晡㤷扡㑥㜰㜳戱㥦㠵㙢㘷㡢㡢扤㈷攳攰愵㜷慤㤱㌳〷㈲㜸㌴㔹戱挳㠴昰㘲ㄱ㠱㝤㈴㠴㍦ㄵㄲ㠲㑥㥤ㄵ晢㐷㌸㕥㈸攴㔰戴㤸㄰㥥㉦㈲搰㐸㐲㜸慥㠸㐰扢〸攱搹㈲〲㑤㈱㠴㍦ㄶㄱ搸㝡㈱㙣㉥㈲戰挱㐲㜸愶㤰㔰晢㍦㥣摢㤶㘰</t>
  </si>
  <si>
    <t>㜸〱捤㝤〹㜸ㄴ搵搲昶㥣㤰っ改㈱㈱ㄱ㔰ㄱㄱ㄰㐵搹㐴〲㈲㡡㈰㑢搸㈲晢㈶愸㔷挲㤰㑣㘰㘰㤲挱㤹〹〴㜱㐱㔴㕣敦㔵㔴㔰㕣ㄱ攵慡戸㉢慥㈸敥㡡㡡晢㠲ㅢ㡡㕣摣㌷扣㉥㔷㐵攴㝦摦㍡摤㐹㙦㌳挹攷㙦㥥挷㘱愶㌸攷㔴㥤慡㍡㙦㜵昷㔴㜷搷㜴〲㉡㄰〸散挶㡢晦昳㤵捤㐶摢㐹ぢ㤳愹㐸㘵㡦攲㜸㉣ㄶ㈹㑢㐵攳㔵挹ㅥ㠳ㄳ㠹昰挲搱搱㘴慡〹〴㠲愵㔱昰㤳㌹愵挹攸挹㤱摣搲昹㤱㐴ㄲ㐲㌹㠱㐰㙥慥㤱〵㝥㉢昳㔳㘸㜵っ捥㌲戲㐹㈰ㄵ㌰㠲㈴㑤㐹㜲㐹っ㤲㄰㐹㌳㤲㍣㤲㝣㤲收㈴〵㈴㠵㈴㝢㤰戴㈰㘹㐹㐲㌳挶㥥㈴㝢㠱攴敤つ㌲戹㜸挸戸㤹㜳攰昴愴㔴㍣ㄱ改摥攱㔸敤摡㠰愲愲ㅥ㐵㍤づ敢摤慢㜷㡦㥥摤㍢ㄴ㔷挷㔲搵㠹挸㠰慡㐸㜵㉡ㄱ㡥㜵敦㌰扥㝡㘶㉣㕡㌶㉡戲㜰㜲㝣㙥愴㙡㐰㘴㘶捦摥㌳挳㠷ㅤ㔱㜴㔸㥦㍥ㄵ㐷ㅥ㜹㐴㕥㙢㘸ㅥ㕢㍣㘴㝣㈲㔲㤱晣慢㜴敥㐳㥤攳㡡㠷昴ㄸㅢ㐹晤㔵㍡摢㐰㈷㔴づ㡤㔷㠶愳㔵㝦㤱搲ㅣ㠶慥昷搰㐸㔹㤴㌱㡥㐴ㄲ搱慡㔹㍤攰戶〳㘸昴晡昶ㄸづ挴换挲挹㔴㜱㈴ㄶ㥢ㄸ愹㘰㜸昳㉡㠹㔹㈴ㄱ愹㉡㡢㈴㥢㔷づ慢㈹㡢挴㑣㜶㌲户昲搸㜰㘲㙣戸㌲㤲捤㐶㐱愵㡥㕢㐹㜹愴㉡ㄵ㑤㉤捣慦㥣㤲㡣㑣っ㔷捤㡡㔰㈴愷㜲㐴㜵戴㍣㍢㕢㘵㘷〷㥡ㅣ散攷㡣挴愶挷昰㐴㔹昱散㜰㈲㈵㍤㐶慤挸㑦搶戶㠵㠸攳づ户戸ㄵ㜵㜰捤㘲㤸㈶㐵㉢㐷㐵ㄲ㔵㤱ㄸ㡤㌰㜸摤㕣㐲㠲㠹㠶扥ㄶㅣ㙢㌵っ㡣㙡㘶敥㔶㕣ち慤ㄸ晢㤲戴〵〹敥〷戲搷攴㜸㉡ㅣ敢㔰ㅣ㑥捥敥㜰㕣㈴㥣攸搰慢㐳攷愲㥥㕤㡣㜶㤴㙡て愲戲户㘲㑦戵㙢攱摥㤲㔵ㅡ捥㉡㥤㤹㔵㕡㤶㔵㕡㥥㔵ㅡ挹㉡慤挸㉡㥤㤵㔵㍡㍢慢㌴㥡㔵㍡㈷慢㜴㉥㘴慣㔷㙥搳愶㔹收㙢㝢㜱㜹昱愲愳㙦ㅣ扤敡戶㙥摦㜶㕢摥摦㔰摣㌹㘵㉦摤ㅦつ愳㈳㐸昰〰㤰㍤㝤扣敡搵挵㌸㤰㐲㥤㐰㤴㝡て㑥搱戱㜳昳㕡㕥㍦愷攷换挳㔷㐶晡㍦ㄲ摤扡㝥㤰攲㥥㉥ㅡて愶㜰㘷㤰㘰ㄷ㄰㍦㡤㝤扡ㄸ㕤㈹搴つ㐴愹㌷㑤㡤㥤摡㜶摡搸敥搶㠳㑡㔶挴攷㝤搹攲搶㈳㡡ㄴてㅢ愲昱㄰ち昷〰〹ㅥち攲㡢摣㘱㕤㡣㥥㤴㉡〲㔱敡㘵㔳攵敡昲㤹㍦摣戵戴㘶搴戹慤戶㔴㑦晤攱㥤摤㡡㕢愹愸散㑤攱挳㐰㠲㝤㐰晣㔴昶㉡敡㘲ㅣ㑥愹扥㈰㑡㙤㌴㔵摥戳昷㤷㡦昶ㅢ摣㝦昰㕤户㥤戵挷扥晦摥戰㔹昱㤰㈶㉡㡦愴㜰㍦㤰攰㔱㈰㝥敢㍥扣㡢搱㥦㐲〳㐰㤴㝡搲搴昸搳散㤳扥㥤㜶昴㘷挳㙦扥㜴晢㕤㔵㜳摡㈴ㄴ㡦㡦愲㜱㈰㠵〷㠱〴〷㠳昸㘹㍣戲㡢㌱㠴㐲挵㈰㑡㍤㘲㙡㥣㝥摦㥡㍤㉦摣昸昰㤸㉢摥搹㌷㝢换敡㙤敢ㄵて戶愲㜱ㄸ㠵㠷㠳〴㐷㠰昸㉥ㅢ挱ㄹ㐹愹ㄲ㄰愵敥㌷㔵㥥昸挲捣て扦㍥㘸攵㠸㘵㜳㕢扣㝦㡦㜱㑡㔲㜱㘳ㄴ㤵愳㈸㍣ㅡ㈴㌸〶挴㔷㈵㠲㌳㤶㔲攳㐰㤴扡换㔴㌹攰捡昹㔵㕤㕦㌹㘶搸㘳昷ㄴ㌶㉦㙦昳晢㝢㡡㕦〴愲㜲〲㠵㈷㠲〴㈷㠱昸愹㉣敡摢挵㤸㑣愹㈹㈰㑡慤㌵㔵晥慢换愵ㅢ扡㝦昴搸愸慢摦㑦戴昸㜲捦挵㙤ㄵ扦㔶㐴攵㔴ち㑦〳〹ㅥ〷攲〷攵ㄱ㕤㡣攳㈹㜴〲㠸㔲㌷㥡ㅡ摦㜹愹㔳攸摣愶㙦つ㝢散挹㈳㍢晣晣挴㙤て㈸㝥㐷㠹挶ㄳ㈹㍣ㅤ㈴㔸ち攲敢㈴愰㥣㐱愹㌰㠸㔲搷㥡㉡㥦扡敡挳昵㍦ㄴ戶ㅦ㝤捤摡戵ぢ慥昸㘴改ㅢ㡡摦㜸愲戲㡣挲攵㈰挱〸㠸㥦㤳扤扢ㄸㄵㄴ㥡〵愲搴ㄵ愶挶㙢㜶㍥晣散敦摦ㄷ㡤㍣昳扢㙥扤晥戹晤捡晥㡡㕦㥦愲㌱㑡攱㌹㈰挱戹㈰扥㑥㘲ㄳ㡡㔱慡ㄲ㐴愹㑢㑣㤵㡦摦扥昷慥㔳扦敥㍣晣摦㍢㐲㕤㥢慤㌹㘷戱攲㤷戱愸㡣㔳㜸ㅥ㐸昰㈴㄰㕦㤵搸㜳ㄲ㤴㑡㠲㈸㜵愱愹㜲改〹㥦慥摤昹昹㌷㈳敦㕤㌵戲㘲㐵㐹昸㉤挵慦㜶㔱㔹㑤攱昹㈰挱〵㈰㝥㉡㝢㘱攱㌵㤴㕡〸愲搴㔲㔳攵㤲搷㝢㙦敢㝢昸㡡戱ㄷ晣㝣换昹搳收㌷㕢愵㤸㈸㠸捡㐵ㄴ㍥〵㈴㜸㉡㠸㥦捡㈲〴晣㌴㑡㥤づ愲搴㘲㔳㘵敢戹愷ㄷ㉥ㅤ昹㘹昱慡㝤㥢㙣㍥昹戲敡挷ㄴ搳づ㔱㜹〶㠵㤷㠰〴捦〴昱㡢づ搶㝤ㄶ㠵捥〶㔱敡㘴ぢ捡㌹扦㤶㥤戰㜴㔹挹㤹敤ㄷㅦㄱ昸㜱搱〷㡡㌹㡣㘸㍣㠷挲攷㠲〴捦〳昱㜵ㄲ㠷㡣昳㈹㜵〱㠸㔲㈹㔳攵㔵㜳ㅥ㔹㜶晥戳㥦ㅦ戳昲挴㑤㍦㉥晦改昳戰㘲㐶㈴㉡晦㐹攱㝦㠱〴㉦〲昱㔵〹㈸㉦愶搴㌲㄰愵慡㑣㤵㘵㥦ㅥ㍦昷愴捥戱㤲昵敦摥昹攸慢㥦敤㜱㐶摥愵㘰㑦㌰扦挳㠶㈶挲ぢ㤰〸搴攵ㄸ扤㝡昴攴扦晡㤳㉢攴㔶ㄵ㝤㉡晡㔶ㄴㄵ㤵昷改ㄹ敥ㅤ捥攱户㘰㐳扦搲〹㝤㕥挵搴㘸㔵㜹㝣㠱㝣挷攷㔵っ㡦挶㔲㤱㠴㜴ち㉡昰㥦捥㔳愴㥦㕦㌱慣〶〹㕥㤹㑥〷㕡㔵ㄴ㐷ㄲ㈹㈴㐶愹㠵㜵㌹㐲摢㈱攱㘴愴慥摢捤搴㍤㈴㕥㕤㔵㥥摣搷㥦㌹㈹ㄵ㑥㐵摡戸㜹㜵㑡㍣搳㈶㈱㘹㡡㈴挵愵㜶敥㘹挷㠶㘳搵㤱挱㌵㔱捤摥捦挵㐶晡ㄴ㥦㤹㥥㍢㍣ㄱ㌹愹㤶敢昱㘸㌰㔲昷昹愲摢戳㑡捤搲㝥㜵㈸㥥ㅤ㑦㐶慡挴扤㙥㤵攳愳㘵㜳㈳㠹㐹ㄱ㈶晥㤱㜲㔹敡㥥㘴㤹㌹㕣户㜱㔵㔸㈸戲戲昲㡥昶㔱〲ㅤ愹㉡㡦㤴挳摦㜹㐰㜹攱攴昰捣㔸㘴㉦㠷㠸戶〹挶㍥㡥攱攱昱戲敡㘴㜱扣㉡㤵㠸挷㥣㥣挱攵昳挳挸ㅢ换挷挴换㈳搹昲ち㘸慡〲㑤㥡㈸ㄵ攸散㤷㠰㔱㜷㤲㈹㥡㙤㈳㘱㈲㤸㔹搸戶ㄱ㔱搸㌷戵慢搵㡣㠶㙤㈳愳㝣㤷㡣㥥搸㌷㐲㑡昷捣㈸敤戳㤱㜲㔲㙢攷㡥搷㘳㈲攲㠳㌸挴㈲摣㉢戳づ㑣慦戲㙥扢慣挷㔳㕢㔴㜸㥥㐷改っ愰㠹摡摡㙤慦㜱㠵戳戲㕡㥡慢ㅦ㌶ㅦ㘷〷㈳挳㔵攵戱㐸㈲攳㔹慡愲㐷挶㘵㈴换㐹㔶㤰㕣㑥㜲〵㐸捥㉣ㅣ攳搲㈲捡㑣㔸搵愸㠵㌹ぢ愲攵愹搹挱搹㤱攸慣搹㈹㡣攱散㌶㌷㤷㜰慦㔷晡㌳ㄴ昹攸ㄳ㜲㤰扤ㄲ愳挶㔵㈴㔷㠳㠴㐲㠱攰㌵昸㍦搰㌴㘴㕣慢晢㌹㑣昳晦敦㈷㈳㍣㝦㌶攴摣〷㈷愷挹㥣㑡㥣㘲㈵㥢㌴昱㕢昹㐸㥣㌶愴戸搳㘵㘴敥㑤㝤搷㤱慣〲挹扢ㅥ㘴散挸㐸っ扢散㕦㜵㕥㥢挳搳㤵㝡捦㥦昸㐵扦㔷攵愴㠵㔵㘵戳ㄳ昱㉡㕣㐴ㄸㅡ㑥㠵〷㤷攱㈴㌱愹挲挱捡搱昱攲敡㔴戰㜲㘴ㄴ晦攵㔵㑥㡣捣㡢㠴㔳挵㌸㈴愷昲㉢㐷攳〴㔳㡥㤹㈵攵㌵㌹㤵晡摣㜰㘸㈴㔹㘶昰㈴戲〴㠷愰㥡㈰㕡㌸愶收㔵昲愰ㄲ愹㐹㔱㜵搳捡昱㘱㥣㠴愶っ〸㜵㤳㔹扡挵㤹昹㌲㘶捤づ㤹㍤㘸㈸㤴愶㑤㑢㌳ㄹ搰㥡〲摣㑡昰㙤㠹㙦搹㙣㤳扡昷㤶㈹愹㘸㉣搹挳㠴户挷搰㌸㉥㌲㐴攴㌲ち㘱て〶戱㌱〵㌳〶换扤㔳昳㉣㜴㕣搹㑣慤ㄶ慥㡣㐸挴慢攷昱㑣昴慦搲㐳㕤〱㘳㌵挸㜵摦慦㍤慡搳㌵㜷敥㌶晦㍦ㅤ扢㡢扣㡣晤㈸挱㙤㥢㕤晣㈷㉦㘳つ晥ぢ㘵攲攵戴㠷㠴敦㔱㌵捤〹㜳づ攴昳㉡戱摡挹㠹㠸㕣〱挸㤵捥挲㜹㤱晣捡愹昱挴摣㤹昱昸㕣〶扦戹昴㤲戳㈳㤱ㄴ㑦慢㥢㤹㔷ㄱ搸㔶㑡㌵㘹攲㌸㕢戶㥤㝦昳㠴㍣㜸ぢ㐸晥攰㔸慣㠳愵㌱ㄹ㕣㡢愱㈶昸昶〸摥㡡㐶换攲㜰㉣㕣㌹㌳ㄱ㉥ㅤㅥ慤ち挷㝡搴挴㤲㌵㙡㌲ㄶ捥搳摤慦㕥㍢晦昴㠹挷敥㍤收敥㜷戲㑥㝢㘳㙥㐱㙢㌵挹㘴㜸捥慣昷㠷㉡㈶㌹挶ㅤ㈴㜷㤲摣㐵㜲㌷挹㍤㈰㙡っ愶昲㤰㔴㡣づ㍦㜵〷㤶㜵㤴戹㡦攴㝥㄰ㅣ㔸〴㝣ㅣ㔷ㅥ搴㕤搵ㄱ晦昳搸㘲㍣㐴昲㌰㠸㍡㄰㠴㝢㘱挰㔸て㤲㌶㤴〷㔰挲ㄳ捡つㄸつㄹㄹ㜸慡ㄳ㈴ㄸ㑥㠳昰ㄹ〴捣㈰㔸敡㈸㜳晤ㅥ㘰晡㤹っ捦〵㠲㠳㌱㑤㠰㜹㡥㑡㌶㤲㍣㑦昲〲挹㡢㈰敡㌰ㄳ㤸㔷搱攱愷づ㤸㤷㈸昳㌲挹㉢㈰㌶㘰㕥搳㕤搵ㄹ晦ぢ㌰慦㔳攸つ㄰搵ㄵ㐴〳昳㈶㕡㘹㠱改挲〹ㅥ㘰㌶㘳㌴㘴㘴攰愹㙥㤰昰〳愶㘳㍡㘰昶㌷ㄹ㥥敢ㅣ㠷㐰㤳〰戳ㄵつ攳㘳㤲㙤㈴晦㈱搹づ愲昶㌵㠱㔹㠰㙦〸ㅥ㑥敡㠰昹㤴㌲㥦㤱㝣づ㘲〳收㑢摤㔵㍤昰扦〰昳ㄵ㠵扥〶㔱㍤㐱㌴㌰摦愰㤵ㄶ㤸㐳㌹挱〳捣づ㡣㠶㡣っ㍣㔵〴〹㍦㘰㡣㜴挰攴㥡っ捦搵㥡摥搰㈴挰晣㑡㔷㝥㈳搹㐹昲㍢挹㉥㄰㤵㘵〲搳ちㅤ㝥敡㠰搹㑤㤹㠰〲攱昱摡〶㑣ㄳ摤㔵㠷㐱㐰㠰攱㐵㜰㈳〷㐴ㅤ㡥㈱つ㑣㄰摤戴挰昴愱㙡て㌰〶昵ㅡㄹ㜸慡㉦收昹〱戳攳㡦㌴挷㤸敦㑣㠶攷㥡搳㤱搰㈴挰戴愰敦㉤㐹㕡㤱散㐹戲ㄷ㠸晡〲㔳㜹㡣㈱っ晣搴〱搳㥡㌲晢㤰戴〱戱〱搳㔶㜷㔵㍦㠸ぢ㌰晢㔱愸ㅤ㠸敡㡦㈱つ㑣㝢㜴搳〲㜳ㄴ挴扣挰㜴愴㕥㈳〳㑦つ挰㍣㍦㘰㌶愷〳收㙤㤳攱戹㜴㌶㄰㥡〴㤸㙥昴扤㍢挹㈱㈴㍤㐸づ〵㔱慦㥡挰㕣㠸づ㍦㜵挰ㄴ㔱愶ㄷ㐹㙦㄰ㅢ㌰㝤㜴㔷つ㠲㜲〱收㜰ち昵〵㔱㐳㌰愴㠱㌹〲摤戴挰っ㠶㤸ㄷ㤸愳㌰㈵㘴㘴攰愹㘲捣昳〳㘶㐳㍡㘰ㅥ㌵ㄹ㥥㉢㠰挳愰㐹㠰ㄹち愳挶㌰㤲攱㈴㈳㐸㐶㠲愸〷㑣㘰扣〷摦㘳㈸㌳㡡㘴㌴㠸つ㤸戱扡慢㜸㐱㔱㠰ㄹ㐷愱昱㈰㙡㈴㠶㌴㌰ㄳ搰㑤ぢ捣〸㠸㜹㠱㤹㑣扤㐶〶㥥㉡挱㍣㍦㘰搶愴〳收㐶㤳攱戹㡥㌹ち㥡〴㤸ㄳ改晢㜴㤲㔲㤲ㄹ㈴㘱㄰㜵慤〹捣昵㤰攴愷㙥㡢㈹愳㑣㌹㐹〴挴〶捣㉣摤㔵愳㈱㉥挰捣愶㔰ㄴ㐴㡤挵㤰〶㘶づ扡㘹㠱ㄹ〳㌱㉦㌰㤵搴㙢㘴攰愹㜱㤸攷〷捣㠵改㠰戹挰㘴㜸慥挶㑥㠰㈶〱㘶㍥㝤㕦㐰㔲㐳戲㤰攴㘴㄰㜵戶〹㑣㜶㤳㐰㠰㍢㔸ㅤ㌰愷㔰收㔴㤲搳㐰㙣挰㉣搶㕤㌵ㄱ捡〵㤸㌳㈸戴〴㐴㑤挶㤰〶收㑣㜴搳〲㌳〹㘲㕥㘰㤶㔲慦㤱㠱愷愶㘰㥥ㅦ㌰挹㜴挰㈴㑣㠶攷㥡昲㔴㘸ㄲ㘰㉥愲敦ㄷ㤳㉣㈳戹㠴攴㔲㄰ㄵ㌳㠱攱㈶挵㑦ㅤ㌰换㈹戳㠲攴㜲㄰ㅢ㌰㉢㜵㔷㑤㠳㜲〱收㑡ち㕤〵愲㡥挷㤰〶收㙡㜴搳〲㜳ㅣ挴扣挰㕣㐷扤㐶〶㥥㍡〱昳晣㠰㌹㍥ㅤ㌰挷㤹っ捦愵昱ㄳ愱㐹㠰戹㤹扥摦㐲戲㤶攴㔶㤲摢㐰搴㈴ㄳ㤸㝦㈳㡦㜱㈶㜸㜷㔰收㑥㤲扢㐰㙣挰摣愳扢㙡㍡㤴ぢ㌰昷㔲㘸ㅤ㠸㥡㠱㈱つ捣㝤攸愶〵愶ㄴ㘲㕥㘰ㅥ愴㕥㈳〳㑦㠵㌱捦て㤸挱改㠰ㄹ㘴㌲㍣ㄷ昸换愰㐹㠰㜹〲㐶㡤㈷㐹㥥㈲㜹㥡攴ㄹ㄰搵捦〴㈶〱㐹㝥敡戶㤸攷㈸戳㤱攴㜹㄰ㅢ㌰㉦敡慥㉡㠷戸〰戳㠹㐲㉦㠱㈸摥㈲搰挰扣㡣㙥㕡㘰㈲㄰昳〲昳ㅡ昵ㅡㄹ㜸㙡ㄶ收昹〱搳㌹ㅤ㌰〷㥢っ捦㝤㡡㈸㌴〹㌰敦搱昷昷㐹㍥㈰搹㐲昲㈱㠸摡摦〴㘶㈶㡥㌱捥慦敢慤㤴昹㤸㘴ㅢ㠸つ㤸敤扡慢收㐰戹〰昳〹㠵㍥〵㔱扣搱愱㠱昹っ摤戴挰捣㠵㤸ㄷ㤸㉦愹搷挸挰㔳㤵㤸攷〷㑣㐱㍡㘰㥡㥢っ捦摤㤶㌸㌴〹㌰㍦搰昷ㅦ㐹㝥㈲昹㤹攴㝦㈰㉡搷〴㠶㈹〲㍦㜵㕢捣慦㤴昹㡤㘴㈷㠸つ㤸㕤扡慢收㐱㕣㠰昹㠳㐲㉣〶㔱摣收㌴㌰〱散㥡㘹㠱㌹〹㘲㕥㘰㥡㘰㑡挸挸挰㔳㐹捣昳〳收攷㕤㘹㌲摦㥦㑣㠶攷㥥㔱㌵㌴〹㌰㜹㌰㙡攴㤳㌴㈷㈹㈰㘱〱㡡晡づ㔳㤹昹㝡㜷愵ㄶ㤴㘹㐹搲ち挴〶捣㕥扡慢收㐳戹〰戳㌷㠵㕡㠳愸ㅡっ㘹㘰昶㐱㌷㉤㌰ぢ㈰收〵愶㉤昵ㅡㄹ㜸㙡㈱收昹〱戳㈵ㅤ㌰ㅦ㤸っ捦㥤慦㐵搰㈴挰㜴愲敦〷㤱ㅣ㑣搲㤹愴ぢ㠸㝡摢〴愶㌷㜶㈵攷户㔲㌷捡㜴㈷㌹〴挴〶捣愱扡慢㑥㠱㜲〱愶㈷㠵㡡㐰搴㘹ㄸ搲挰昴㐲㌷㉤㌰愷㐲捣ぢ㑣ㅦ敡㌵㌲昰搴改㤸攷〷捣搳改㠰㜹捡㘴㜸敥摦㥤〱㑤〲捣搱昴㝤㈰挹㈰㤲挱㈴㐳㐰搴愳㈶㌰摥㤳挸愱㤴ㄹ㐶㌲ㅣ挴〶捣㐸摤㔵㑢愰㕣㠰㈹愱搰㌱㈰敡㉣っ㘹㘰㐶愱㥢ㄶ㤸㌳㈱收〵㘶㉣愶㠴㡣っ㍣㜵㌶收昹〱㜳㙢㍡㘰搶㥡㡣挷摤户㈱捦㠱㈶〱㘶㉡㝤㥦㐶㜲ㅣ挹昱㈴㈷㠰愸ㅢ㑤㘰摥㐲㘷㌷愴敢㡥㌱㈷㔲㘶㍡㐹㈹㠸つ㤸戰敥慡㜳㈱㉥挰捣愴㔰ㄹ㠸㍡ㅦ㐳ㅡ㤸㜲㜴搳〲㜳ㅥ挴扣挰捣愲㕥㈳〳㑦㕤㠰㜹㝥挰㕣㤲づ㤸㘵㈶挳㜳㌳昵㥦搰㈴挰捣愳敦㈷㤱㈴㐸㤲㈴㈹㄰㜵㠱〹っ㌷〳攷搷昵㝣捡昰㌲㡤㔱〳㘲〳收㘴摤㔵晦㠲㜲〱㘶ㄱ㠵㑥〱㔱ㄷ㘳㐸〳㜳㉡扡㘹㠱戹〸㘲㕥㘰ㄶ㔳慦㤱㠱愷㤶㘱㥥ㅦ㌰ぢ搳〱㔳㘳㌲摣户㠴㜳㉥㠳㈶昷㘵㙦愹㠳慡扤㔹㘶扢つ搷ㅣ挲挱㡡㈹㔵搱㔴戲㔹挵攰敡㔴㝣㜸㌴㌵㌴㤹捡慢〰㐱㔳愶戴㤱晢㑡戶㐹摤㉡㡥㡤㐶ㄶ㑣挶㠵摦昶㕥ㄶ㑡挴㡡慢㤳愹戸㕣搱㙦攷攵て㡤㡦㡤愷㠶㐶㤳昳㘲攱㠵〷晡戰㌵㘷敡散㐸ㄵ㙥㜴㈶㜰扦戳㍥愱昸扣㜹㤱㜲ㅦㅦ㈷挵慢ㄳ㘵㤱㤲愱㝦㠷㕢愵㑡摦㥡〸攰敡户㔲〱搵㈹晤慤㐱ㅢ敥慤ㄱ㥢㉣㕣㌱㔷㝦昲㑥摢㌵㤸ㅦ㌰捥挷愶挷㝢㈲㉡ㄴ㌲㉥攰㘶ㄸち攴㉣挷㔰收㑤挴㜶昳戵ㄹ㠴㐳ㄵ〸慢ㅥ换㌷敦敥㤷㔴㈵愳攵㤱㤰搹ㅢㄳ慤㙡㙥㌶挷㔵愷ㅣ㥣㜰㑤㑢㤳㠳换晡攳慡㄰晡戲㜰愲晣敦㄰ㄵ㉣っ㉦ㅤㄲㄵ挴扦㍦〷戴㔶ㄳ〸散㘰㤲挶搷㡥搳㠱㌲㜱收ㅤ㑥摦㍢㉣戵扢㈲ㅡ戶晢搶〵㤰捦㈷搴戵挳戹散㡤㠹㠴慢㈴〲㤳㔲攵㐳㈳昳㥢㡢㐴〴ㅢ㌷慡㌲㘳㤱㤶捥慥摣㘸㌳㉡〶捦㑣挶㘳搵愹㐸昳摡㤶散攴㐶挵挴㐸㉣捣ㅡ㠴扣摡搶昸戲ㄴ慡㌴㙡昵戱扥攰敦ㄳㅤ㈰㤲㙤㐶㐸㐹㡣㠲ㄹ㌶㕣攷㈲戸晦晣挹㠸㈲㤰ㄵ昲晡㜶愰扡㜲㈵㕦户っっ㔸つ挶ㄶ挱扤ㅣ敡ㅢ㕥㘴挰扤愸愵㔵晢愲㡦㙥㜲攰捡戳挶㜸㝦㍦扦㐲㡥㜹㈸攲㘱㐱㙥〱㜷㥢ㄸ慡愵㔳搱戲㜰㉣戶戰㜹㐵㐹㔵㔹慣扡㍣㌲㍡㍣㌳ㄲ戳㡥搷昱㐴攵摦㈴㕥搹摣晣㜵慣㌲攰㘲㔶㕥㤴愰㔸摤㉡㘹昸搳㠷戸㠰㜱㈱㡥㘸昲㜵ぢㅤ㍡㉣㔷挰㠹晦㜳㌵㐷〸㤳㕡搴搵㈲㐹㡤㌳づ㘹㥥㈱ㅥ换㜸户扢戶㈰㐴昶㌶㥢搸攸昸攸㌸㡡㜵捡㙤㐳㈳愳㝡攸㙦戳㑦㐹㠸㠲挱攰㥦晤㘲〱㔶㜸敤㘰慥挹晦㑦㌷晦ㅦ挸敦ㄶ敥ㄸ㔷㘲挰㝤㥦摣㤶㠰挸㜷扥ㅣ〰ぢ㈱㔸挰愳㤷㑥ㄸ㈶㐷㔳戱㐸戳ち攱㑢㍢㤷扢〳搱㙣㕡㌱㜹㌶敥㌹て捤慦ㄸ㤱㠸㤶挷愲㔵ㄱ㈶ㅦ㈸ㅥ㘳㕤昹攸挸㉣㤴㌹㡤㡦㈷愳晣㔵㐴㝥挵攴㐴戸㉡㌹㡦愵〵㘵ぢ㕢㌸㝡ㄲ慣㥣㡡㈱搱㉡散㍣摡㈶摢〵ㄵ㤳㘶挷ㄷ攰㠷ㄵ搵㤵㔵㈳挲昳㤲㝦㡢㐰㤹㕦㈵㐰㐸敦㔱㔹㉡㉢㑢攵㘶攵晥搹敦㈸愹〴㐰㈲㄰〸昴㠲捥㉣ㄲ㌳㕣㔷愱㤵㘱㝦㘵愴捣㐲㌳敥慦昴换昱ぢ〲摦捡㤷摡㕦愶昰ㄸ㙣㕣㠴㥤㌴敦㘲㤰㘳㐶㑣㈹愹㉢㑦晣晦晡晤㐷捥搵搰㥣攱慢㐰㌶㡤摡㕡愸㍤㈱摣㕣㙦㉥ㅣ攳搶㘳㐸搴搹㜳㙦㠲愱ち㤱攱搶㠸㙦㑦㡡戳㌹ㅣ㤵㉢㜹搸昹㜱攸㐵挵て㡥戹捤㜵㠷愹㕣㘵㌸㤶㌴㜹挵昱捡捡㌰㌷㉦㙥㥡㤳㜰摣㡥攴㑡㕥㡤愳㠹㔱〱㈲摢愰㌹ㄴ慥挱㔰戸㐶㠶昰㜵捣晡㐶㘹㔳㔷㝣㔶㌸ㄱ㑤捤慥㡣㤶攵戲挳ㅡ挴扦挵㜶㠹㑤㈸ㅢ㘰㕡㉦搹㌸㤱愴扡慢㡢㜴㐱っ挲摤〳攷つ㠴㡥攱挷搶㥢㈵摦攱敡㑦ㄶ㡦㈱㡦㤵㠳扤㜱〹戴攵攰㠳〱㜳㐷戱㈵㕦ㄸ㤱〳㤱扡㤶〲昸ㄸ㤷㐲㤴つ㝥戲慦〳挹㔸攳搳ㄴ〲愱搱昱㜰昹㜰㤴愹挶ㄳ㑤捤摦㉢攵㈲戴㍣慣㈴ち㔹搷㔵㡣〲㐸ㄴ㔶捥㐷づ㥣挸攵挰㈴㔴㑣㘵戳㈲㉣愸㘳挸ㅤ㌷㤰㤳搳㉣搷捦㔶㠹愵敢㐰戳晥挵晥戳慥ㄲ㡦晥慦㈷ㅣ㠱愳㉢㤷㠵慢㐲㈸愱挳㜲㡣攵㕣搳㉡㜴戹ㅥ㤷挰ちち㕣づ㤲戳ㅡ㑣昷㕥㤲戶〶㡡捡㜳㉡㔹㥢㤵㕢挹攵㈰摤〸愲㘲ぢ㌵㕥㠰㈴搸㉣昷㝡昰㡤㉢愰昶愵㑤㥢〶愰ㅤ㔰㙢㐰㉣晢〶摡愱㄰挱㌳㔶搲晥㤵㈰敡づ㜴㜹㐲㉡㘱㐳㈵ㅥ挶慣㤳㤱㙢搰挶搷㠵扡ㄳ㐳㍣㈱戱㕥戶㐸㥡㜱扣ぢ㉣愶搲㡣㕦㝤㘹㤹扡ㅢ㜲㑣捤〲挶戵昴㠲㈷㐱㔶㙥愰敥㐱㠷昹㠱㝥愵晤〶㔳敢㈰挰㙦戱㠰ㄴ摤㠸㕤搷㔱㔳摤〷㉥㡦㥣挶昵㕣收晤㘸昱㠰㔴扢㠱摥㠰搱晡㌷搰〷㌹〳ㅦ攳㐶㉡㌱㍢敡㈱㌴㉣㔰搱戴愲扥㠶换攱㍤ㄹ昵戰扦挰㑤ㄴ戸㤹〲敢㈱戰ㅡㅦ攳ㄶ昴㙡㠳戵挱㌶捤ㄶ慣戵㥣㜶㉢愷㍤〷〱㕢戰㙥挷㤸ㄵ慣㍢搰㘶戰㌶㘲㈸㜳戰㥥㠷㐴㠳㠳昵〲㠴㜵戰敥愴ㄷ㡥㘰扤〸㕥㐳㠲昵ㄲ攴㜴戰扡愰〵㡦㍤㕦㜱敡㘵っ㑢戰敥攱㌲㕦㐱捦ㄱ慣㜵ㄸ慤㍦㔸慦㘹摤㈸晤愲ㄲ戳愳㕥㐷挳㈷㔸昷㜳㌹て㔰昰つ㝦㠱〷㈹昰㄰〵摥㠴挰㙡㝣㡣㠷搱慢つ搶㘶摢㌴㕢戰搶㜳摡㈳㥣戶ㄵ〲戶㘰㙤挰㤸ㄵ慣挷搰㘶戰㍥挶㔰收㘰㙤㠳㐴㠳㠳昵ㅦ〸敢㘰㍤づ〳捥㘰㙤〷慦㈱挱㘲㈵㤴づ搶愱㘸挱㘳㙦戰㍥挳戰〴敢㈹㔸㔱㉣㤸㜲〴敢ㄹ㡣搶ㅦ慣㉦戵敥㠰昱㉣㤵㤸ㅤ昵ㄵㅡ㍥挱㝡㡥换搹㐸㐱㔶㕥昹〸㍣㑦㠱ㄷ㈸昰つ〴㔶攳㘳扣㠸㕥㙤戰㜶搸愶搹㠲戵㠹搳㕥攲戴㕦㈱㘰ぢ搶㉢ㄸ戳㠲昵㉡摡っ搶㙦ㄸ捡ㅣ慣㥤㤰㘸㜰戰㝥㠷戰づ搶㙢昴挲戱㘷敤〲慦㈱挱摡つ㌹ㅤ慣㍥㘸挱㘳㙦戰㌸㈶挱㝡㤳换攴㤷戱㈳㔸㙦㘳戴晥㘰戱搸ぢ敦㠰戱㤹㑡戴㈱愴ㄹ㘸昹挴攲ㅤ㉥攷㕤ち收昸ぢ扣㐷㠱昷㈹㄰㠴挰㙡敡晤〰扤摡㘰戱〴捣搲㙢ぢ搶ㄶ㑥晢㤰搳㔸慥㘵ぢ搶㔶㡣㔹挱晡ㄸ㙤〶慢㈵㐴㌲〷慢ㄵ㈴ㅡㅣ慣㍤㈱慣㠳戵㡤㕥㌸㠲戵ㄷ㜸つ〹ㄶ㉢挶㜴戰㡥㠲扦昰搸ㅢ㉣搶㤳㐹戰㍥攱㌲摢愰攷〸搶㘷ㄸ慤㍦㔸㉣㐰挳ㅢ愵㡣㔴愲つ〵搴㝥㘸㔹愰搲扡㤹愹㝣挱攵㝣㐹挱㜶晥〲㕦㔱攰㙢ち戴㠷挰㙡敡晤〶扤摡㘰㜵戴㑤戳〵敢㕢㑥晢㡥搳扡㐱挰ㄶ慣敦㌱㘶〵敢扦㘸㌳㔸摤㈱㤲㌹㔸慣㍥㙢㜰戰㔸㐴愳㠳昵〳扤㜰〴㡢挵㙢つ〹ㄶ慢搸㜴戰〶ㄳ㉤扦㘰戱挶㑤㠲昵㌳㤷搹ㅢ㍤㐷戰㝥挱㘸晤挱敡㠳㘹㜸〷㡣㕦愹㐴ㅢ㐲〵㈵㕡㍥挱晡㡤换搹㐹㐱㔶捤昹〸晣㑥㠱㕤ㄴ㘰ㅤ摤㙡敡晤〳扤摡㘰戱㔴捥㥡㘶ぢ搶㙥㑥攳て摦搴㔰〸搸㠲㤵挵㠴搳扣㌴㡤㘴㔹㠲㌵っ㈲㤹㠳㌵ㅣㄲつづㄶ㉢攷㜴戰㔸晦攴っㄶぢ敡ㅡㄲ㉣㔶搶改㘰㡤㠰扦昰搸扢㘷戱敥㑥㠲搵㤴换ㅣ㡤㥥㈳㔸㝣搴㐲晤挱ㅡ㡢㘹㜸攳愹ぢ㔴愲つ〵ㄴ慢昵㉣㔰㘹摤摣戳㥡㜱㌹㜹ㄴ㘴㈵㥦㡦㐰㍥〵㥡㔳㠰戵㝤ㄲ慣〲昴㙡㠳㌵搹㌶捤ㄶ慣㐲㑥摢㠳搳㜸昷搹ㄶ慣㤶ㄸ戳㠲搵ち㙤敥㔹搳㈱㤲㌹㔸愵㤰㘸㜰戰㘶㐰㔸〷㙢㑦㝡攱搸戳挲攰㌵㈴㔸慣昶搳挱ㅡ㐳戴晣㠲㔵づㄱ〹㔶㙢㉥㌳㠲㥥㈳㔸㙤㌰㕡㝦戰㔸㍣㠸㌷ㅥㄸ㐰㈵摡㔰㐰戱㠲搰㈷ㄶ㙤戹㥣晤㈸挸敡㐲ㅦ㠱㜶ㄴ㘸㑦〱搶ㅢ㑡戰㍡愰㔷ㅢ㉣㤶ㄴ㕡搳㙣挱摡㥦搳㍡㜲摡㝣〸搸㠲㜵㈰挶慣㘰㜵㐲㥢挱㘲㜱㘰收㘰戱㜲戰挱挱㘲㠵愱づ搶㐱昴挲ㄱ慣㤳挱㙢㐸戰㔸㠱愸㠳挵愲㐰㜸散摤戳㑥挵㤸〴慢ぢ㤷㜹ㅡ㝡㡥㘰㜵挳㘸晤挱㕡㡣㘹㜸愳㝣㠲㑡戴愱㠰㍡〳㉤ぢ㔴㕡㌷昷慣㐳戸㥣ㅥㄴ㕣攲㉦㜰㈸〵㝡㔲㠰㌵㤰ㄲ慣㈲昴㙡㠳戵搴㌶捤ㄶ慣㕥㥣挶戲づ挵㤲㐴㕢戰晡㘰捣ち搶攱㘸㌳㔸㉣㔸捣ㅣ㉣㔶㌳㌶㌸㔸慣㝡搴挱敡㑢㉦ㅣ挱扡ㄴ扣㠶〴㙢㌹攴㜴戰㔸愸〸㡦扤挱㕡㠱㌱〹㔶㍦㉥㤳挵㤳㡥㘰昵挷㘸晤挱㘲㤱㈵摥㜸〰〳㤵㘸㐳〱㜵㈵㕡㍥挱㍡㥡换ㄹ㐸㐱㔶㘱晡〸っ愲挰㘰ち戰㉥㔳㠲㌵〴扤摡㘰㕤㘷㥢㘶ぢ㔶㌱愷つ攵㌴㤶㐹摡㠲㌵ㅣ㘳㔶戰㐶愰捤㘰戱㠸㌲㜳戰㔸㘱搹攰㘰戱ㄲ㔳〷㙢㈴扤㜰〴敢㌶昰ㅡㄲ㉣㔶㙡敡㘰㤵挲㕦㜸散つㄶ敢㌸㈵㔸愳戸㑣ㄶ㜴㍡㠲㌵〶愳昵〷㡢㠵㥦㜸〷㡣戱㔴愲つ〵搴扤㘸昹挴㘲ㅣ㤷㌳㥥㠲敢晣〵㈶㔰㘰㈲〵敥㠳㠰〴㙢ㄲ㝡戵挱㘲㌹愸愵搷ㄶ慣挹㥣㌶㠵搳㥥㠰㠰㉤㔸㔳㌱㘶〵㙢ㅡ摡っㄶぢ㍢㌳〷㡢㔵㥦つづ搶搳㄰搶挱㍡㡥㕥㌸㠲昵っ㜸つ〹ㄶ慢㐷㜵戰㔸搰〹㡦扤挱㘲㙤愹〴敢ㅦ㕣㈶㡢㑣ㅤ挱㥡㡥搱晡㠳挵㘲㔴扣㔱づ㐴㈵摡㔰㐰㙤㐲换〲㤵搶捤挳攰っ㉥㈷㑣㐱㔶慢晡〸捣愴㐰ㄹ〵㔸扦㉡挱㉡㐷慦㌶㔸㉣㔱戵愶搹㠲ㄵ攱戴ち㑥㝢て〲戶㘰捤挶㤸ㄵ慣㈸摡っㄶ㡢㑤㌳〷㡢㤵愸つづ搶ㄶ〸敢㘰捤愱ㄷ㡥㘰㝤〸㕥㐳㠲戵ㄵ㜲㍡㔸㜳㠹㤶㕦戰㍥㠶㠸〴慢㤲换㘴攱慢㈳㔸㜱㡣搶ㅦ慣敤㤸㠶㌷㥥攲㐱㈵摡㔰㐰㝤㠲㤶〵㉡慤㥢挱㍡㠹换㐹㔰昰㔳㝦㠱㈴〵昸㥣㌰挵㥡㕡〹㔶㌵㝡戵挱㘲搹慣愵搷ㄶ慣昹㥣戶㠰搳㝥㠰㠰㉤㔸ぢ㌱㘶〵敢㘴戴ㄹ慣ㅦ㈱㤲㌹㔸㍦㐱愲挱挱晡ㄹ挲㍡㔸㡢攸㠵㈳㔸㉣慥昵〶㉢㄰㤸晦攵搴㠱㙢捥㝥㝢㈰慢㕤攸ㄲ慢㙣㜵戰㔸昸ち㡦扤㝢搶㙦ㄸ㤳㘰㥤挶㘵戲ㄸ搷ㄱ慣挵ㄸ慤㍦㔸扢㌰つ敦㠰㜱〶㤵㘸㐳〱昵〷㕡ㄶ愸戴㙥〶㙢〹㤷㜳㈶〵㔹㌰攲㈳㜰ㄶ〵捥ㄶ㑤㔹㘶戰㤶愲㔷ㅢ㉣㤶昲㕡搳㙣挱㍡㠷搳捥攵戴㍣〸搸㠲㜵㍥挶慣㘰㕤㠰㌶㤱挹㠷㐸收㘰戱㘲户挱挱㉡㠰戰づ搶㠵昴挲ㄱ慣㐲昰扣挱昲摣㌷㔶㉤㈰愷㠳戵㠰㘸昹〵㡢㜵挱ㄲ慣㡢戸捣㔶攸㌹㠲戵っ愳昵〷㙢㉦㑣㤳㘰㕤㐲㈵摡㔰㐰敤㡤㔱ぢ㔴㕡㌷㠳㜵㈹㤷㜳ㄹ〵㕢晢ぢ㉣愷挰ちち散〳㠱搵㤸㘹㕣㡥㕥㙤戰摡摡愶搹㠲㜵〵愷慤攴戴㑥㄰戰〵敢㉡㡣㔹挱扡ㅡ㙤〶㡢㠵挲㤹㠳㜵㌰㈴ㅡㅣ慣捥㄰搶挱扡㠶㕥㌸㠲搵〵扣㠶〴慢ㅢ攴㜴戰㑥㈵㕡㝥挱敡づㄱ〹搶㉡㉥昳㄰昴ㅣ挱㕡㡤搱晡㠳㜵㈸愶㐹戰㙥愰ㄲ㙤〸㍦㡥挵愸㑦戰㙥攴㜲搶㔰㤰搵捦㍥〲晦愶挰㑤ㄴ攸〵㠱搵㔰㘷摣㡣㕥㙤戰㔸昲㙣㑤戳〵敢ㄶ㑥㕢换㘹㐷㐳挰ㄶ慣摢㌰㘶〵敢㜶戴ㄹ㉣ㄶ㉦㘷づ搶㈰㐸㌴㌸㔸慣㠰搶挱扡㠳㕥㌸㠲挵挲攸㠶〴㡢ㄵ搲㍡㔸㘷挲㕦㜸散㍤っづ㠳㠸〴敢㙥㔸㔱㉣愴㜶〴敢㕥㡣搶ㅦ慣㤱㤸㈶挱㕡㐷㈵摡㔰㐰㤵㘰搴〲㤵搶捤㍤敢㍥挸ㄸ昷㔳昰ㄸ㝦㠱〷㈸昰㈰〵㐶㐱㘰㌵㘶ㅡて愱㔷ㅢ㉣㤶㘱㕢㝡㙤挱㝡㤸搳搶㜳摡㔴〸搸㠲昵㈸挶慣㘰㙤㐰㥢挱㥡〶㤱捣挱㍡づㄲつづ搶昱㄰搶挱㝡㡣㕥㌸㠲㜵〲㜸つ〹搶㠹㤰搳挱㍡㡦㘸昹〵㙢㍡㐴㈴㔸㑦㜲㤹㉣敥㜶〴敢㘹㡣搶ㅦ㉣ㄶ㠱㑢戰㥥愱ㄲ㙤㈸愰㔸〹㙥㠱㑡敢㘶戰㥥攵㜲㥥愳㈰慢挴㝤〴㌶㔲攰㜹ち戰㙥㝣㌵㘶ㅡ㉦愰㔷ㅢ慣㔹戶㘹戶㘰扤挸㘹㥢㌸㙤ㅥ〴㙣挱㝡ㄹ㘳㔶戰㕥㐱㥢挱㘲㤱㜷收㘰㈵㈰搱攰㘰戱㔲㕣〷敢㔵㝡攱〸㔶ち扣㠶〴㙢㍥攴㜴戰㉥㈲㕡㝥挱㕡〰ㄱ〹搶ㅢ㕣㘶つ㝡㡥㘰扤㠵搱晡㠳㜵㌲愶㐹戰摥愶ㄲ㙤㈸愰ㄶ㘱搴㈷ㄶ㥢戹㥣㜷㈸㜸㡡扦挰扢ㄴ㜸㡦〲愷㐲㘰㌵搴ㄹ敦愳㔷ㅢ慣挵戶㘹戶㘰㝤挰㘹㕢㐰㜲捥㠷㐰挳㡡㤸㔹て㔰㘸慢㉣㘷改㑤㜲㡦㡡〹搵攱ㄸ㥥㈸㍡づ㈵㡥㈹づ晤ㅤ㙡㕢戲㜵愱愹晢戹㘷捥〷㡤愲㍥㕢㤶㜰挲㠹晢㘰㘵㙥っ㥣戲收摡㤲㤴晣㜳㠵愸愱㥣㡥扦敦摥摤㌰㉢摣㉡㥡捥攷㘳㜶㑡㑢〳戹戴㠹㐸攱㔷〷ㅦ攱㍦敥㍤ㄷ㈰㘶戲〹㙤攵戸昹捡戹㄰愳ㄹ慡扦㕣搵㥡㥣摦戲慥㔶㠵㔵㐹摤㘲㝣〰戱㕦㤱㡢戳〸散㘳㔸㔵ㄷ㔹㍥㙣㘳て捡攸㑡捥㈵ㄸ慤户㠰㠸㔵㐷愸㌶㐷㈹搱愴搴挲ㄸ捡户搸攴攳㘶㜴㡢昵㉡㥡つ昷攲㠹㙣㔴摣扢ㅦ㈶㔵㍢昷㔲愸㙡搶捡昵昰㉥㤹㐶捥挵昰㈶㘷㍦挰㥥㜶扥ㄳ㘹捥攱㉢戸ㅤ㡢㘹㌵㈶㕡㤶㠸㈷攳ㄵ愹づ㤳㔰㠶搸㠱㡦㜳挳て㍤㝢づ捥搹ㄷㅡ㝤㙤㜲㘱搹㔵㝣愰慥〴㉦㌴户㉡扥愰㑡扣挹㐹昲愹㜶ㄲ戳愶㑤㘹㠶㘵慡昲㍡〰攰ㄵ戲慡㠹㤳㡤㑦㘱㌸扦㐹攱㘵攸昳㔵挸搲㈰㘹慣戰ㅡ㤷㥢㡤㠲㉢搰愰㤶愰㤶昸敢㘸攱㑡㘸㘶㌴㠳㥦㠱㌶㉦ㅥ㔲㙡㉢ㅣっ㝥㡥戱㍣㡣㐹㘹搴㐴㍣つ㉥昸〵㐶昶挰㠸昳〹挳㠵㔷㥡㕡敡㥥挳㙢㝣つ㐹㜵㌵挶㜹搰〹愹㤶挰㤱㍢〵㐶戱㜱㝦㡢晦戸㜱㕦〳㥥〰㘵摦戸搵戵ㄸ攵〶㙥散愰づ愹搴挱㉣攳㝢昶搰愰ち挵㑡ㅤ㙥㠰慡㌹㤴㌲散ㄸ挴〳㕤挸㐳搸㔴ㅥ㐶ㄸ㍡㈷昴慣搷ㄱ攸㝦㠲ㅣ愰㕦㠳㍥㕦㠵慣捦㤱挶㑤㔶攳㘶戳㔱㜰ぢㅡ㡤〳晤㕡㘸愶扦〶愱㌷㠸戵㐱㜸ぢ㙦戵挶昷㈷戳㈳挹㑥㡣慢摢㌱慥挱捣挶捡敡挰摣〵㈶挱㘴戱㡦ㄷ捣㍢㌱㉡㘰ㄲ㝡㜵㡦㈵㐳ㅣ㙡挱㕣㠷㔱〱㜳昷㑥㍦㌰㜷㘱搴ぢ㈶敢㘹〴㑣㍣㐸㥡㘰摥㡦㍥㕦㠵て㔸㡤〷慤挶㐳㘶愳攰㘱㌴ㅡ〷捣昵搰㡣〵㝡挰㝣挴ㅡ㍦㤸捣捥㈴㈱㉥㝤〳挶㌵㤸㍦㘱㜵㜵㘰收㠱㐹㌰㔹㡣攳〵㤳ㄵ㌴〲㘶㜳敡㤰㑡ㄷ㙡㉣㘰てつ㍡愰㥥㠱㡣㠰戹挳ㄷ捣㙦㝤挱㘴扤ぢ㤴攰㈷戴愰〰昳㌹昴昹㉡摣㘸㌵㥥户ㅡ㉦㤸㡤㠲ㄷ搱㘸ㅣ㌰㌷㐱戳ㅦ㤸㉦㔹攳㠷挰㌵㜹㘸戴戱て㤷晥ち挶㌵㤸㥦㍡挰摣ㄷ㑣㠲昹㉡昸㕥㌰㔹攱㈲㘰敥㐷ㅤ㙦㕡㌲敤搸㠳㝥〱昳㙤㡣ち㤸ㅦ晢㠲昹㤱㉦㤸㥢㌱〹㑡戰敦㠰〲捣㜷搰攷慢昰㕤慢昱㥥搵㜸摦㙣ㄴ㝣㠰㐶攳㠰戹〵㥡晤挰晣搰ㅡ敦つ搷攴㜱搹㐶㘷㉥㥤㠵㉢ㅡ捣捤づ㌰扢㠲㐹㌰㔹捣攲〵㤳ㄵ㈸〲㘶㜷敡昸挴㤲㌹㠴㍤攸ㄷ㌰㍦挳愸㠰昹扡㉦㤸慦晡㠲昹㌹㈶㐱〹㝥㤹っち㌰扦㐰㥦慦挲㉦慤挶㔷㔶攳㙢戳㔱昰つㅡ㡤〳㈶㉢㐸晣挰晣捥ㅡ㍦ㄲ慥挹㠳挲㡤扥㕣㍡ぢ㑢㌴㤸ㅢㅤ㘰ㅥ〹㈶挱晣㉦昸㕥㌰㔹㈱㈲㘰ㅥ㐵ㅤ㍦㕢㌲晤搹㠳㝥〱昳ㄷ㡣ち㤸㑦昹㠲昹㠴㉦㤸扦㘲ㄲ㤴攰㔷搲愰〰昳㌷昴昹㉡摣㘹㌵㝥户ㅡ扢捣㐶挱ㅦ㘸㌴づ㤸慣昰昰〳㤳㠳㌲㍥㄰慥ㄹ㠳㐸㠶㜳改㔹ㄸ搴㘰㍥攴〰㜳㈴㤸〴戳〹昸㕥㌰戳㌱㉡㘰ㅥ㐳ㅤ㑤㉤㤹㔱散㐱㌵晡〱㘵㠰ち㤸敢㝣挱扣挷ㄷ捣㄰㈶㐱〹ㅥ㝤づち㌰㥢㔱ㄵ㕥㠵㜹㔶㈳摦㙡㌴㌷ㅢ〵〵㘸㌴づ㤸㠵搰㑣㉢敥㙦昳㍤慣昱㘱㘴づ㈷㤹挲愵户挴戸〶㜳慤〳捣愹㘰ㄲ捣㔶攰㝢挱摣ㄳ愳〲收㜱搴搱摡㤲㌹㥥㍤愸㐶ㅦㄵ㘲愰〲收ㅡ㕦㌰㙦昰〵㜳㕦㑣㠲ㄲ晣昰ㅣㄴ㘰戶愵㉡扣ち昷戳ㅡ敤慣㐶㝢戳㔱搰〱㡤挶〱㜳㝦㘸愶ㄵ㌷㤸ㅤ慤昱㔱㘴昲〹㔰㐶㌹㤷㝥㈰挶㌵㤸㔷㌹挰慣〰㤳㘰㜶〲摦ぢ收㐱ㄸㄵ㌰㘷㔳㐷ㄷ㑢㈶捡ㅥ㔴愳㡦㐲㌵㔰〱㜳㠵㉦㤸㤷昹㠲搹ㅤ㤳愰〴捦㥢〵〵㤸㠷㔰ㄵ㕥㠵㍤慣挶愱㔶愳愷搹㈸㈸㐲愳㜱挰㘴〵〳慤戸挱散㙤㡤㑦㈰㜳㈲㐹㤲㑢敦㠳㜱つ收㠵づ㌰慢挱㈴㤸㠷㠳敦〵戳㉦㐶〵捣〵搴搱捦㤲愹㘱て慡搱て愸晥愰〲收㌹扥㘰㥥敤ぢ收〰㑣㠲ㄲ晣㥥ㅦㄴ㘰ㅥ㑤㔵㜸ㄵづ戴ㅡ㠳慣挶㘰戳㔱㌰〴㡤挶〱戳ㄸ㥡㘹挵つ收㔰㙢㝣㉡㤹搳㐸㤶㜰改挳㌱慥挱㍣搵〱收㔹㘰ㄲ捣ㄱ攰㝢挱ㅣ㠹㔱〱㜳㈹㜵㡣戲㘴捥㘱て慡搱挷㤳㑥㐱〵捣ㅡ㕦㌰攷晢㠲㌹ㄶ㤳愰〴捦扣〷〵㤸攳愸ち慦挲昱㔶㘳㠲搵攰つ㝤扥ち㈶愱搱㌸㘰㑥㠶㘶㕡㜱㠳㌹挵ㅡ㍦㤱捣改㈴换戸昴愹ㄸ搷㘰㔶㌹挰扣ㄴ㑣㠲㌹つ㝣㉦㤸挷㘱㔴挰㕣㑥ㅤ晦戰㘴㔶戰〷搵攸愳㈴づ㔴挰㡣晡㠲㌹换ㄷ捣㔲㑣㠲ㄲ晣㘶〶ㄴ㘰捥愰㉡扣ち挳㔶㘳愶搵㈸㌳ㅢ〵攵㘸㌴づ㤸ㄱ㘸愶ㄵ㌷㤸ㄵ搶㜸ㄹ㤹攵㈴慢戸昴搹ㄸ搷㘰㤶㍡挰㕣つ㈶挱㡣㠲敦〵㜳づ㐶〵捣ㅢ愹愳搲㤲㔹挳ㅥ㔴愳ㅦ㔰㜱㔰〱昳㜸㕦㌰愷昹㠲㌹て㤳愰〴㍦㝥〱〵㤸㈷㔱ㄵ㕥㠵扣㍦㉥㡤愴搵㐸㤹㡤㠲㙡㌴ㅡ〷捣昹搰㑣㉢㙥㌰ㄷ㔸攳㔱㌲攷㤰摣挹愵㉦挴戸〶㜳扣〳捣扢挱㈴㤸㈷㠳敦〵㜳ㄱ㐶〵捣㝢愹攳㌴㑢㘶ㅤ㝢㔰㡤㝥㐰㉤〶ㄵ㌰㐷昹㠲㔹攲ぢ收ㄹ㤸〴㈵戸て〳ち㌰㤷㔰ㄵ㕥㠵㘷㕡㡤戳慣挶搹㘶愳㘰㈹ㅡ㡤〳收㌹搰㑣㉢㙥㌰捦戵挶攳㘴捥㈳搹挰愵㥦㡦㜱つ收㘰〷㤸㡦㠳㐹㌰㉦〰摦ぢ收㠵ㄸㄵ㌰㥦愴㡥㡢㉣㤹愷搸㠳㙡昴〳㙡ㄹ愸㠰搹摦ㄷ捣㝥扥㘰昲㝥㌳㤴攰㐶ち㈸挰扣㤴慡昰㉡扣捣㙡㉣户ㅡ㉢捣㐶挱攵㘸㌴づ㤸㔷㐰㌳慤戸挱㕣㘹㡤㔷㤳㌹㥦攴㈵㉥晤㉡㡣㙢㌰㝢㌹挰㝣〵㑣㠲㜹㌵昸㕥㌰慦挱愸㠰昹ㅡ㜵慣戲㘴㕥㘷て慡搱て愸搵愰〲收㈱扥㘰㜶昳〵昳〶㑣㠲㤲㠰昱㌶㈸挰扣㤱慡昰㉡㕣㘳㌵晥㙤㌵㙥㌲ㅢ〵㌷愳搱㌸㘰摥〲捤戴攲〶㜳慤㌵扥㠸捣㔳㐸㍥攰搲㙦挳戸〶昳〰〷㤸ㅦ㠲㐹㌰㙦〷摦ぢ收ㅤㄸㄵ㌰户㔲挷摤㤶捣挷散㐱㌵晡愸扤〳ㄵ㌰摢昹㠲搹搶ㄷ捣㜵㤸〴㈵〱攳ㄳ㔰㠰㜹ㅦ㔵攱㔵㜸扦搵㜸挰㙡㍣㘸㌶ちㅥ㐲愳㜱挰㝣ㄸ㥡㘹挵つ收㝡㙢晣っ㌲㤷㤰㝣挵愵㍦㡡㜱つ㘶㉢〷㤸摦㠰㐹㌰㌷㠰敦〵昳㌱㡣ち㤸摦㔱挷㤳㤶捣づ昶愰ㅡ晤㠰㝡ㅡ㔴挰㉣昰〵㌳摦ㄷ捣㘷㌰〹㑡昰㐴㐰㔰㠰昹㉣㔵攱㔵昸㥣搵搸㘸㌵㥥㌷ㅢ〵㉦愰搱㌸㘰扥〸捤戴攲〶㜳㤳㌵㝥づ㤹㝣ㄲ㤸昱ㅢ㤷晥㌲挶㌵㤸㌹づ㌰㝦〷㤳㘰扥〲扥ㄷ捣㔷㌱㉡㘰晥㐱ㅤ㙦㔸㌲扢搹㠳㙡昴〳敡㉤㔰〱㌳攰ぢ收ㅦ扦昹㕤ㅣ㝥ㅢ㤳愰㈴㘰㌴挹ㄱ㌰㌷㔳ㄵ㕥㠵敦㔸㡤㜷慤挶㝢㘶愳攰㝤㌴ㅡ〷捣て愰㤹㔶摣㘰㙥戱挶晦㐹㈶㥦ㅥ㘶昰㡦㙡慡㡦㌰㉥㘰㠵搰攳㐴㝥ち户㤲攲愵㍥戶搸搶〸㐷ぢ户㘱㔴㤶㥣㈷㑢捥昹ㄴ晤愳搲㍦㌱捡㜶㥦愵ㅢ㙥搷㌹晥攴捦㌰晣〹㥦㠵扣晥搳〴扦㑣捦㤱扢㉦搹㔹晤晥㥣㉥摥昶㙣つ㔵晣攴晣㠰㘰晤㝦攸㈱㈶㜵昷㉡愹戱㍤㍥㐶㜳㘲昶㌵㤶㉢扤㕢㌸戴㤶攴㔶㄰昵㉤㑣晡晥㤱㠷㙦㑣㠶攷㡦㍣㝣㙢挱摢捡㠶扥摡㘱㡤㍡㐰晦ㅥ愳〲晡㕥〲扡晡〹㝤〲慦扥㠰㜶慥㔶㕣㙡㑤〷㜷㘲搸捦挱敤改ㅣ晣㡦挹昰晣戱㠵㕤㌴挰〵戶戳㍢戸摢ㅡ㜵㌸㐸敦挴挱づ摡㐱摥㉣ㄱ〷㍦戲㍢搸㤱づ昲扥㠴㥦㠳敦愵㜳昰㕤㤳攱昹愳〷扣㠹㈱づ㜶戶㍢㈸昷㉣攸戶挳挱〲挸攲ㅤ㌰扡㙡〷㜹〳㐲ㅣ㝣换敥㘰㜷㍡挸㙢晤㝥づ扥㥡捥挱㔷㑣㠶攷㡦て昰挶㠰㌸搸换敥愰摣〷昰㌸搸づ戲㜸攳ㄲ戹㜶㤰ㄷ昵挵挱ㄷ敤づㅥ㑥〷㜹晤摣捦挱㘷搳㌹昸㡣挹昰晣ㄱ〰㕥㙣ㄷ〷晢摢ㅤ㤴㙢敢ㅥ〷㜹㡤ㅤ敦㠰㜱戴㜶㤰ㄷ捡挵挱㈷散づづ愲㠳扣㈶敤攷攰㈳改ㅣ㕣㙦㌲㍣て攳攷〵㙣㜱㜰戸摤㐱戹㕥敤㜱㤰搷慤昱挶戳攸戵㠳㠳搰ㄱ〷ㅦ戰㍢㜸っㅤ攴㜵㕥㍦〷敦㐹攷攰摤㈶挳昳㔰㝣㕥ㄴㄶ〷挷摢ㅤ㤴㙢挰ㅥ〷㜹㉤ㄸ㙦㕣㠴搲づ㡥㐳㐷ㅣ扣摤敥攰㘴㍡挸㙢愷㝥づ摥㥣捥挱㥢㑣㠶攷攱昴扣搰㉡づㅥ㙦㜷㔰慥慢㝡ㅣ攴昵㔵扣〳挶㍦戴㠳搳搱ㄱ〷㙦戰㍢㌸㥤づ昲㝡愴㥦㠳搷愶㜳昰ㅡ㤳攱㜹㐸㍣㉦㕥㡡㠳攵㜶〷攵㕡愵挷㐱㕥戳挴ㅢ㈵晡摡㐱㕥㜸ㄴ〷㔷摡ㅤ㥣㑤〷㜹㡤捦捦挱换搲㌹㜸愹挹昰㍣慣㥤ㄷ〴挵㐱晥扤㙡ㅣ晤攴愳攴晡㥦挷㐱㕥〷挴ㅢ愷㜹摡㐱㕥捣ㄳ〷㉦戲㍢㤸愰㠳扣㙥收攷攰昹改ㅣ㍣捦㘴㜸ㅥ㥡捥㡢㙣攲㘰㡤摤㐱戹愶收㜱㤰搷搶昰挶攳昷戵㠳扣㐰㈶づ㥥㙤㜷昰ㄴ㍡挸㙢㔱㝥づ㉥㑥攷攰改㈶挳昳昰㜲㕥戸ㄲ〷㤷搸ㅤ㤴敢㔴ㅥ〷㜹扤ち敦㠰㜱㤶㜶㤰ㄷ㥤挴挱㐵㜶〷㤷搲挱㔵㘰昹㌹㌸㍦㥤㠳搵㈶挳昳㄰㜱㕥っㄲ〷㉦戴㍢㈸搷㝥㍣づ昲ㅡ㄰摥㐸愴戴㠳扣㤰㈳づ㥥㘴㜷昰㘲㍡㜸㈷㔸㝥づ挶搲㌹㌸搷㘴㜸ㅥ收捤ぢ㉣攲攰ち扢㠳㜲㍤挵攳㈰慦慢攰㡤㠷攱㘸〷㜹㜱㐴ㅣ㥣㘵㜷昰㑡㍡戸〱㉣㍦〷㘷愶㜳㌰㙣㌲㍣て搵㝥ㅣ㥡挴挱㔵㜶〷攵ㅡ㠵挷㐱㕥慢挰ㅢ㝦㌸㑣㍢挸ぢづ攲攰㠹㜶〷㙦愴㠳㍣户昷㜳㜰㕡㍡〷愷㥡っ捦挳慤㕦㠱㈶㜱㜰慤摤㐱㌹敦昷㌸挸昳㝦扣〳挶㙤摡㐱㥥挴㡢㠳㤳散づ摥㐱〷㜹扥散攷攰搸㜴づ㡥㌱ㄹ㥥㠷㑣㝦〸㑤攲攰㍡扢㠳㕢慤㔱㐷㌶挳㜳㙡扣㔱愱慣ㅤ攴㠹戱㌸㔸㘲㜷昰㐱㍡挸㜳㔰㍦〷㠷愶㜳戰搸㘴㜸ㅥ昶捣ㄳ㔶㜱㜰㠳摤挱敦慣㔱㠷㠳㍣㑦挵㍢㘰㍣慥ㅤ攴挹愶㌸㌸搰敥攰㤳㜴㤰攷㜵㝥づ昶㑢攷攰㤱㈶挳昳搰㘵㥥〴㡡㠳ㅢ敤づ晥㘱㡤㍡ㅣ攴戹ㅦ摥愸〳搶づ昲〴㑥ㅣ散㘳㜷㜰ㄳㅤ攴戹㤲㥦㠳㍤搳㌹㜸愸挹㜰㍦晣戸㌰〴㑤㘲昴㜵㌴㡣㌷㐸摥〴〹攵攴㠱㜶ㅤ㙡㍥㙣㌵㠲慡扣慡㔹昸㡢昰㜸换㤳〸㝢攸挷戵搵晤㑤搸〲㌸㥥㔳挱昲挲㘶ㄵ晡㑦戲昲昴㐷㥥㜶ㅢ㤳摡扣㍣㍣戹㉤㠱扦捡㍡ㅡて㈳挴昳摡昰㤷攸捤㑡㌶㍣愴㤰㑦搰戲㥥つ㘶㐸㡦㤳㠳ㄵ攳ㄲ㜸㔸㔸搳㡡㤲㈴ㅥ㜹㔸㥥㡢㍦㝦㤸挲㕦挹慤晡㍢㤴扥愲㕡㌲㥢愷㠹昸收攵〳㡡戳㝣ぢㄵ㔹㠱攸㝥㤶㤸つ挲㍡㍣慣攷㝡㘶昱㠱㙦㝦慥昰㌵昸ㄶ攲㔵㠰〷敤㐵捡昰戸捤づ㔲ㄹ㤹捣㔲㕤ㄱ㜷㈹㈰晢慡搷㍥扢挵摦㐰ㄶㅥㅢ〳搹攰㍢㈰晣㉢㠱㑡搶愱㔰ㅢ昸㉥㐶愴慡㕢㐸㈰㠷㘷㤷敥㠵戱㙣㤴㍦㜶〸戸晥戰㘸戳㘶㕣敤愴㤵晤〶敦敡扤㘵㜰㘱㉢㑣㤵捤敡㝤敡晣㠰㘴ぢ㐸㐸昱㙣㤱㥢㤶㐱㝦戳搴晥扥晥㙤愵〰晤慢昳㙤ㅢ㠷㔸㜱慥㝤㔳慤搱愷㝦戵ㄶ㜹㐶㈸ㄶ户㔳昲ㄳ㤲㑦㐱㐲慡〳愸捤㘲㙢㕦㡢㕦㔰摥㘹昱㉢づ搹㉣㜶㐴摦㘱㤱愷㜸㘲昱ㅢ㑡㝥㑢昲ㅤ㐸㐸㜵〵戵㔹㉣昰戵昸㕦捡㍢㉤晥挸㈱㥢挵敥攸㍢㉣昶挲㠰㔸晣㤹㤲晦㈳昹〵㈴愴づ〳戵㔹っ晡㕡摣㐹㜹愷挵㕤ㅣ戲㔹㍣ㅣ㝤㠷㐵㥥㠴㠹挵摤㤴㘴ㄵ慣愱㐰㐲㡡㘷㕣㌶㡢扢㝥昵摢捥戲㈹敦戴ㄸ攴㤰捤攲㈰户㐵㥥㔵㠹挵㕣㑡ㅡ㈴㈱㤰㤰攲㈹㤴捤攲㡦扥ㄶ昳㈹敦戴㔸挰㈱㥢挵㘳摣ㄶ㜹㥡㈴ㄶ昷愰㘴ぢ㤲㤶㈰㈱㌵搱㘹昱㉢㕦㡢㝢㔱摥㘹戱㌵㠷㙣ㄶ㈷扢㉤昲扣㐷㉣戶愱攴扥㈴㙤㐱㐲㡡㈷㌹戶㌵㙥昳戵搸㥥昲㑥㡢晢㜳挸㘶㤱攷㐳㡥㌸昲㐴㐶㉣ㅥ㐰挹〳㐹㍡㠱㠴ㄴ捦㕡㙣ㄶ摦昵戵搸㤹昲㑥㡢㕤㌹㘴戳挸ㄳㅣ㠷挵㉡换㘲㜷㑡ㅥ㐲搲〳㈴愴㜸ㅡ㘲戳昸慡慦挵㈲捡㍢㉤昶收㤰捤㘲挲㙤戱挶戲搸㠷㤲㠷㤳昴〵〹㈹㥥㔷搸㉣㍥攷㙢戱ㅦ攵㥤ㄶ晢㜳挸㘶㤱愷㈰㡥㌵㉥戱㉣ㅥ㑤挹㠱㈴㠳㐰㐲㡡㈷ち㌶㡢ㅢ㝣㉤ㄶ㔳摥㘹㜱ㄸ㠷㙣ㄶ㜹㑥攱戰㜸愱㘵㜱〴㈵㐷㤲㤴㠰㠴搴扦㥣ㄶ敦昳戵㌸㥡昲㑥㡢㘳㌹㘴戳挸㤳〴㠷挵ㄵ㤶挵昱㤴㥣㐰㌲ㄱ㈴愴慥㜰㕡扣捤搷攲ㄴ捡㍢㉤㑥攵㤰捤㈲戳㝥㠷挵㔵㤶挵攳㈸㜹㍣挹〹㈰㈱戵摡㘹昱〶㕦㡢搳㈹敦戴㌸㠳㐳㌶㡢㑣攳ㅤㄶ搷㕡ㄶ㘷㔲戲㡣愴ㅣ㈴愴㙥㜳㕡扣搲搷攲㉣捡㍢㉤㐶㌹㘴戳㜸㠷摢攲㍡换攲㕣㑡挶㐸㉡㐱㐲敡㝥愷挵㘵扥ㄶ攷㔱摥㘹㌱挱㈱㥢挵〷摤ㄶ㤹㈱换ㄱ㈰㐵挹㙡㤲昹㈰㈱昵戸搳攲戹扥ㄶㄷ㔲摥㘹㜱ㄱ㠷㙣ㄶ㥦㜴㕢㘴捡㉢ㄶ㑦愵攴㘹㈴愷㠳㠴搴ぢ㑥㡢愷晢㕡㕣㐲㜹愷挵戳㌸㘴戳戸挹㘵㔱扤㡥〱挹㤸㑦㠶㑡㕥㠳敥㡦㠴㈱㌷㉢愸㤸搷ち㘳愱挹ㄸ㈰っ愵摥戴ㄸ㌵㈶㘳㈰㔳㡣昳㘰㈸㠷㐹㔲㠳戳㌷收昸㝦昲㜷㍥攷挳㤸㘲敡㈵攷〹ㄷ戰〷㘵昲㘱昲㈴㙥愷㕣敢㘱㐲㈵㡣愴㙢㍤㑣戲㠴㤱戰慦攷㈲㉡摤ちㄶ搷㘴㕣捣摥㌶戴挴攰㌲扢㐱收㑥㌲扤捡㘵㤰昹㤴㌰㉡㕤〶㤹㘳〹㈳㘶㌷戸㥣㑡㤹㔳㠹挱ㄵ散㌱㥤ㄲ㠳㤷摢つ㌲㜵㤲改戳㕤〶扦戵ㄸ戳㕣〶㤹㘲挹㡣ち扢挱慢愸昴扦㘰㠹挱慢搹晢ㄱ㍤㌱㜸㡤摤㈰㌳㈷㤹㍥搳㘵昰㝦ㄶ㈳散㌲昸㡢挵㤸㘱㌷㜸㍤㤵㌲愳ㄲ㠳慢搹㘳㌲㈵〶㙦戰ㅢ㘴攲㈴〶晦攱㌲挸㘴㑡ㄸ㈷戸っ㌲挱ㄲ挶昱㜶㠳㌷㔱㈹ㄳ㉡㌱㜸㌳㝢捣愵挴攰㉤㘶㠳ㅤ挵扣㐹愶ㅦ敢㌲㘸㔸㡣㈹㉥㠳捣慦㘴挶㘴扢挱摢愹㤴昹㤴ㄸ扣㠳㍤愶㔲㘲昰㑥戳㈱〶㤹㌶挹昴昱㉥㠳㑣愵㠴㌱捥㘵㤰改㤵㌰挶摡つ摥㑢愵㑣愷挴攰㍡昶㤸㐹㠹挱晢捣㠶ㄸ㘴搶㈴搳㡦㜱ㄹ㘴㈶㈵㡣ㄲ㤷㐱㘶㔷挲ㄸ㘹㌷昸㄰㤵㌲㥢ㄲ㠳て戳挷㐴㑡っ慥㌷ㅢ㘲㤰㐹㤳㑣ㅦ敡㌲挸㐴㑡ㄸ挵㉥㠳㑣慥㠴㌱挴㙥昰㌱㉡㘵㌲㈵〶ㅦ㘷㡦㜹㤴ㄸ㝣挲㙣㠸㐱收㑣㌲晤㘸㤷㐱收㔱挲ㄸ攰㌲挸摣㑡ㄸ晤敤〶㥦愱㔲收㔲㘲昰㔹昶㤸㐶㠹挱攷捣㠶ㄸ散㠳㡥㑣㍦挲㘵㤰㘹㤴㌰晡扡っ㌲戵ㄲ挶攱㜶㠳㉦㔲㈹㔳㈹㌱戸㠹㍤㘶㔱㘲昰㈵戳㈱〶㤹㌱挹昴㕥㉥㠳捣愲㠴㔱攴㌲㌸挸㘲昴戴ㅢ㝣㡤㑡㤹㐹㠹挱搷搹㘳ㄲ㈵〶摦㌰ㅢ㘲㤰〹㤳攸敤敥㌲挸㈴㑡ㄸ摤㕣〶㑢㉣㐶㔷扢挱捤㔴捡㐴㑡っ扥挳ㅥ㜳㈸㌱昸慥搹㄰㠳捣㤷㐴敦㐱㉥㠳ㄳ㉣㐶㈷㤷㐱收㔵㌲攳㐰扢挱㉤㔴㍡〵㐴っ㝥挸ㅥ㔳㈸㌱昸㤱搹㄰㠳㑣㤷㘴㝡〷㤷㐱愶㔰挲㘸敦㌲㜸㠲挵㘸㘷㌷昸ㅦ㉡㘵ㅡ㈵〶户戳㌷㠳㠴摦㡣㥦㤸つ㌱挸㙣㐹昴戶㜱ㄹ㉣戳ㄸ晢戸っ㤶㕢㡣搶㜶㠳㕦㔰㈹戳㈸㌱昸㈵㝢㔱ㄲㅡ晣捡㙣㠸㐱㈶㑢㘲戰㤵换㈰ㄳ㈸㘱戴㜴ㄹ慣戴ㄸ㉤散〶扦愳㔲㈶㔱㘲㜰〷㝢捣㥦挴攰昷㘶㐳っ㌲㔷ㄲ扤捤㕤〶慢㉤㐶扥换㈰㜳㉡㤹㤱㘷㌷昸ㄳ㤵㌲㠷ㄲ㠳㍦戳户㠸㠴㉢晣㥦搹㄰㠳㑣㤵㘴㝡慥换㈰搳㈷㘱㌴㜵ㄹ㍣摤㘲〴敤〶㜷㔲㈹㔳㈸㌱昸㍢㝢㘷㤱搰攰㉥戳挱㑥挱㜹攸戰㜰㍡慢㐶㤵捤㈸㥦㌱攳㤷㠲散づ㙤戲愷つ捡㕢戹昵㠵㙤㤷扣昹㡦〱㥦晤㝥昵搵㙦㙥扦㘴搳敦㡦捣ㅣ昰摣敡搵㑦ㅦ㜳摤愶㙤㉤㉡㔶㘵摤晦换攸㔵愷ㄴ捤㍤攵愴㡡㈹㕤㐷㥣㜲摣㥣〹㐵攳昷攸搶愴㐹搳愶〷户摣搸扡㜳攱攲㤳ㅥ㔴㑦扣扢㜷㤵㤲昴㠶㘶ㅤ搷㍡㤹收㐸㙥戸ㅢ㡤晣㈶〵捣㔰ㅡ搵つ㐹㝡㍣㙥㉣戳摣㔰昸搹㍤摣㔸摥搸㙥慣㠰〱〹㠲〳㡤换㉤㌷㥡㘸㌷慥㙡㙣㌷㈴㐱昲愰挱㐴㐹㠲㤲愳摤㘰㡥搳愸㐱㤱戴挹攳挶つ㤶ㅢ㑤戵ㅢ捣㝣ㅡ搵つ㐹愶㍣㙥摣㘲戹㘱㘸㌷㙥㙦㙣㌷㈴挵昲戸挱㔴㑢㠲搲㑣扢挱㉣愹㔱搱㤰挴换攳挶㝤㤶ㅢ昹摡つ收㑥㡤敡㠶愴㘳ㅥ㌷搶㕢㙥ㄴ㘸㌷ㅥ㙢㙣㌷㈴㐹昳戸挱㘴㑤㠲戲㠷㜶㠳㜹㔶愳愲㈱愹㥢挷つ愶㜰攲㐶㑢敤〶戳慦㐶㜵㐳ㄲ㍡㡦ㅢ㑣散挴㡤㍤戵ㅢ捣挹ㅡ搵つ㐹昳㍣㙥㌰摤ㄳ㌷昶搶㙥㌰㔳㙢㔴㌷㈴昹昳戸挱㈴㔰摣搸㐷扢挱晣慤㔱摤㤰㤴㤰㙥戴㠱㐱扥昲昰㈹㘴㙡㈸㙥散慢摤㘰㔶搷愸㙥㐸愲〸换捥㉦㝡㈶㡣攲挶㝥摡つ收㝡㡤敡㠶愴㡦ㅥ㌷㤸㐶㡡ㅢ敤戵ㅢ捣〰ㅢ搵つ㐹㉡㍤㙥㌰戹ㄴ㌷昶搷㙥㌰㉦㙣㔴㌷㈴搵昴戸挱㤴㔳摣㌸㐰扢挱㙣戱㔱摤㤰〴搴攳〶ㄳ㔱㜱愳㤳戸愱㤸ぢ㑡㡥晢摥㉦晡昲摤㄰㑣挹挵㕦㘲㘵㜶㈶㡣㜷㕤っ收㑢挲㜸挷挵㘰〶㈳㡣捤㉥〶㜳ち㘱扣敤㘲昰㕢㕥ㄸ㙦戹ㄸ晣摥ㄵ挶㥢㉥〶扦〹㠵昱㠶㡢挱敦㈶㘱扣敥㘲昰摢㐲ㄸ慦戹ㄸ㍣㝥ぢ攳㔵ㄷ㠳㐷㔴㘱扣攲㘲昰ㄸ㈷㡣㤷㕤っㅥ㜵㠴昱㤲㤳㔱挸愳〳搱捥捦㔶㍣㈴㠸捣㈶愷㡣攲㑥㉡㡣ㄷ㕤っ敥㌶挲㜸挱挵攰㠶㉣㡣攷㕤っ㙥㕡挲搸攸㘲㌰搸挲㜸捥挹㘸昶晦〰㌶㌲㔶敤</t>
  </si>
  <si>
    <t>Decisioneering:7.0.0.0</t>
  </si>
  <si>
    <t>㜸〱敤㕡㙤㙣ㅣ挵ㄹ扥摤扢㍤摦㥥捦昱攵㠳㐲〲つ〶㐲〳㌸戹挶昹㔰〲㌴㑤散㜳散㌸㈴戱ㄳ㍢〹㈹愰换晡㙥㌶摥㜸昷㌶散敥㌹㜶愱㝣愸戴愵戴〲ㄵ戵愵愱㐸愵攱㑦㔱㡢㄰㤵㡡㑡㡢㉡㈱愱戶慡㐰㙡㉢摡慡㍦㉡㈱愸挴㡦昲㈳慤㕡〹愹㔴昴㜹㘶昷㍥㝣㍥㍢挶〴㈹㍦搸攴摥㥤㤹昷㥤㤹㥤㜷摥捦ㄹ挷㤴㔸㉣昶〱ㅥ扥昹㈴㔸戸㙡㜴挶て㠴㤳换扢戶㉤㡡㠱攵㤶晤㕣慦攷ㄹ㌳晢㉤㍦㠸㠳㈰㔹戰㠰昷戵㠲㙦㝤㔱愴ち㔳挲昳㐱愴挵㘲愹㤴慥〲㕦晤㘵慢〵㥤扤昴〴㐰〶㔴戱戱㝣摦昰昸㈹っ㍤ㅡ戸㥥搸搰㜵㌴ㅣ㘰㘷㑦㑦慥㈷户㜵换收㉤戹㑤ㅢ扡昲ㄵ㍢愸㜸㘲㘷㔹㔴〲捦戰㌷㜴㡤㔴挶㙤慢㜸㥢㤸ㄹ㜳㈷㐵㜹愷ㄸ摦戴㘵摣搸扡愳㘷敢戶㙤收捤㌷敦挸㈴㌱昲㐸扥㙦慦戰㑦㘳扣㡢㌵㙡ㅢ㐶㍤㤸敦ㅢ昱㠴㜹戱挶搴挸㡤㡤晤愲㘸㤱㙤㐲㜸㔶昹㘴㉥摦㠷晦つ㕣㐱㙤㝢㙥㜸㜴ㄸ捣戵㡤ㄹ㜲㑤㜷㠶㡢攳㐷つ扢㈲㤲㡥晣㥣㤴㜳搴昰づㅡ㡥攸㜰㡥昸攲戰㔱㍥㈹㔸搳㥣挱㡡㔵㑡㘰㉢攳㌷戶㥡㈴㘲㔰㙥㌸摦㤷㥦㌰扣㈰ㅣㄲㄳ㜴户愲㤶㌳攵愲捦㤰昴戲㠵㙣㔱摡㈳㐱攱㝣昲ぢ㔳晣㑣ㅤ㈰㤹〶攸㡣㝡㜵挹㙥㕤㍤㑡攲㍦㄰戵挶㑥敤愰㔲ぢ㠶㕡ㄸ㔷ぢ㐵戵㔰㔲ぢ㐲㉤㤸㙡攱愴㕡㤸㔰ぢ㤶㕡㌸愵ㄶ㈶㐱㔳㝤㔲㙤㙤㙡昴㜴㥤㜸㜸晡挶攷㝦㍤昴㙣搷㈳扦晡搱㜵晦ㅡ搴㈸㕤㉤㔷㌰㤷愹㘳㥥㈸㠷ㅦ晣㜱戳戴攵〶㠴㉣㤵ㅦ㜱㈱㠶㘶戰㈸扤〳㈰戹っ愰㐳昶愹戱㔳昹㈷搸㐹㤶㥥晤昱昱㤷ㅥ㝣戹户敦㤹㡤摢敦摦昵㡢㔵㍦捣㘴㐱㝣㄰晢㥢㍢㈸㠲㡢愴〸ㅡ昷戶攵㜲㕡捡ㄳ㍦㕣㜳㐲㜱散ㄷ㝥㔱愷慣づ㤵㑢㘲㍡㠹ㄲ㘴㌸攳攴摤㜲㈰愶㠳㝥㈳㌰摡㥣ㄱ〳㝢ㄲ攸㈰敡㤶扤挲ㄲ㝢㜶挸戶㙡敦㜴㔴挳〸㔹㔹㙣ㄸ愵㕤㌶㠴㈳㈹㌰㘴昱㐴〸㔳挹㔶ㄶ㙤慦攱㑦〴挶戸㉤搶㌵㠹㍤昹〶㑤㍢ㄲ㔸戶㥦挳㤰㠳㥥㕢㌹㑤㡥㕥慣㜱㘸愸㜴㉡㐸㜲〵㠰戴扦㝣挷㘲攷㜷改㉢昱㑡㑢愴㑥㈴㌶昷〳㘲敡戸捣攵愸ㅣ㡡ㄴ慦摦㌳捥挰㜸搴户㜸㜳㙥ㄳ晦㕤搸㝡挲㜸㥡摢捣敤㘶㑦㑦㘹摢㈶㘳㡢愱㔱㙢㕢慡捦㍣〶㠰っ挹㤸挷慣㜲挹㍤㈳㐹慥敡㌳㝣㔱㤷攷敥〸搷攷㔶捡㈵晦捡搶挸搱挰〸挴㥡㘶㕣㝤㤰㌹摤㐶㘱㉣㠵㉦攷㕢摢摣㑤㡡㔵敦戴ㄵ愲㍦摤㠴㠶挹㜴挷攷挷づ㜸攲敥ㅡ㜶捥ㄷ昵挲ぢ㑥〹攲攷慣㌲㐴㠵摦〵捤㜴㝤㔱㤶㥦搷敤㡣㔸挵㐹攱㡤ち晡㔰㔱㤲㑢扤㡣㈸〱㐹㉦ち扦㝢戸㡣㠵挲㘶㤷慥㙤㙣㌵昷㑣〷戰㑥愲㠴敦㠵ㅦぢ㘶挶㈸愳㥦㥡㐵ㄲ捥〹挴敡㔹捤〳㙥戱攲㔳ㅦ㍣搷㥥㡤改㉤㑤ㄹ㤸戳㜴挰㉤㠹㐴㈲㤶攰ㄳ㠳㝦㠸㐳㐱㌶㌴㠹扦㜴㐴ㅣ搷慦㕡晤㠶㑤愶搹扦㘲戶昰攵づ㘳㝤㔸㠷㉤㈸㤹㙡戳㌶㌵っ㔷摦㔷づ搳搲㤶㠴昳㌶慣㡡㈱〷愹㙦㤸晦㉢攵戰戵扤晢㜸㠹㔵㜵㘵戴晡㍤㔳戰㔷㝢㡤㜲挹ㄶ㕥㉢昳㔲ぢ㤸ㄴ㝥㤱㝥〵㠰昶づ戴㜹㕥敥搱㝦㈹搳捡㡣㜶挶㉡〵ㄳ挹〹㘱㥤㥣〸搰㠶愰㉡㤵㈲㙢㕦㡤㝥晤戰ㅦ慦挸㠰㙡つ㕡昴㉢〹慥〲㐸愷㘳搲㘶㈴搳晡摡戰慡搰ち㑢㥦㑣敦搱㘴㔰戲扢昵㙢㐸愶㉦㠰搳攸㝡ㄶ搸愸㈶ㅦ戶ち搴ㄹ愷㐱㕣摡ㅤ㐹搱〷㌶昹ㅤ捥愸㈵㥤㐰㍦昷戴摤ㄹㄱ㕥ㄱ㉣戴㙣㤱㜶攴ㄶ㡥捤㥣ㄶ㜳搴㉢ㅣ散ㄳ㈳㜲愹ㄹ㤱㜸㥣㈶㘴㤶㈱戹㘹㝥ㄵ㤵㔲搰㈰ㄷ㔴㠹〵㤵㘶㐱攴〲戶愰㉥㔴戴户㥣㘶晤晣㕦㔵㤳㍡㑡ㅥ㘹攷搵捤㑦㉣㕢慢㔴㌰戴㙣搷㠳㜱晡㘷〸搶ㄳ摣〰愰晤〵㠶㙥戱㡣㘷挶搹㌶挵㤰戰㔰㠸愵戸つ搲ㄲ晥ㄹ㐳搰㕥昶愰㠱扦扡搵敢㐶㑤摦㐰戰ㄱ愰挱敡㝤ㄶ搵攴㈶㠰㑣ㄸ㈷㠷〲㤷㔶ㄲっ慡㕡㐹㔴㉤〴攴慣改晤慥㔱ㅡ㌰㡡㐸㐹摢愲㠴㌴㤵㜷㥤搳〸㑣扤㉣㈹昳㜰㥥㜰捡㔳㔶㐹㜸㈹㌶㡣㈲晢㑤㈰ㅦ昵㤳㌲昴昰ㄱ㜱挶㘳㥡搶㥥㙡㌵搷㔰㜵慣㜵㤱〳㘹捣慥㠷收㡣晦敥愱ㅤ扢㤸㍤愷搳搲搲㤳〳晡㘶〰㡤㡥攴㐳戹㙣㥡昷愴㜹愴㙣〵㝥扢搹㕢〹摣〱㉢攸昷㠳㡣〹㠰愲昴戸㙢愴㉡㌴㈸㘸户㜹搴ㄲ㘷愸ㄷ㔷捦㐵㈱搹捣㔷晣挰㤵㠱晡摡戹昸㝥昷愰ㅢ昴㕢晥㘹㈴慥敢㕡愰㐳捣戱〹㔱㠶㤲㝡㠸㡤㉥㐴攴㥥㍥㉤㑡㉤扥㜱搴慤挰㠷っ昵㕦ち㘱㤵㈲挵ㄶ㉥㕣〶㔵捡昵昳㥢㥤〶扥㔳敥㔴〵捦ㄲ愳ち㤹㍦攸㕢㌱ち戵㐸㐹愷昵㙤㜸㐳㈵㌴㠶〶㡢ち挵ㄸ挷㜷㥡戵㉤ㅤ戳〲㕢戴㥢㜲搷㘴㌹㘵㘲㤳㄰挸㤶摡捣戱〹㑦㠸晥づ㜳搰戳㑡戶㔵ㄶㄴ㡦㔵㈱改㝥㜱ㄲ㐱敢㠸敢㕢㍣㉥敡㌰挷㍣愳散㔳㜵捡挵㤹ㄵ戳㙡㔲㔵㌴戳捦㉡㐳ㅣ㐳㌱㘲戹搳ㅣ㥤㜰捦㐰㈷㉡㑥㜹搰㌸敤㕦ち㕢㉡㤹ち昶攰〹㌷㔵㔵㔴㔵㐹愹愹㈵㙥㔷㤸昴㔱㐴㘲㔴㘵㤵〰㥢挵敤㘲㄰户㐰㥣搵ㄴ㄰㜳戳㌳昲っ㈸捡㈵攲慤㉣㑥㉤〲愵㤴改摢搹㘷〷挰扥挱㈳㐳昵㠴昱㈳ㅤ戹㘹っ㍢ㄷ昰挶㔲㡡㙡㤱昹㘵㈰㕥ㄶ㡡ぢ摢㈸㍤扡摣㜵搶㥡㐵㌰㙤㑡ㅡ㑡攳戲㝡㜱〰挹㑤挶摣㙦㡣ぢ㝢挰昵ㅣ㈳㔸ㄶ㔶愸㙣㡥㘱晢ㄱづ愶搶㌱㈸㕥㍣摥ㅡ㉤ㅡ戶㐸㐹换㜷挰㉡敢㈶㠰㤴挱愸挹㤸㐶㤳㌱㉤㥢㌲收㘱㘶慢愱㌵挷㔸敥㐹挳戳㠲〹挷㉡愶㔸㘱㐶㜹㐹挸㈵㐴㠸㍥戲晡㐸攱㠴ㄹ改㙡戲㌹攱〹〶戶㍢〷换㑥搶㜱晢㈱扤慡㤲挴㍦㘵㠹愹㑣㑣㔱㘴㈶愱摦㠲搱㌴晡㈸搸慦昰㔳捥㔷捦㤱捦摦㡦ㄶ㈹搹ち㔳ㄱ愲昵㕢愳〲㉢捡㌵〰昴捡㑤㙥敥㜳㘸搲㜷〲㘸㡣㉡㍥㐴㐰挹㠳挴ㄶづ攲ㄳ㈷ㄶ㥤㌵㤸㡢㍢ㅢ〰ㄷ戱㌹㔵㜹㕡慡㕢攲㘶搰ㄷ㝤ㅥ㙦ㄸ㌷㠵挱愱ㄴ㠱㕤㈸㔰㜰㝢搹戰扥摡扡㍢㉡㤰㐴㘳昸戸㠰㐵㤹ㅤ摦昳っ慤挳〹㥤㐸愸戴㥡挳戸㍦敤散㈹㔷挲㘳挶愴㐳扦㔲㕥挱收敥㔹愴改戰㠹戰㌳㉣搶㍡戵㐷㈸昶㕣ㅤ挶㙤㍣㠴㈱扥扢㍥昴㘵捤ㄸ㌹㔳ㅢㄶ挸ㅦ㠲慥戵㑤晡搸㜰ㄴ挲〹㘸㤶㔳捡攲愸㔲㘱慣㑤挶㜱搱㌱㐵慦ㄷ㘵㕤㘱㔴㑣愷ㅦ㤳昹㍣㍣㤶摡散㘴ㄴ挶捣昲戴㈰㡦㠲挲攰㤹昶扢愶捦㝢㔰扥戰㍥㌳挸收㑥改〳㔱㠱㤵㉣攳㔳㥡㠲攴㈰挰戲㝣㕦愱挱㘳㈵昷愲㙤㌹摡挲㠳昸愱ㄲ戳晥㘰㈶㉢㝤㈰㔰昲挲㐰摦㠷㤲挶㐸㘶昱㤱㔳戶㈱㥣愵㌷昱㤷㥢㠷㉡㠶㡤戱㠷㑤㐴戶㙣扡ㄴ捣㜵㈲㈱ㄵ慡㌹ㅦ攲㌱㌳㑥㐴㙥ㄳ㕥㔹搸㌹〴㠵㜲〹㜷摣挵㠰慣㤹〷戳㘹愳戵昹愴㕣㕡攰㤸搶㝥㠶搴㙡㜱戳㜰㝦敢昹ㄹ攷㘴㐶㤲搶昷ㄳ㐲扢ㄹ㜱㑡㠱㌸㠰㐲昵挲㑦㘱戸㈱㕢て㐶〵㜶搲攸㌲㉥攸愵愸㍣㘹ㄸ慣㌲慥〷㘷㙣挴〸㉣昲㈶㈱㉣㌱敢ち搱㠸ㄶ㕤て搷㕣㠹收扣扤搶㤷㜹㝢晢慡愶昳㑡搹㡤ㄸ扡㐳敤〵㌰㘲摥晥戳搷捥㍥㝣㤲㈳〰慢づ㔸㐵捦昵㕤㌳攸ㅡ㐵慣摢挵ㄳ㘰㌳ㄶ摢搴慢㍤㡦ㄱ㕢捥挹㠵㈵捡扣愱㥢㘲扡㥢㥥㉣挳扥挸慦搱㝣搸〳㈱昹搵搶挶㘹愴㤲攳ㅤ扢づ㕣捣搲㜵戲戳㝥ㄸ愰㈳㥥愵㥢㈴愷㜵㙡㥢㑥昵捡搲㘹捡㈶㥥搸改㐷〱ㄴ㥡㕦㌹攴戱愸挰㑡戶㙡㠳昵摢㔱搳㡦ㄳ㝣㠱攰づ㈲㜷〳挸㠹敥㐴愱㈳摥搹ㅢ搵㤳㑦㥥攵昳ㄲ㍢攳昹㝤昴㝥㜳搷敢慦昱㜹㜷㤷㈲㑤ち㔰晡㕤㤲㈲〴ち㑤ち昷㕣㌹〷㥥㤰搳㙣㑦ㄶ〰收㘵㥦昲㌴挸挸挲搹㉣愰戵㤱㕦㘶愰搰ㄱ捦㡣攳〵慤攸㜷ㅤ挳㉡㕦慣㜰㤶㌶愸攵ㅤ㐸㌸㑤敤㠲戶㙡挲㌴搰㘷㜸㠵㠸昳〶㜹昵㥡㤲ㄵ搸㥤づ攷㤸敢㑤㡥扢敥㈴〵㜷㤹慣昹ㄳ㐲〴扣㉡㙤㜷㐲㑢挸㌲㘲愷㜸㝣搶㤵㘸㈴慤㐴㜲㤱挹㈲㐰㐷慦㙤㜷㔵㐷昴㤳㈵㌶㘱昵㌲扥㤵㡥㉦㈹搰戴㌲㙦搸㠶㌳敥ㄹ㠵〱慢㙣搸戹㘹摢㥦㔶㥥〴㉢㜹㐷昸㠷攲搰扢㙦㍦昲攲扥攷敥㌸昰敦户晦昴散〳捡搹〸搱㝣㤱慡㔰戱愵摣㑣愰㐰戵攵㉦㑢敤㤶ㅢ㘰愱愰㥦〲攸㔰戳㔴㙥搹㌸挹㝡㕣愳㝣摥㍡扦搷㙢㜰ち摤捤搷ㅣ㝢㜰㙤㌱㐳〹㡥攳㐴㐵㤳㡢㑡愸户㉣㙤㉣㕡㔲㝡㔷晥戴㙦㘳㥤ㅦ㘱ㅣ㜲愲㙥晥㌸攲搵昸改づ㠰㐲㌵愳捣攸摣㈳㥤扢愲㜳ㅦ㤴挷收攳昹愳ㄱ愲昹挲㌶㑢ㄵ㤵㡣挴㈱ㄲㄹ㐹攵扣㙥晥挵搷㑥搵㔳愰㑢攲㈶ㄵ㠶㌰扡㔷㑤攱㉡㌵〸攰㔴㉥〹搷㠷敤攴ㅤ㔳㑢㜳㐸㍢㤷㕣㘲ㄲ愲㝣ㄳ㥣㤴㔶㘲敦摥敡つ愹ㅡ慢㔹愹㌰昵愰㜱㈳㈳㤵㙦㔴㠹㕦㜸㌱㈶㑤㔰㘸㉢㠱愲㈹ぢ㠹㘹〴㈵昱㈳㔵攲捤ㅦ㥣㙦㈲㝥戳㑡㑣㘳㈹㠹扦㕥㈵晥挷收搵㌵攲慡㔱㡣㐶愶㉤㤵㔲戲〲㠵攴っ㐰㝣挰㉢捡ㅣ㑡昹ち晡㔳㍢戳慦㙦摣㝥搷攴㍤㐳㍦㉤扦晡换㍦晥㜷摤㤴昲㔰㠴㜰㥥㜹敥㤴㝥晣㠹摢捥敤摣㜱攲㈷㈳慢昷㘶慢昶㔵愱㈱愴扥㈹㕦〶㈹㠵㕣捡攵㝤㘸挹㔲㜱愵㌴摤㡦㠲晥〰挱㠳〰㘹㠵扡㉢晢摣ㄷ昵攱㈲㔲㐸ㅤ愹捦ㄲ昱愵〸戱㕣㈲攲ㅡㄵ㝢㠱㍣㉣捣戰敢㤷戲㥤㈰搷㑣摡扣㜶㌳扣ㄳ愵㉥挲㕤㕢戶㉤愵㌴㠳㘴摢挳戵攸㝥㥣ㅦ㈱㕤㐷〰ㄴ㐵㠵㌸㔷攲㕦〲㔴て㔸㜵㔹㘳攷愴㌹散攱挴戵捤ㅣ昲㜱㑡㔵扡愴攴ㅢ戱㐷㠲㌶㉢ㄲ㜳㜵㕥㌹㕦㈰愵愹昳愳㝡搷愹㌲㐷㕦㕡㘰㤷㝣〸摦戲㝣捣つっ扢㉢㡦㈳敡慥攳挲昰扡㌶慢捡㍤搸㔷愹㉦㡤㠲慡㝦ㄵ搴晡搷〰ㄴ戹ち〵㘱摤挳㙣愲愴㑡㠰扦攱㐰戱㜹㔹っ挱〶搸愳改慥戲扤㥤㍡㍤㝡昶㤶摥晦㙤昹㕢慦㐲㕢㈶㠵㙡慡㐹摡㈸愴ㅣ户㐶㐹㌹㤵㤴㤵㠸㤲ㄱ㑥㑡㑤㉡て㔴ㄱ㐱㠴㘰㥣㐳㠱愵㍣换ㅥ㝥㠴搸㠵〶晤㔱〰㡤㡢㕡㌴扦㘹摥㔷㐲㌲愳㍦㜴攳ㄱ㑦户捤㍦㜳扢昰㠹摡㘳攸慡㤰㜹㜵攵晥ㄶ㙡㜵攵㜶昰㘹㉤㤵摢㡥㄰捤捡慤㤰昹晣㈲晤㍢㔱㠱㤵㑥慥㡡づ㐲㥤㔶㡡㈷㑡㈷㑥扣搷㤹攸㕡㤳戸㝤㜷收散㥢扦㝢敢昱㌷敥摣昹捥晢㑦㍤昵挶摦ㅦ㝦敤晤㤷挷㜷晥收摣戹㔷昷晤攰戵户㔶㤸㑦慢㉦扥户晦改㝢㝢㈶敦扤摢㍣㜲搳攰扤挷㑦ㅤ敡ㄹ㔹摥ㅤ㡦户戵慤㕦昹摢㉢㙥挸㍥㜰昷捦㤵㔷晥㝡㜹㔹㤱㉢挱〴晡㜷〱㌸㈵摤㕣㤶摦㈰慤挸ㄳ㈸㈰敡㈴㔲搶扦㈷敢ち㥢攵ㄶ㥣㡣戶愰てつ㈹㈵愶ㄱ扦挰搹㜳㕤攰改扤㜴㤹戱㔳昴攷㘶敤换ㄱ㈴㜸戸㤱改慥搱慣愸戵搴㤲昵㘵戵㈶㤹㝦㝦搸㝣ㅤ㉢攲愲㘲搷捥敦㙤㤹慣㔷㜵㌳愵㉣㥡㌰捡搹㥦攴攸㜸ㄴ扤㔶㤲㔵㡤搵㐵っ昶ㄱ㈴昴晢㥣㔶〲ㄴ昴愷㌸㙤昴㘴慢㤵昶晦〳晥㌳挹㝤</t>
  </si>
  <si>
    <t>㜸〱敤㕣㕢㙣ㅣ㔷ㄹ摥㌳摥㕤敦慣敤搸㡤搳㑢㑡㘹摤㤶㔲愸㠳ㅢ㈷つ愵㐰〸扥㌴㤷攲挴㙥散愴㈰㐰㥢昱敥㤹㜸㥡㥤ㄹ㜷㘶搶㠹㑢愵㔶㔰㙥㠲㔲愹㕣㐴愱㕣㔴㈱㈴㕥戸㑡愵㕣㕥㤰㤰㐰㈸㤵㜸㠰〷㈴ㅥち㐲昰〰㐲㤱㜸攱〱〹扥敦捣捣敥捣慥㜷散㙥㕢㜰㤱㑦扡扦捦㥣摢㥣㜳晥敢昹晦㌳捤㠹㕣㉥昷㙦㈴晥㘵捡㌳㜳挳攲扡ㅦ㐸㝢㘲挶慤搷㘵㌵戰㕣挷㥦㤸昲㍣㘳㝤捥昲㠳㍥㌴㈸㔶㉣搴晢㠵㡡㙦㍤㉣㑢㤵㌵改昹㘸㔴挸攵㑡㈵㕤㐳㍤〷攱㙦㈴㝥搰搹㙢㌰て戰㌴㌳㍤扦晣㈰㐶㕤っ㕣㑦敥ㅢ㍢ㅢ昶㍤㍣㌹㌹㌱㌹㜱搷挱〳〷㈷昶敦ㅢ㥢㘹搴㠳㠶㈷て㍢戲ㄱ㜸㐶㝤摦搸㐲㘳戹㙥㔵摦㈳搷㤷摣ぢ搲㌹㉣㤷昷ㅦ㕣㌶敥㝡摢攴㕤㠷づ㤹昷摣昳戶㐱扣㍡㜷㙡㘶㝡挱㤳愶晦ち㡤㔹攰㤴敦㥡㤵㔵㡢㙢㤳搲戳㥣昳ㄳ㌳搳昸㉦㌱㝦㍣摤㍤戱戸㈲㘵挰㔷㑢㑦㍡㔵改敢攸㌸㘰㑦昹㝥挳㕥攵收改昶㔱㉣戵㙡昸㐱挱㥥㤱昵扡㙥挷愳㤶散㜹散㕤摤㔸ㅦ戴ㄷ愵攳㕢㠱戵㘶〵敢㐵㝢〹〳搵㠶散㌳扥㍣㙤㌸攷攵㈹挳㤶〵晢㔸挳慡攵挳㤴敢扢㍤ㅥ㈲㌹㌱戵晣㠹㈹摦㥥㔹㌱㍣㌵㈳㥦ㅢ㤳搱昶愸㔷㑤户扤戵晢戸㥣扡㝡〳挷扣慤㝢㍢搴㥣㌵扣㘶换昱敥㉤愳挵愷㘷㜰㘷昷昶㠹㍤㑡昷㜹㜳昷㍥㙡㉢搳慤挵㐰㐴摦㙡㐷戱ㄸ扤㐸搰㑦㔰㈲㈰〲昵㌲挱〰挱㈰㠰挸晦〳㕣㤲散挸㉡慤㘲㘸㤵㘵慤㔲搵㉡㌵慤㈲戵㡡愹㔵捥㙢㤵ㄵ慤㘲㘹㤵〷戵捡〵戴㠹㔳愹扦㕦㡢搲て㕥㜸搲㕥扡晣搵戹敦㑦晥㘰㕤捣晦㈴㍦戸ぢ㡤敥㡦㈶㌵敢ㄹㄷ㐱㙡㉤㉡㍥㌰戱㥦晦㌶攷ち㌰㠵㜹挸扣摢㥣㥣慣ㅤ摡㙦ㅣ㌴ち㕣㔶〶昲㔳㠴㌲㠲戶㠳收〳㤶㔳㜳㉦㉡摣摤㌰㙤昸戲戵㜱攳㔱摤戴摢㜰㙡晥敢㌶慥㕣っ㡣㐰㕥摦㕥搷ㅡ愴愳摢㈲搸㑡晡敡㝤㌷戶㜷㍢㙢搴ㅢ㜲敡㤲ㄵ㔶扦扥慤摡㕥昰摣攵敥戵㐷㍤昹㔰戳戶㘳㐶㔳㄰㙡㙢㙡散㡥㔵㠶㔵攱扣挶㘶㔶㕣㕦㍡㙡㝡攳昶㠲㔵扤㈰扤㐵㐹㤱㈸㙢㙡愹㔷戳㉡攲晡昱㜹〷ぢ〵户搶㙥㐹㤶㥡昷㕥ち挰捣戲㠶昹慥㑡㉦㔸㕦㌲㤶敢昲㥡㔴㤳昰㥤愸搸㥢㉡㍥敡㔶ㅢ晥㡣敢〴㥥㕢㑦搷㑣搵搶っ㐸㥡摡㐹户㈶昳昹㥣ㄲち㄰戸㝤㝤㐲攴敥攸捥ぢちㄱ〹ㄴ㤳㤱慦㑢㤳摤挴㘹慣づ慢愸㑢搲愴昶㠶㑤〶攳㝣㤵㡣挹攰挰挴㥡愸㍦昸搲㌷㙤㌲㙣ㄳ㜳慦㙥㘳㑤ㅢ㡤㔶㝦敦㥡㜴㠲攳㠶㔳慢㑢㉦㔳晢〹捥㐸ㅦ〶㈸㕣㠱㐰攸扡㝢㔴㜵攲㤲㔸㉦㕣戴㙡挱㑡㜱㐵㕡攷㔷〲㤴㐱㐳㤶㑡摣摡㡥愴㕦㠵㈲㝤㌷挱㈸㐰戹㥣㉢敥㘱愳㘲ㄹ㈹㔷愰㜴捡攰攵㤴㈰㘷扦ㄴ㉦て㥡㐷慤㝡㈰㐳愱㍣㙣〲㈳愱㔶㔳攸ㅢ㈲㠹㝡㐶㌵㔴ㄸ㝢捣ㄹ㔰愹㘱㌹挱㝡㡢㙦㍢戸㈴㈴愲ㅤ㔹戰敤㘴〱㐵㐱㕡ㅥ㘴昰ㅡ㠸愶㑤ㅡ㘴㌷㑥㄰ㄱ搹㈰㐳戳㘳攴㌴㤱戱㝤㠶㡣㐰晢㈴ㄱ戲昵晥敥㌲㠲挴摥㐹愴散搴㤵ㅦ㜷愴搹㐶戶㝣㈸捤慥挶挶改搷㄰㕣㑢㜰ㅤ挱㕥〰昱㘷㐸㌸㑡㌹攴搳㐹㝦ㅤ㥥昵ㅢ〸㕥て〰昹愴㔳收㐴愲㡡㌶搴㔶散㐸戶ㅢ㠲㥤慣㡣攲㔰ㄴ搱㌲㙥摡㤹㐳戶㐲㜴㘴㜵㙥て㕤㥢㔷㍡昶㡤摤㘹㌳戹ㅣ㔲㘴㐶搳攴㕡㌷㘹㥡摣〸㌶敤㔱㙦摤㠴慥晡ㄸ挱捤〰㘵晤ㄶ㐲㈸ㄷㅡ扣㕢戳攸㘹㔲扥㈶捣愲搰ㄸ敡㔱挱㐷㠴捣㈳㐰㠶㤰敢㌸扥散搸搰㌴〷挷捤搷扣つ扤慦㍢㝦㐷㐸㙦搳㥢㍢㝡㠷晥愲㤷㘸㐵摦ち昶ㄲ扦敦慡㘳㙥㐳戵晥㐶㠲摢〱摡㜴っ㑦摦㉦搵㔳愰捣㘲㍢㠱戹摤昴扡㈸㉢㜷㘹㝤㔵㉡つ㌴㘸㉥ㄹ摥㜹ㄹ挰㠳㜱㘲ㄶ戶戰敢㜹戲㡥㐳㙤㑤ㄵ昰晣㜲㙤扡搰㍦敡戹㌶换㜷㙣㘴晦㌵愱ㄸ昲㜹慤㉦搷㘶㈳㘷搸㥡〹㥦㔳㠲㜲愸㠳て㜶ㄷㄲ㠹㑥㘹昲㘲扦散昳攵㡥㈴改㐱㤲扣ㄹ摢慡摦〱〰㈹㈱㝥摢㔵愲散㘳戳户愸㘶㘹㡢㤵ㅥ扥㡣搳㐹㥢て戱㐳㡥っ㠴づ摢㘹昸て晣㈱㝢搱戲㥢挲㘲挰㕥㤰㕥ㄵ扥〵慢㉥换愱㕢㤶愲㘶㐷㔶扣㐶㘴㐵㕦㕦挷㜹㍡挳扦愶攸愴㑤㑡㘴㜲㝢㘶㘵挶㔹扣㐵㔴㜴㐳㔲愸㘴戸㠶㥡ㄲ㠸㤴挷戶㍢㈲愶〷ㄱ㜳㈷㌶㑥摦㑦㌰㐹㜰〰愰昰〲㈴捤㔶㌷㥥攱戰晥㌵扡戴㉢㤵㕣㠹㘸㔰㉥挲换㕤㠵搵㈱扥收慤〴㜷〳戴㤹㍦㜴㐰㘶㄰愲㐲㜹㠲㄰㔵ㄸ挳㍣㙢挹㡢愴㠱㕤㈶〲㑢㌳つ㍦㜰㙤㐶㤶㠶捣㔹昷㤴ㅢ捣㕡晥㉡㈲㔱愳㘶㤴㜹㘰㐵㍡愰㉥て戶㑦㕢㤹扢扡㉡㙢扡戹攸㌶㈰摡㑥捣㙥㠷㠳㌹戶〳戶愴㍡㥢㙢〲愹户昳㌱㠶㄰搸㘹攵㙦愵㌷㜶㑢摥㙦ㅥ晡㠶㕢㍢扡㘴〵㜵㌹㘰㠶㑣挷㝣挹挴㉥㈲㜲㔰敢㌷㤷㔶㍣㈹㘷㠷捣㘳㥥㔵慢㕢㡥㈴㌲㘰㘳㌲㔸㌷㈷捦㈳㑡戰攰㌲〶攸㍡㐳收㤲㘷㌸晥慡挱㠰攲晡敥搴㤳ち㡢ㄴ捣㘹换昱昱ㅡ㠵㐵收㠷捤挵ㄵ昷㈲㈲戶つ摢㌹㘶慣晡摢〲㉢㈴晡㌰㈹搴〸㑤㘸㥡㈸㘹愵㕥昱挳〳㜹㉥㐷摥换ㄳ㈸㕣攵ち昴㤹㘷㘸㙦摡昵㔱㡣㠶㜶㍡攷㌴㠸攸㔱戳戰㉦㔳ち㤳㔳昵㝢搸攷敤〰昷ㅤ㍢㜳愲ㄵ㤹㝢㔹㌱敢〲扤晣ㄹ㌲㕥㤱㐵㌳㄰㐲ㅦ摤慥㤰㔴㔸㐶捡〱〷〲攳㝣㙡㈷扦戲愹摡㤰晡㜶戵戲㐷ㄱ㐹ㅡ㌴攷㡣㘵㔹㐷㍣摡㌶㠲㕤攱〳捤㔸摢愸晢㔱摤㡣㙢摢〶㐹㡢㘴戹㔸㌵㐸挱㔳㡤挰㍤㘹㌹扡〹愰攸㉦㉡㌲㉥愱挸戸愴㡡〶捤搳っつ慡㍣挷㜲捦ㅢ㥥ㄵ慣搸㔶戵挴〷㠶敦戶〵㑤㠲挹㈹㜹攳ㄴ换㡣戱㌶㙢晥っ㑣㌶㝦〲攸㥥㠰ㅣ攵搶ㄱ晤愰㕣㑤ㄴ昱㑦昴攸㔸㠲㠰㔱㥥㔲晤㥤ㄸ慤愰㙥㐷㐰攴愸㜴㈵扥㠳㜱攵㔱㤴㠴㐲㠸㔸捦㈰ㄱ㜸〵ㄳ㐲㥥㉥敥愲㜹挶戱〲㘰㡦ㄸ㍢㙡〵戳㍥㔰づ㠰慣㍡摥㕥慦戰㥡攸㌴摥搴ち㌷㜵㔶愵搴挴㡤㥤昵㐹扤昱㠶つ慡㐳㡤㤲㔰㈴㥢㌵㔲㥡㘵㠳㌹㙥㈷㔵㈳㤴攲㡥戵㡤挸㜲㥢戶昶㥤㔲攴㘵㈸㈶㐵㌳㌹晤㕤㡡㔰㄰攸㡤㜴ㄴ㝤昶搹攴㤱㠸搸搰〶㈸㔳㑦㠵㘵㐳㔱㐸昰〴慥㥤搴㘴㌹㝡〲㝦敦㡡戲昳㡤㈰㔵㘳㕣ㅡ㡤㙡愶敡昵㜹〷㔶㐲搵昰㙡摢㠴愵戱戶㔰挳㈸敥散㔵晢㠷摢㥢㘰挴㠸つㄹㄶ挹昰〳㠳つ挱㕣㠹㠸㉡慤戳㈱㙥㜵戳戸挴愷㤳搲㜰ㄴ〶ㄶ㠳摡慣㕣㔳㘶㔸换㤲ㅦ㔵ㅤ㥡愷㐵㈵㐷㜵㜳㙡搹㠷㑡て㈸挷愳㥣㘲㜰摤㍣㑤户ㄴ㉥㌱㐰散㐶戹㠵㙡㠰搰㙥㜳〰㥥っ戶て㜶戰㈳㘱攸㠴搶ㄹ㈵㘸㌱㠳㜰搳㡢㈰敦昴㠸㔱〸㔲㔳愵扦ㅦㄱ㕦㝡㥡改㕢㐷㜲㜱㈶㘲㈲㠶扢㌲慣〷㈰㌷ㄹ㤹㈴ㄷ㡤挶〱昳㔰戲㈹愱㌵ㄸ㤷搱挴ㄸ愲挹攷〵戸挵挳㔸搶㌰搹愶㡥㝢㙥㠱〵㙤㕡㕦摦㘵㥥㜰慡昵㐶㑤㉡㔵ㅣ换㙡愵㤱户〵扥搴ㄵ挰㤰㥢㌲昶㈵摡㤴ㄳ㌸㑡㜱挹㐴㔲敦㜶户㝥〴摤㤵㤰挳ㄸ愱敡㘳〰㌲挳㉤愷〲㘲ㅤ昷ㄴ㘸ㅦ敥㙥㕤㘰㔰㤷攷㈰搲㍡㡡㈸换收㜰ㅦ慦ㄹ㐵㔶摣㤶㘸㌶攷捥戹戴搹ㄳ㐵挷慤戰㘸㕢攰〸敢っ〵㕥戱〸㘳愴㐷敥攰㈰戹㉢㔱㜴昷捡愳敡㌱㜷〵愸㔰ㄸ㄰㡣昱昲ㄴ㤴挳慥㠲㤱㘸㜰㙢㉤慢㕢㌰晡㑢换㕢㥦〲㄰っ〳搳愰㐵换搰挰㤹㐱㝥㜳〳攷㈶戴捡㠸㤰㈶㠳愹㡣㔱㡥挲㘱て愴㠱㥢㜸㤰㕥㜲愱㠴㠲㍤敡㘲㔸㝣㌷㜱摣挶ㄱ挸昵慥㘹㉢㕣㌰〲㕣㝦㜱昶戶ㄵ㑦搵㙡㌴㜷攱㥦摢ㄶ㔸挵搵㡤搰ㅣ摤搳㜶㈹㑢慤㠹昶摤慤㙤ㄵ搱㘵挱〳戳ㄳ挷㡤愰扡戲ㄸ慣㠷ㄷ户㝡㈵㠹挲㑦攱㡦搸昰敤戴㤹昳づ㉦愲慥㜱敦换ㄷㅣ昷愲愳收㔵昰㜹敢てㄴ㠲㉢㤴晤㥣㘴㌹昷㙦晣㔳㐹换ㄵ㝥㠲ㄱ户㌲㙤づ搰㜲㤰㜰ㅣ㤵㐲㘹㌰㠶㝣〶㥤挰㜶㙦摥ㅡ㈰㥤散㘹愳ㄳ㈵〸㜶〸挵㌹晦㡡ㄱ㡡昸㌱搰㑡㘲〹㡦攴搸昳㙦㠲昵挵㡦㔰㐲㠴攳㌹ㄲ㈳㠵㥢㤱换㐰㥤ㄲ攴搱ㄵて㕥〸昹晦挱㔲捣捤ㅢ戲搳㝦㠱㤹挵昳敤㈸扡㤱㈸晡㘱〷㡡〴慦㠱㈸晥扤て㤹㌸ㄵㄸ㥥㝤㐹㠱㜰慥㘹攷〰晡慡㕦昸晤ㅦㅥ㐰攷㈲攲㔰㌶ㅡ㐲㙤户攱戹㘹㈲昴㜵㤸〸っ摥㉢ㄳ攱㈴㌲㠲㔱晣搰㐴㠸㝣㈰昳㈸搸摣㐴㘰㙣㉦挳㄰㑣㠴㕡ㄳ㙥つ㥥挰慥戱改ㅦ㍢㡥㡢户搲㐷㍣ㅦ㑡换㥦㠱㐷敡摡捥攲〵挳㌳散扤慡晣㤸㈷愱捣扣㈵摣攴㔶㕤搸攳晡つ㙢㔴愷つ㝣ㄵ戱㤷㝤挷㥦戲戵晢敢挰㔴㤸㐲昷扤㈸㠹攲换昰㤴〸㥥ㅢ㜲ㅦ摡昳敤㘳㝦㜸昸昱㈳扣慤ㄶ搱㙡攱づ攴㝢〹搹搳㥥㐰㔰㌷㜱㔱攴㙡㝥㤸㜳ㄲ㥦㈸㔹慢㜵㌹㙤㜸捡ち昲㜵㍢捥㠶㠴㤷㈰捣㤰昸戶㠳㠹㠹㝢て愱㠹㌹搱收敥㔴ㅦ㌶㈹ㄷ攱㐴㘲攲捡愷ㄷ㠷つ㐵㔷㐵搶愳戵㔹昸㉥㔴搱㑢㥣㐸摡㑡攴愹㤳㐹㠸敦戴敢扡㐳搴㜵攱㐱㠶㘱晦㔸㑡㈱晥㐰ち㐹ㅥ㘴㜸㈱㐰㐹愹搳挸ㄴ敥〴挸㠸慣戵㠷㜸改て搸ㄱ〲戲㜹改慦挷㡦㔸戰㡢挰㘲散㡢敦昵㐴㑢㕢㌴㔶㑤っ搵㉡㥢㘶ㄱㄹ㜵㜸㘱挱㘴㕣㥡戲㜴づ愰㜴换敥㈸扥㘴挸づ〳㙦㈱㘳ㄷ㙣晡摡捡昶扤㑥〳㌷㍦愰㘷㡡㑡㘱㌸扢㔹㡣〳愹㡡搱㠵㑤换㘱ㄱ攱㜰㤸㙤㜶ㅡ㠸慡愰戳㥣扤㌸㤵㈲昸挷㉦㠵㔸㍦摥ㅡ晡敡昶ㅡ敡㌸愷ㅦぢ攴て昶搷㡤ㄹ㡣㡤户㤲㘳㈰㘱户搴慡ㄴ㕥て㍦㠳㉥㕣㜴㑥攸慤慣㝡ㄶ㠷昰㈷收慣㍥慤㐳晦㌳㝡慤㌸敢㉣㝢㌳㡣㥤搲晦敦㐵挱愶晡㕦㌰昶愶㄰昹扥㈸挳㠷〲攳㈷㥢㠶㙣戸㈳昰㙣㈳㜸愳づ挶扡捡㌲攴ㅤ收ㄶ昱昱㙡㔸慤㈴㌸晣㕥昹昶慢ㄱ捤扥戴㙤〷扡ち㐰挶㠶ち摦㠴〸敡摡㍦㉤户攲搳㙤昱晤攸戸攷愴㔵昵㕣摦㌵㠳戱㐵〴㝤挷昸敤㤹〹㥢㘷㑡㝣愳㕤愸摤㡡㥤ㄸ晣㈰晡㥣㥡㠷挰㍥㈵㠳㔷㉡ㄶ挹挸挲搶㈲ㄹ晣づ㘹㈴ㄱ㕥愲㜶昰慦㌲敦㙦ㄸ㜵㝣扡㍡て㕦㘷挰愲㙤愱散㐲㡦㜳晢つつ㙥ㅤ敥㘸扤〷晥㈰㔹㥦㐰㜰㑣㉤攱晤ㅦ攴扥戶敦㐱扡㙤戴㌶㥦㉤㝢昳戹㤵ぢ捦〲愷㕢㝢㑢㥡㘴昸㑥㝥㤱㕣搶㉢㠴戸戴㝦〴㝦户敥愰攵㘸愳愰昳攸㠳㙥㍡挲挶敢㜰㥦㙤㈱晡㝤づ㕤挵ㄴ〱㝥扡ㄱ㘵昸㈰攸攵㈳㉢㡡慦㘲㔹㘴〰攴㜳挵㉡㐰㜷慡㝥㘶㈳慡ㅥ㠹〵戲攰ㄹ㠳攴㔸ㄶ㕦㐶㐳㙥㔷戸㙣戰〴㤷㉤搴㔹〲㜹㍤敥㠱㝣㑥昰㉣愱㈶昲㐵㜴㘸㑥挴㐲㘹昷㠹㝣㘱愳㠹〸㕡〱㙡愱挹昱㐷㘲㉤愲搷㔱慤摢〴づ㠱ぢ㌰㑣戱㐸㔹㔳っ㐳ぢ㍦㈲㘶㤰㝥ㅤ晤㝤昱挸ぢ㤷㤹晥㜶㐴㈸㐱㠸慡昴攴㈹〸搵攴㥦㑣㑥摥㐳㘹昷挹㍦戱搱攴㐷㈸㈳㌹ㄳ㍤〰ㄸ敡ㄳㄵ晣㔱㡢㘹㈰挳㝤攴㑦㥣㈳挰㉦㌵㡢ㄱ〳㈵慡敦㐵㘴搰㤷ㅢ慥㕡㕤㐲㈶敥㕢攰晡㌳㍥敥㔱昶ㄱ㉦㐲搲㤷㔳っ㥤戱挵㔰㉢㤶散挸ぢ扢㉤㘴〳㤶挴慦㘵扢㡡昴㘲㡦ㄱ㝥昱昱ㄸ㌱挷㡦挷㕦㑥㘹㔱捣〹㠴ㄱ㕡愴愴ㅦ㙥愴昸㔸摣昸㝢捦戵㕣愶愸㐰〲昵㠴㡤㐹㘷慡昱㐷攳挶〷昰㔵㤶㙡㤳攳つ〲愶ㄷ攳挶愴㐷搵昸昱戸昱㕦て散㙤㌶㡥改㌰ㅣ戹㐰㈲挹戰㜵㤵昵㥦昸㐲㝢ㄸ捤ぢ㈶昵攷㠰ㄹㄶ㔳㜲慡搰㜱㕤㘹搰㐱㕣〶昱昰㡤昴ㅣ敥㌶攱ち〸㠴㙣昸扦㑡㌸㠱㍢㑦戳㐶㘰攰ㄳ攸㌵〴㥢㍤㕤㍤戱㜳搱㥣昷㔰搰㙦㥥昰㜱愶慡㙤㉢ㄲ㠱㌹㤰て昷㜷ㄳ愷㝣㠶改搸摡㡦㌸㐸愶昱づ㐹㙦捡㐳〵㔶昲攲挳㌱㘶㜳㡦戵㘸㐶㝦ㄴ挸㠱㜴〴㘴㐶㝦っ㌰っ挴昰戶㜲㙥㠴晣慦㤸晢挳慣昸〸挱攳〰㘵㐱㘶㈷ㅤㄴ㍦ち㌰ㅣ晦㡦㉡挶搶㤴扦㐴ㄳて挷㉦㑢㤲㤱晥㜱㜶昸〴㐰ㅦ摣户㈲㈲挲戲晥㐹㤴㈴㕦㑡挱愱㕥晡㈹㔶㝣㥡攰〹㠰㜲㠱㤳摤昲慥㜱㑤㍤㙡慥捦愰慢㜸㡣〰㍦晤挹㈸挳㠷〲昷攱ㅤ摤㙤㘵ㅥ㠵攳て晢ㄱ敡㑣㝤挱㝦㉦扥挸㕦攷愲晢昰㍦㈴㈹㈸挳㍥慦扤扤户戱挸〴戴挹搵㙦ㄵ㥢晤㌲挶攱扡㕡ㄱㄴ㡥㐸愵㔲搲㡡㠲昸收㠲㠵㡢㌷昰㉤㠷㔵㠵㄰愴〱㔵攱㐴ㄵ㐷㔰愰㝦㤶㑤㠹㘳攲㐹晦ㅣ㥦㠸㕡戵㠹㥦㡦㌲㝣㄰挴慢敡晥㘰搴㍤㝥㈱㜱慤㉡慣戶ㄷㄲ晦慡㘲㈵昹挲愷㌹㤸㐲ㄶ㌲㘹慤㐴愴㈹ㅡ晡㌲㌲㐳㝤挳㥣摢〳昸㘹㤷㐴昵㕣敤摣戹㝦づ攷挷慥捦扦昷摤㠳㑦扦昸慢㍦㍥昵㥢てㅣ晥换扦㥥㜹收㌷㝦㝡敡昲扦㝥扡㝣昸ㄷ捦㍥晢昳晢扥㜶昹㡦扢捤慦㙢捦晤㜳敥敢㡦㑣㕥㜸攴㈱昳捣ㅤ挷ㅥ㜹摦㠳昷㑦㉥㕣㌵摥搷搷摦㝦晢攸㉦慦㝢搳挸㘳て㍤㉦㝥昶扢㙢ㅤ愱㤶㡢ㄷ愴愷挱㘵慢㘹㝣〵ㄹ㑣㠳㌳㝥㔵愷挱攵慡㡤㕡㡥㌶㙡ㅡ〵㈵昸㌴㌸〱㔵㘱愴㉢〶晥〳戹㈵戲搷</t>
  </si>
  <si>
    <t>㜸〱捤㝤〷㥣ㄴ㐵昶晦搴㠶㘱㝢〸扢〴㐱㍤挰㐵㌹〴攱㤰慣㈲㠸挰ㄲ㈵㐷㌱〰ㅢ㘶搹㠵つ戸㍢㈴㐱〵㔴㐴捣㔹㠲〴〳㘷㐴ㄴ捣愲㈳愲愷㈷愰愲ㄸ捥散㤹㌱愰㠷昱㔴晥摦敦敢慥摤敡㌰戳晢昳㝦晢昹㌸散㍣慡敡扤㝡敦昵昷摢搳㔳摤㕤㌵ㅤ㔲愱㔰攸㈰㕥晣㥦慦㌴ㄶ㕡㡥㕦㔰ㄹ㡢㤶㜶ㅥ㔸㕥㔲ㄲ捤㡦ㄵ㤷㤷㔵㜶敥㕦㔱㤱扢㘰㐴㜱㘵㉣ㄵ〶攱㘹挵搰㔷愶㑦慢㉣㍥㍢㥡㌱㙤㙥戴愲ㄲ㐶改愱㔰㐶㠶㤵〲晤㘱捥㍢㑢㔷㉣昶戲搲㈸㘰ㄵ戲挲ㄴ昵㈸㌲㈸㉣㡡〸㐵㝤㡡〶ㄴつ㈹ㅡ㔱㘴㔲㘴㔱㌴愶㘸㐲搱㤴愲ㄹ挵㈱ㄴ捤㈹㕡㔰ㅣ㑡挱昸搶攱ㄴ㝦㠱㘸搰ㄲ㘲挲挰〱愳昳㘶㘲㙢挶挷捡㉢愲㥤戲㈷搹㌹昷敤摡戵㜳搷捥㍤扡㜷敢摥戹㑢愷散㠱㜳㑡㘲㜳㉡愲㝤换愲㜳㘲ㄵ戹㈵㥤戲挷捣挹㉢㈹捥㍦㈵扡㘰㐲昹慣㘸㔹摦㘸㕥㤷敥㜹戹㍤㡥敦摡愳㘷捦挲ㄳ㑥㌸扥㐱㉢㜸ㅥ㌵㜰挰㤸㡡㘸㘱攵晦捡㘷㙢晡ㅣ㍤㜰㐰攷㔱搱搸晦捡攷ㄱ昰〹㤷㌹攵愵戹挵㘵晦㈳愷改攴戴㝢㑥㌴扦㤸攴㐷愳ㄵ挵㘵㌳㍡㈳㙤ㄷ搰愸ㅤ搷㜹㌰㄰捦捦慤㡣つ㡣㤶㤴㡣㡢ㄶ㤲昷〶愵挴㉣㕡ㄱ㉤换㡦㔶㌶㉡ㅤ㌴㍦㍦㕡攲愸㉢㌳㑡㈷攵㔶㡣捡㉤㡤愶戱㤰㔹㙡昳㌶慣㈰㕡ㄶ㉢㡥㉤㘸㔸㍡戱㌲㍡㉥户㙣㐶㤴㈶改愵㐳收ㄴㄷ愴愵愹戴戴㔰敡搱㐱挹〸㌷㥤〷㔷攴て㉣捡慤㠸㐹㡤慣㜵つ戲㌵昶㄰㐹摣㤵ㄶ昷愲㙣㑦㉦搲㌴扥戸昴㤴㘸㐵㔹戴㠴㐱㐸㕥㐷㡦㤱㘰㘲㐳㕦〵㡥摥ㅡㄲ愳敡㍢㥦㌷㙥ち愳㔸搹ㄴ㙤㈰挲㐷㐲㌴㥦㔰ㅥ换㉤挹ㅥ㤸㕢㔹㤴㍤㈵㥡㕢㤱摤㉤扢㝤昷ㄳ㍡㔸㐷搱慡㉤㠴㑡㝢ぢㅦ㘱搳ぢ㍦㐶㈹搳㜲㔳愶攵愵㑣换㑦㤹㔶㤰㌲㉤㥡㌲慤㌰㘵摡㡣㤴㘹㐵㈹搳㡡㔳愶捤㑣㤹㌶ぢ㌶晡㤵㔱慦㕥㡡昳㉡㝤㘹㘱晦㑢㌷づㅦ㝣捤昸㌵㕢扦捡晢㘵戲攲愷㔶㍥扥敤㔰戰㡥㠶〸户㠷〸捣慡㐷〷慢〳慤㡥㠱㔰㙡㉦戲㘲㘶㙦ㅤ扣昳攵㝤攳慥捦㜹㜰㕣挱攵捤敦摣㝦㤸攲㌱㐰㕣㜶愲昱摦㈰挲㥤㈱㠲㕣㜶敢搵挱㍡㤶㔶㕤㈰㤴㝡搱㜱ㄹ㙤㤳晤摤㈵慤收づ戸戸㑤晦㡥慢捥ㅢ昴㥢攲ㄱ㐵㕣㜶愳㜱㜷㠸㜰て㠸㐳〲戰㐳㤲㍤㘹搴ぢ㐲愹攷ㅤ㡦ㅢ㘷㉥敢㌹户换㤰〱㌷㍦㤶戵㝥捦戹㙢愶㉢敥愶攲昱㜸ㅡ㥦〰ㄱ敥つㄱ㤸㘴㤷づ搶㠹戴敡〳愱搴搳㡥换㡢㕢㡦㝢户搵ㄵ㌷攵㉣晦昷㤱ぢ慥摡㝤散㜶挵㠳㥤戸㍣㠹挶晤㈰挲㈷㐳〴戹散搱慤㠳搵㥦㔶〳㈰㤴摡收戸㙣晤摣晣捤晤㥥㝡㙦搴昵敤㝦扥㘴敢㙦ㅢ㠷㉢ㅥ㍡挵㘵づ㡤〷㐱㠴〷㐳〴扡挴㠶て愱搵㔰〸愵ㅥ㜲㕣ㅥ㌵昱晡㌳扦搹昳改愸つ㥢㔶づ挸㔹昸搱搱㡡〷㘲㜱㌹㥣挶愷㐰㠴㐷㐰〴扡散摥挱ㅡ㐹慢㔱㄰㑡摤攷戸㙣戴戴捤㍢捤捡戶㡦扣戱攵晡㙤昵㍢收㙤㔵摣ㅦ挵攵ㄸㅡ㡦㠵〸㡦㠳〸㜴〹㉣挷搳㙡〲㠴㔲㜷改つ敦㜹改戴挵摦㑥ㄹ㜱㑢挱慦㐵敦㑦晡敡㜳挵㉦〹㜱㌹㠹挶㤳㈱挲愷㐲〴戹散㝥㕣〷㙢ち慤㑥㠳㔰敡㌶挷攵昶晦㜶扡㜳挴摣挱挳㥦散摥㌸㜲敥ㅤつ㐶㈹㝥攵㠸换㌳㘸㝣㈶㐴㜸㉡㐴㤰换㙥愰㘷ㅡ慤愶㐳㈸戵捥㜱搹㙡㔰散㤵敤扤㑥ㅥ㝤昵㤴㕢敢㑤㍣攲搳愹㡡㕦㘰攲㌲㡦挶昹㄰攱〲㠸㐰㤷挸㌲㑡慢㐲〸愵㔶㍡㉥扦㍥㘴昸㑦ㅢ慤㔳㠶㉣ㅦ㕤㌹敡㤶ㅦ㝡㕥慤昸㜵㈸㉥㡢㘸㕣っㄱ㥥〹ㄱ攴戲晢昱ㅤ㉣㝥捣慤ㄲ〸愵慥㜱㕣愶㕦㜵晥つㄷ㍤戲㝦昸敡戵㌳捦敤昹㔰扢㝤㡡㕦慥攲戲㡣挶攵㄰攱搹㄰㠱㉥扢㜶戰捥愲㔵〵㠴㔲㤷㌹㉥扢㝣戹㜹捣㉢㝤敥ㅥ扥㘱㐲㥦㝤晤㔷户㝣㕦昱慢㕡㕣挶㘸㍣〷㈲㍣ㄷ㈲搰㈵戰㥣㐷慢昹㄰㑡㕤攴戸摣㤴搹愱挱㤳㜷㡦㍦昹晡㘷捦晤收搰搴搵摢ㄴ扦昸挵攵搹㌴㕥〸ㄱ㕥〴ㄱ攸戲㘷〷敢ㅣ㕡㥤ぢ愱搴ㄲ挷㘵晢㤷晡敤㉤㙢㄰ㅢ昰㐰攳㌹㤵㍦㕥㌸攴㍥挵㘱㠴戸㕣㑣攳㈵㄰攱愵㄰㠱㉥戱慢㥦㑦慢ぢ㈰㤴㕡攸戸㍣戶挹㍦㉦戸㜸收㑦㐳搷㝦摥散挹搰㕦摦㝤㕢㜱㔰㈲㉥㤷搱昸㈲㠸昰㜲㠸㈰㤷摤㐰捦挵戴㕡〱愱搴ㅣ挷攵㜷㙢㔷摣㌲㜶昱愳挳㉦㥢晢挶敡〳摢搶㉥㔴ㅣ攲㠸换㑢㘹㝣ㄹ㐴昸㜲㠸㈰㤷㍤㐰捦ㄵ戴扡ㄲ㐲愹㜲挷㘵摢敥摦搷ㅢ戰㘷换㠸ぢ㔳㍦㝣㉤戳攸收㤶㡡〳㈶㜱㜹㌵㡤慦㠱〸㕦ぢㄱ攸ㄲ㔸㕥㐷慢敢㈱㤴㉡㜶㕣㜶㔸㥣ㄱ晢㘱收捣㈱㌷㝣㤹㝥攷㕦扦改戲㐸㜱昸㈵㉥㙦愴昱㑡㠸昰㉡㠸愰㈳㌰昶昴搵㌴㕡〳愱㔴扥摥敥敥改戱㘱挷㍦㌱㘰改ㄹ攷晦㝥搳慦昵㌳搵愱㔰㡢挷戵㌴㕥〷ㄱ㕥てㄱ㤴㘴㜷㝣㑤㙣愰搵捤㄰㑡㥤改戸㝣攱愴㙦㔶㍣扥㜸搱挸㥢㥡㑣㑦敦晡㜹昹㠹㡡㈳㐳㜱㜹㉢㡤㙦㠳〸㙦㠴〸㜲搹ㄵ扢攵摦㘹㜵㍢㠴㔲㤳ㅤ㤷昱散晤摢ㅥ摢扢晥㤴㠷㕦敤戰晥搵戱昳㑦㔱㠷㐳㉤㉥敦愴昱㕤㄰攱扢㈱㠲㕣㜶挷戱敤ㅥ㕡㙤㠲㔰㙡慣攳㜲挶攲愶㈳㜷㐷㜶㡦扥敡戲つ㐷㕣扡愳敦㔵㡡愳㔶㜱戹㤹挶昷㐱㠴敦㠷〸㜲搹つ〳㠱㉤戴摡ち愱搴㈹㡥换户㍥敦扣昴敥㉥㙢〷㕥㜵换昴㍢㡡戶㙦搸摤攰㐱愸挷㍡攳㡣㥣㡡摣㜹ㄸ慣㔵㡦〳扢㜵敥挲㝦㌵て㠰㌱晥㉤散㔹㜸㕣㘱搷慥〵㍤扢攴㜶捦㑤捦㠶摢摡づ扢昸挹㘸㔰㌸戹戸慣愰㝣㥥㡣挳ㅡㄴづ㉥㉥㠹㐵㉢愴㤲㔹㠸晦散戱愴搴ㅢㄶづ㥡㡦㐱㜸扥㍤㘴㙢㔶㌸㌰㕡ㄱ挳攰㌵戶愰㝡ㅣ搷㜲㐰㙥㘵戴扡摡搱昱㍤愰㝣㑥㔹㐱攵㕦㠲㤵攳㘳戹戱攸攱㕥㕤戵ㄳ㕦户昱ㄸ搸㐶㉢㈵愵搶摥㙥㤳㜲㑢收㐴晢捦㉦戶搵慤㍣㙡っ㜱换昳ㄲ㙢〷㔷㐴捦慡搲晡㌲敡㡦昳慥戹攲摢户㤵戶捡捥㉢㝢㘰㔱㜹㘵戴㑣搲敢㔸㍡愶㌸㝦㔶戴㘲㝣㤴㘷㙤搱〲搹搴㐳愸㜲挶搹ㅤ㐷㤷㘱㐳㌱㜲㉥㌸搲㙣㈵搰搱戲㠲㘸〱昲㥤つ㤴ㄷ㑣挸捤㉢㠹㌶㜷㤹搸㌱愱㌸捣搵㍣戸㍣㝦㑥攵挰昲戲㔸㐵㜹㠹㕢搳扦㘰㙥㉥挶昶〵㈳换ぢ愲㘹昲ち搹㔲㠵㔲㔳㤵ち戵てㅡ㈴搳㜷㈵㠷搱挶㑥挲挱㝡㜲㘳㘳㈷愲㜱攰昰扢捡㌳ち挶㑥㐶晢づ㐹㌳㌱㜷㐲㕡㜷㐹㙡ㅤ戰㤳戲搳愱敥て㕥攷㜱攰〷㍣㤴㐴昹愹㑣㘹㥢搸㘵昵㝥㔹㐳愶〶㉢㍣㐹愷㜵ㄲ搰挴㙤搵扥㔷户挶㈹㈹㑤㥤慤ㅦ㌴ㄷ㘷㜰㐳㜳换ち㑡愲ㄵ㐹㉦㌱㈸㘶㘴㍤㐴昱㌰挵㈳ㄴ㡦㔲㍣〶㤱㥥㠳㘳㕣㐲㐴搳㘰愱收慢〵改昳㡡ぢ㘲㐵攱愲㘸昱㡣愲ㄸ摡㜰㘹㈲㈳㠳㜰攷攱挰㝡愹ち㠵㜲挲愱搰㔳㜲㤰摤㠶㔶敢〹㡡㈷㈱㈲㤱㔰㌸㡥晦㐳昵㈲搶㔳昸て昵昴㌶昸晦晦㝥挲㤸㠲㕥㤶㥣㥦攲〲㐲㘵㝡㈹㑥㠳㉢㔳㔳㠳戶㝣㈸㑥敤㘲晣搰㈵㔷搲摦㜶㡡愷㈱ㅡ散㠰ㄸ㌵㌴㕡㠲㡦散晦敡摡㐳晡㔱昰㔹攳㌹㉥挷㘱捤㑢挷㉦㈸换㉦慡㈸㉦挳ㄵ愰㥣摣㔸㙥晦㝣㥣挸㔷慡摣㜰改㠸昲㠱㜳㘲攱搲愱挵昸慦㐱改戸攸散㘸㙥㙣㈰づ挹戱㠶愵㈳㜰ㄱ㐰㡥㤹挳ち收愷㤷摡攷敦㌹搱捡㝣㡢㈷晡挳㜰〸㥡ㅦ㐶〹挷搴〶愵㍣愸㐴攷挷攸扡㕥改㤸㕣㕣㈸㠸㔹㌰敡㈸扤散ㄲ㝢㌶㤴㌶摤㍢攲搴攰㈱㑢㡡㠶㤷晡搲㘰㝢ち㜱㉦挱户㈵扥㘵搳ㅣ改晤戴㑣㡣ㄵ㤷㔴㜶㜶攰敤㥣㔳㡥ぢ㐱㔱戹〶㐶搸挳㘱散㑣攱愴㘴㜹㍦搴扣㔲㌰㍡㍦捦㜶㡢㔴㠶㔴㤴捦㤹摤ㅡ扥晥㔷㝥攸㉢㘴㍤〳戱敥摢㍢㑦晣敢㑤昷ㅥ㜴晥㍦てㅦㄷ㜹㔹㐷搲㈲づ挱㉡晥㤳㤷昵ㅣ晥㡢㈴搳愵户㠵㐵攰㔱㌵挱㐵㡤㜴搸㌷㈸挵搶㑥愸㠸捡㔵㥡っ愹㉣㤸ㅤ㙤㔸㍡戹扣㘲㔶㕥㜹昹㉣㤲摦㐸㙡㤵㐵搱㘸㡣㤷㍥敡㍢㔷㝡㔸㔶㑡愵愶扡慥㘸ㄸ搷㐸㡥㠰晦昰㑥㠸㠶晤㑢㑡戲戵挷捡昰㉥㌴愵攲摢㈳扣ㅢ㠵愶〳㜳㑢㜲㑢昳㉡㜲愷つ㉥㉥换㉤改㍣扦愴㜲扥敡㡡つ攷ㄵ㠹㝤㉦慦㌸㙦摣愴ㄶ㈳敦㝢㈳攵摣㔷㘶㘵ㅥ慡扡㌸ち摦搵㡦㜶㜰㤵㡤户昵㌲挵ㅥ㡡㔷㈸㕥愵搸ぢ愱㡥㐱㔷ㅥ㤲收攱昳扥〱つ搵〷㤶搷㘹昳〶挵㥢㄰㌸㤰〸昸㌸慥扣㘵㔷搵搱昸㥦挷ㄶ敢㙤㡡㜷㈰ㄴ㉦㥦昰㔳ㄸ戲摥㠵㐸㐸㘵㝢㕡挴㈱㄰戸㥡捡て搰㄰戱㤲攸搴㌱戰㈰㥤ㄶ攱戳〸㤸㐵戰搴愱㜰ㄳ〸㑣ぢ㐷攱扢㠶搳〹摤戲搹晦ぢ㡡㝤ㄴ㕦㔲㝣㐵昱㌵㠴㙡㡣慥〴㠶昹昱㕤つ捣㝥摡㝣㑢昱ㅤ㠴〱捣〱扢慡晥㠶晦〵㤸敦㘹昴〳㠴㍡ㄶ挲〶收㐷㤴ㄲ〲搳㤹ㅤ攲㄰㑥㘰㤴搰昰ぢ㐴挴㑡愲㔳㕤㘰ㄱ〴捣挱摦ㄳ〰昳扢愳㠸㝡慦㐴㜵㠳愷㙣扣慤㔴〵挱ぢ敡㔶㍡㐵㤸愲ㅥ㠴晡〹㕤〹捣〶㔸昱㕤つ㡣㐵㥢〸㐵㝤〸〳㤸㠶㜶㔵㜵㠷㜹ㅢ㍡㙦㐴愳㑣〸搵ㄳ㔵ㅢ㤸㉣㔴ㄳ〲搳㠳扤攲㄰㉥㘰㥡愲㑢挴㑡愲㔳扤搰㈵〸㤸㑦ㄲ〱昳戱愳昰㕤㔰㍢ㅥ㥥戲昱戶㕡㈲愸搵㡡愲㌵挵ㄱㄴ搹㄰敡㍤〷㤸慢㔲㐳愱挷搰㔰つ捣㤱戴㌹㡡愲㉤㠴〱㑣㍢扢慡㑥㠰攳㌶㜴㝥㌴㡤摡㐳愸ㄳ㔱戵㠱改㠰㙡㐲㘰㝡戳㔷ㅣ挲〵㑣㈷㜴㠹㔸㐹㜴慡て扡〴〱戳㉢ㄱ㌰㍢ㅤ㠵敦戲攰㐹昰㤴㡤户搵ㄳ㐱慤㕥ㄴ挷㔱ㅣ㑦㜱〲㠴㝡搶〱㘶㈰慣昸慥〶收㐴摡昴愱攸ぢ㘱〰搳捦慥慡㝥㌰㙦㐳攷㈷搳愸㍦㠴敡㡦慡つ捣〰㔴ㄳ〲㜳㌲㝢挵㈱㕣挰っ㐲㤷㠸㤵㐴愷〶愰㑢㄰㌰㕢ㄳ〱戳挵㔱昸㉥㙥收挰㔳㌶摥搶㈸〴戵㐶㔳㡣愱ㄸ㑢㌱づ㐲摤攳〰戳〱㔶㝣㔷〳㌳㠱㌶ㄳ㈹㈶㐱ㄸ挰㥣㙡㔷搵㈰㤸户愱昳㈹㌴㍡つ㐲昱敡愸つ捣改愸㈶〴㘶㌰㝢挵㈱㕣挰㑣㐵㤷㠸㤵㐴愷㠶愲㑢㄰㌰慢ㄳ〱戳捡㔱昸㉥搱づ㠷愷㙣扣慤ㄹ〸㙡ㄵ㔱ㄴ㔳捣愴㤸〵愱慥㜵㠰愹㠰ㄵ摦搵挰㤴搲愶㡣愲ㅣ挲〰收㉣扢慡㑥㠱㜹ㅢ㍡慦愰㔱㈵㠴ㅡ㠹慡つ㑣っ搵㠴挰㡣㘰慦㌸㠴ぢ㤸㜹攸ㄲ戱㤲攸搴㈸㜴〹〲㘶㘹㈲㘰㤶㌸ち摦㠵收㌱昰㤴㡤户戵ㄸ㐱慤㈵ㄴ㑢㈹捥愷戸〰㐲㉤㜴㠰昱ㅦ㘳㤶搱收㈲㡡攵㄰〶㌰㉢散慡ㅡぢ挷㙤攸晣ㄲㅡ昱㈴㐲㡤㐷搵〶收㌲㔴ㄳ〲㌳㡥扤攲㄰㉥㘰慥㐴㤷㠸㤵㐴愷㈶愰㑢㄰㌰挵㠹㠰㈹㜲ㄴ慤扤㤷换㈷挱㔳㌶摥搶㑡〴戵㔶㔱慣愶㔸㐳㜱ㄳ㠴捡㜳㠰㐹㑢つ㠵㍡愳愱㝡㡦㔹㐷㥢昵ㄴㅢ㈰っ㘰㙥戱慢㙡㌲ㅣ户愱昳㕢㘹㜴ㅢ㠴㥡㠲慡つ捣㐶㔴ㄳ〲㜳㉡㝢挵㈱㕣挰摣㠱㉥ㄱ㉢㠹㑥㥤㠶㉥㐱挰㡣㐹〴捣㘸㐷攱扢攸㝦〶㍣㘵攳㙤摤㡦愰搶ㄶ㡡慤ㄴて㔰㍣〸愱㠶㌹挰っ㠴ㄵ摦搵挰㍣㑣㥢㐷㈸ㅥ㠵㌰㠰㜹摣慥慡㌳㘱摥㠶捥户搱攸〹〸㌵つ㔵ㅢ㤸㈷㔱㑤〸捣㔴昶㡡㐳戸㠰搹㡥㉥ㄱ㉢㠹㑥㑤㐷㤷㈰㘰㡥㑢〴㑣㉦㐷攱扢㜵㤱〷㑦搹㜸㕢㉦㈰愸戵㤳㘲ㄷ挵㙥㡡ㄷ㈱㔴ㄷ〷ㄸ敥㉤敥㍤收㘵摡散愱㜸〵挲〰㘶慦㕤㔵昹㜰摣㠶捥㕦愳搱敢㄰㉡㡡慡つ捣ㅢ愸㈶〴愶㠰扤攲㄰㉥㘰摥㐲㤷㠸㤵㐴愷ち搱㈵〸㤸搶㠹㠰㘹攵㈸㝣㌷㘰㡡攰㈹ㅢ㙦敢㈳〴戵㍥愶昸㠴攲㔳㡡捦㈰㔴ぢ〷㤸敥愹愱搰㤹㘸愸摥㘳扥愰捤㍥㡡㉦㈱っ㘰扥戶慢㡡昷㜳摡搰昹㌷㌴摡て愱㘶愱㙡〳昳㉤慡〹㠱㤹挹㕥㜱〸ㄷ㌰〷搰㈵㘲㈵搱愹ㄲ㜴〹〲㈶㍤ㄱ㌰㘹㡥挲㜷ㅢ愹っ㥥戲昱戶㝥㐳㔰敢㜷㡡㠳ㄴ㈱㥣ㄹ㔹ち㐲晤晥㥢㍤昲㈵っ捤㘰㔹つ㑣㉡㙤搲㈸搲㈱っ㘰敡搹㔵㔵づ昳㌶㜴㥥㐱㈳㑥㌳㔱㘷愱㙡〳ㄳ㐱㌵㈱㌰戳搹㉢づ攱〲愶㈱晤㕡㐹㜴㡡㕦㥢㐱挰㝣㠹㡤〸㍣㔷摡攷㈸㝣㌷挳㘲昰㤴㡤户搵㥣戹户愰㌸㤴攲㌰㡡挳㈱搴挷づ㌰㙣ㄹ〸换㙡㘰㕡搲愶ㄵ㐵㙢〸〳㤸㙣扢慡收挰㕣㠰㘹㐳愳㈳㈱搴㍣㌴搹挰ㅣ㠵㙡㐲㘰收㌲愵㌸㠴ぢ㤸㜶昴㙢㈵搱愹昹攸ㄲ〴捣㉢㠹㠰搹攳㈸㝣户昴捥㠶愷㙣扣慤㘳㤹㝢ㄷ㡡慥ㄴ摤㈸扡㐳愸㥤づ㌰ㅢ㔱㜹〹㤶搵挰昴愴㑤㉦㡡攳㈰っ㘰㑥戰慢㙡㈱捣〵㤸摥㌴㍡ㄱ㐲㥤㠳㈶ㅢ㤸㍥愸㈶〴㘶ㄱ㔳㡡㐳戸㠰改㐷扦㔶ㄲ㥤㍡ㄷ㕤㠲㠰㜹㌴ㄱ㌰㡦㌸ち摦㡤挹挵昰㤴㡤户㌵㤴戹て愳ㄸ㑥㜱ち挵〸〸戵挵〱㠶〶敥〱摥㈸摡㡣愶ㄸ〳㘱〰㌳捥慥慡㈵㜰㉣挰㡣愷搱〴〸㜵㍥㥡㙣㘰㈶愲㥡㄰㤸愵㑣㈹づ攱〲收㔴㜴㠹㔸㐹㜴敡〲㜴〹〲㘶㐳㈲㘰搶㍢ち摦敤搵㘵昰㤴㡤户㤵㡢愰㔶ㅥ㐵㍥㐵〱㐵ㄴ㐲慤㜲㠰攱㠱搷㝤昰㥤㐱㥢㈲㡡㘲〸〳㤸㔹㜶㔵昱㙥慤〰㔳㐲愳㔲〸挵晢戳㌶㌰㘵愸㈶〴㘶㌹㔳㡡㐳戸㠰㌹㡢㝥慤㈴㍡戵〲㕤㠲㠰㔹㥥〸㤸㡢ㅣ㠵敦㈶昱愵昰㤴㡤户㜵㌶㜳㕦㐸戱㠸攲ㅣ㡡㜳㈱搴ㄲ〷ㄸㅥ㜸摤〷摦挵戴㔹㐲戱ㄴ挲〰收〲扢慡㉥㐳ㄷ〱收㐲ㅡ㉤㠳㔰㔷愰挹〶收㈲㔴ㄳ〲㜳㌹㔳㡡㐳戸㠰㔹㐱扦㔶ㄲ㥤扡ㄲ㕤㠲㠰㈹㑦〴㑣㤹愳昰摤敡扥ㅡ㥥戲昱戶慥㘱敥搷㔲㕣㐷㜱㍤挵つ㄰慡挸〱㠶挷ㄷ昷㌱㘶㈵㙤㔶㔱慣㠶㌰㠰戹挹慥慡㙢搰㐵㠰㔹㑢愳㜵㄰敡㍡㌴搹挰慣㐷㌵㈱㌰搷㌲愵㌸㠴ぢ㤸㕢攸搷㑡愲㔳搷愳㑢㄰㌰㤳ㄲ〱㌳搱㔱昸㙥搸摦〸㑦搹㜸㕢㜷㌳昷㝢㈸㌶㔱摣㑢戱ㄹ㐲㡤㜶㠰昱て昰敥愷捤ㄶ㡡慤㄰〶㌰て摡㔵戵ㄲ㡥〵㤸㠷㘸昴㌰㠴㕡㡤㈶ㅢ㤸㐷㔰㑤〸捣㉡愶ㄴ㠷㜰〱昳㌸晤㕡㐹㜴㙡つ扡〴〱搳㌷ㄱ㌰㝤ㅣ挵㜷摥㜹〷㙢攱㈹ㅢ㙦敢ㄹ收晥㉣挵㍦㈸㥥愳㜸ㅥ㐲昵㜲㠰搹㡢㡡晢搲收ぢ戴搹㐹戱ぢ挲〰收㐵扢慡搶挱戱〰昳ㄲ㡤㕥㠶㔰ㅢ搰㘴〳戳〷搵㠴挰慣㘷㑡㜱〸ㄷ㌰㑣㈱㘲㈵搱愹㥢搱㈵〸㤸戶㠹㠰㌹捡㔱昸㘶㑦摣ち㑦搹㜸㕢敦㈲愸昵ㅥ挵晢ㄴㅦ㔰㝣〸愱㕡㌹挰昸挷㌱ㅦ搱收㘳㡡㑦㈰っ㘰㍥戳慢敡㌶㌸ㄶ㘰㍥愷搱ㄷ㄰㡡搳㉦㙣㘰昶愱㥡㄰㤸㡤㑣㈹づ攱〲收㙢晡戵㤲攸搴敤攸ㄲ〴㑣晤㐴挰㐴ㅣ㠵㙦づ挸㥤昰㤴㡤户昵㈳㜳晦㠹攲㘷㡡㕦㈸晥ぢ愱搲ㅣ㘰ㅥ㔳摥㑢㥢扦搱收㜷㡡㠳㄰〶㌰㉡㔵慡敡㉥㌸ㄶ㘰㔲搰㘰愵㐲愸㝢搰㘴〳挳戳昵㠴挰摣捤㤴攲㄰㉥㘰敡愱㑢挴㑡愲㔳㥢搰㈵〸㤸敦㝥㑤㌰昲晤搶㔱昸㘶戲㙣㠶愷㙣扣慤㉣〴戵ㅡ㔳㌴愱㘸㑡搱っ㐲敤㐳㔷㕥っ攷攵ㄴ扥慢〷㜸捤㘹搳㠲攲㔰〸〳㤸挳敤慡扡て㡥〵㤸扦搰愸㈵㠴摡㠲愶愳昰挶㤰ㄹ搵㠴挰摣㑦㡢㌸㠴ぢ㤸㙣㜴㠹㔸㐹㜴㙡㉢扡〴〱昳㘶㈲㘰摥㜰ㄴ摥昹㌸改て挱㤳昷㥥愳㑣ㄴ慥㥡愹㘰捣㠱㘸〴攳㜰攱挴戲攲㔸㘵晤挲晥㜳㘲攵㠳㡢㘳㌹㤵戱〶㠵㄰㈸㑡㤷挳攵愶扥搱愹㘳攱愴攲攸扣〹戸敢㜶㠴㕦㠵㌹搴〳攷㔴挶捡攵㜶㙡㙢扦㍥愷㝣㔴㜹㉣愷戸㜲㜶㐹敥㠲戶〱㙡㕢㌳戹㈸㕡㠶㔹㈶ㄵ㤸㙣㔲㤳㔱昹散搹搱㠲㠰ㅣ挷㤷捦愹挸㡦づ换昹㌳捣㔳㔱昶㝤攱㄰㙥㍤㉡ㄵ㔲㝦㑤㍣㉦挳挰扤ㄵ戸㐹挱敤㑡昵〷愷㌹挴搱ㅦㄳ愶戱敢㠵ㄸ㌴ㄲ戱㍡㜲㌷挴慣㠳㠷搱㤴㝣ㄷ㌱㘶扥搴㠷㜱愴㄰戴摡㙤つ㥤愹㔵挳捡㉡㡢ぢ愲ㄱ愷㌶戲戸慣㤱㔳ㅣ㍤㈷收搲攴捥㙦敡㘸㜰㑦㜵㜴ㄹ愸捦捦慤㈸昸㌳戰㠲つ挳换愶㐴㠵昱敦㡦〱㙤扢〹㠵昶昳㤲〴㕦晢捦〳捡挴昹ㄱ㔴〲㙦㙦㔷㝤ㄴ㔱㌰㈶つ㘵挲扥㈱愱慥㙡捥㘰㙤㘴㌴户㑣ㄸㄸㅦ㉢挸㠹捥㙤㈴ㄶ㔱散摣㔸戶㔰ㄲ㙤敡慥捡㉣〷慢戰㝦㕥㘵㜹挹㥣㔸戴㔱㔵㐹㍥攴㔶攱戸㘸㐹㉥㈷㠰㌵愸㉡㡤挹㡦㘱㡡㕣㤵㍦㑥敥晡昳戰〳㐴搲ㅣ㠶㤴㜰ㄴ㑥戲攳扡㌷㠲㥦㥦㍦挸㈸㠸㉣㤴搷搷晤搴慡㤵㝣摤搱㉦愴ぢ攴ㄶ攴㍥ち昷戵㥦攱挵㑦㔱㔳㍤昱搰㍥扡挹㠱慢㠱㙥攳攴慡㠶㠵㜲捣挳っ㑡慥㔸挹攴挷愶〴换㠹㘲挵昹戹㈵㈵ぢㅡㄵづ㉢换㉦㤹㔳㄰ㅤ㤱㥢ㄷ㉤搱挷敢昲㡡搲㍦〹㕦㘹摣晤㙤慥㤲攰攲㑣㝢ㅢ㠶㘵㕥㝡㍥搹ㅦ㍥挴㠵慣㑥㌸愲挹搷㉤㝣搸戴㍣㠶㈴晥捦㔳改㈲攸搴愴㝡㈲愸㉣〲挲㈱捤搷挴㘳ㄹ愷ㅡ㔵捤挶㤳㑦㥢㘱㌶愲㝣㐴㌹㘶㑡ㄶㄸ㑤㐳㡢敤愶㍦捤㘷㑡㈸ち㠷挳㝦昴㡢〵㔸攱戵㥦㘷㈷晣晦㍣攷晦㝥晣㙥攱〷㘳ㅢㅡ扣㤳㤴㡣〱㠸㝣攷换〱㌰ぢ㠶㤹㍣㝡搹〳㠶〹挵戱㤲㘸晤㐲搱㑢㌹㠳ㅦ〷愲㔹慦㜰㐲ㄱ㈶晣攴㌴㉣ㅣ㔲㔱㕣㔰㔲㕣ㄶ攵攰〳㌳㜷戹昰㙡㐴㜴〶收㤸㡥㈹慦㉣收㝡挲㠶㠵ㄳ㉡㜲换㉡㘷㜳㕥㔷晥㠲㈶慥㥡㤰㤵㕥㌸愰戸っㅦㅥ㍢㈶换㤹㠵攳㡢捡攷㘱㐹攲㥣搲戲㈱戹戳㉢晦ㄴ㐴㌹㕦㈵㐰挸晥㐴愵愸㤴ㄴ㤵㤱㤲昱㐷扦愳慣㈳㠵㈶戸敤㠶㐲ち㠵㐳搷ㄳ㈸㈵昹扣㤲㈹㘷㤶㉦㍦慦捣换戵挴㉥㜰摡㘱搵㥡㑥ㅥ㠳慤㘳昱㈱㙤搰〵㘲昸㤰㠹挳慡攷㠶晦㝦㉤㤰㑣㝦ㄲ㥥㤳㝣ㄵ挸慥㔱㌵ㄱ昵㄰ㄸ㌷戲㜷ㄷ戶㜱敦戱㠴㜵搶扣扢㘰愴㔰㙣戸㌷攲摢㤳收㉣づ挶戴挱〶昸昰攳搰㡢改㤶㌸收㌶戲㉢ㅣ捡㤵收㤶㔴㍡扡㠱攵愵愵戹摣扤戸㙢㡥挷㜱㍢㥡㈱攳㙡ㅣ㑤慣㐲〸搹〷㥤愶摣昹㘸捡㥤㉦㑤昸㍡收攴㜲㈹搳㔷昹㡣摣㡡攲㔸㔱㘹㜱㝥〶㉢㥣〰晥愷搸㉦㌱㤶㑣〳㤸晡㈵㍢㈷〶愹摥愹㥤昶㙣㐴搰摤ㄹ攷つ㠴㡥昴㘳敦㑤㤱敦㜰昵〷㘷敥㘲ㅣ㉢〷㝢慢ㅢ扣愵攳㥣ㄶつ捥〷挵ㄸ㝣愱㐵づ㐴敡㈹ㅡ攰㙤昱㙥ㄹぢ㝣愷㙤㠷㐸㍡挱戲ㅥっ㈲㈳捡㜳ぢ〶㘳㡤㐰㜹㐵㍤㘷㐱㙦〶愸攵㘱愵㈲㡢㤳㙡〷㘲昶㌹㘶戵捦挵ㄸ戸㈲㠳つ攳㌱㕤㌵㡤搳㜱挳㌶㠷晣攰㠶搲搳敢㘷〴挵ㅡ愶㝤戵㜵㈶ㅦ㥡ぢ愲㠷昹晣㝦㌹昶㜸ㅣ㕤戹㔹搸㤰㤰搵〳搲敡挹㙤㝡ㅡ㔵㙥㡦挷愰ㄷつ㡥㠳㐸㝦〶㑡敦愷㈴攱〴㔴㜴〸愵㤷㜲㘲㙣㐶㈹㌷〷挳㡤㌰愶换㘲㠲㉤㈰〹搷捦搸〱扤㜵㍣慣㜶敤摣搹ㄷ攵㤰㝡づ㐲挷户㔰㡥㐴〸㥥㜵〲攳昷㠶㔰㉦愳捡ㄳ㔲愱つ搳㠹ㄸ挲㌹ㄹ改㡢㌲扥㉥搴ㅥ㌴昱㠴㐴扦っ㈶ㅤㅥ㕦㠱㡡㐳㘹昲㔷搳戰㑣扤ち㍢づ捤㐲搶㐹捣㈲㡥㤲ㅥㅢ愸扤愸㜰㝣㘰扦ㄲ㝥㠳愹搷㘱挰㙦㌱㑣昷ㄲ㔳挴昵ㅣ㌵搵ㅢ㔰昰挸㘹昵攷㘶扥㠹ㄲて㐸㔵㍢攸㐰戴搶扣㠳扥挵ㅥ㜸㕢㌹㜴攲㔴搴摢㈸㘸㔰㔱搴慣て攲收っ愶攱㍢挱〶㐳㘸㌰㤴〶敦挲㠰捣㕢挳㔰慢㈲敢〳愳㥢㐱搶㜰㜶㍢㠵摤扥㠰㠱㐱搶㐸戴㘹戲㐶愱㑣戲昶愱㈹㌹㔹㕦挲愲搶㘴㝤〵㘳㥢慣搱捣㈲㡥㙡ㄵ㔹㕦愳㔲ㅢ戲昶挳捥㈶慢㌳㑡㜰攰㈷敢㕢㌴ぢ㔹攳戸㤹摦愱收㈲㙢〲㕡㙢㈶敢㠰敤ㅢ㔳扦攸挴愹愸敦㔱〸㈰㙢ㄲ㌷㘷㌲つ㝦〸㌶㌸㤵〶㔳㘸昰㈳っ㠴慣搳㔰慢㈲敢ㄷ愳㥢㐱搶改散㜶〶扢愵㈲〵㠳慣愹㘸搳㘴㑤㐳㤹㘴㜱㐰㥥㥣慣㜴㔸搴㥡慣㌰㡣㙤戲愶㌳㡢戸〴戴㐷摤慡ㅥ㜴戵㈱㡢搳㔰㙤戲㝡愰㍢㌲昶㤳ㄵ㐱㥢㤰㤵捦捤慣㡦㥡㡢慣㈸㕡㙢㈶㡢戳㕡昱㠷㈵慦㜴㘲〷ち愹㐶㈸〵㤰㌵㠳㥢㔳㐴挳捣㘰㠳㘲ㅡ捣愴〱㈷挲ち㔹戳㔰慢㈲㡢㜳㕤戵㕦㠳慣ㄲ㜶㉢㘵㌷捥㑢㌵挸㉡㐷㥢㈶㙢㌶捡㈴慢ㄵ㑣㤲㤳挵㈹慤戵㈶敢〸ㄸ摢㘴㥤挵㉣攲ㄲ搰㈱㉢ㅢ扡摡㤰挵愹戱㌶㔹扤搱ㅤㄹ晢挹㍡ち㙤㐲ㄶ㝦扤㐳戵㐵捤㐵搶㕣戴搶㑣㔶㍢㜴挳㕦挸㥡㐷㈷㜶愰㤰㍡ㅡ㈵つ㉡愳㍢㕦㝥昳戹㌹ぢ㘸挸愹戸〱〶㘷搳㘰㈱つ㌸㌹㔷挸㕡㠴㕡ㄵ㔹㥤㡣㙥〶㔹攷戰摢戹散挶戹戲〶㔹㡢搱愶挹㕡㠲㌲挹攲㑣摡攴㘴㜱㥡㙤慤挹攲㜴㕣㥢慣愵捣㈲㉥〱ㅤ戲㌸㑢户㌶㘴㥤〸㍢㥢慣㤳搱ㅤㄹ晢挹攲㘴㕥㈱敢㐲㙥㘶㕦搴㕣㘴㕤㠴搶㥡挹敡㠷㙥昸挳㔴㐶㍡戱〳㠵搴挹㈸〵㜰㜱㌱㌷㘷〵つ晢〷ㅢ㕣㐲㠳㑢㘹挰〹挳㐲搶㘵愸㔵㤱㌵挸攸㘶㤰㜵㌹扢㕤挱㙥愳㘰㘰㤰挵戹㤷㥡慣慢㔱㈶㔹愳㘱㤲㥣㉣㑥晤慤㌵㔹㥣㈲㙣㤳㜵つ戳㠸㑢㐰㠷㉣捥ㅣ慥つ㔹ㄳ㘰㘷㤳㌵ㄸ摤㤱戱㥦㉣㑥㌰ㄶ戲慥攷㘶㜲愶戱㡢慣ㅢ搱㕡㌳㔹㥣㤱㡣㍦捣捤愴ㄳ㍢㄰㘶㔰愲ㄴ㐰搶㉡㙥捥㙡ㅡ㜲捡㜲㠰挱ㅡㅡ摣㐴㠳搳㘱㈰㘴慤㐵慤㡡㉣捥㔳搶摤っ戲搶戱摢㝡㜶㥢〱〳㠳慣㥢搱愶挹扡〵㘵㤲挵ㄹ挷挹挹攲㜴攴㕡㤳㌵ㄳ挶㌶㔹户㌲㡢戸〴㜴挸㥡〵㕤㙤挸攲戴㘶㥢慣ㄱ攸㡥㡣晤㘴㤵愱㑤挸晡㍢㌷戳ㅣ㌵ㄷ㔹㜷愰戵㘶戲㌸㑢ㅡ㝦㈱敢㑥㍡戱〳㠵ㄴ愷㑡㙢㔰ㄹ摤㌹っ摥挵捤戹㥢㠶㥣㐶ㅤ㘰㜰てつ㌶搱㠰攷散㐲搶扤愸㔵㤱挵戹搳扡㥢㐱搶㘶㜶扢㡦摤ㄶ挳挰㈰㙢ぢ摡㌴㔹㕢㔱㈶㔹㑢㘰㤲㥣㉣㑥㤱慥㌵㔹㥣㑡㙤㤳昵〰戳㠸㑢㐰㠷慣ぢ愰慢つ㔹换㘰㘷㤳㌵づ摤㤱戱㥦慣㡢搰㈶㘴㍤捣捤攴㡣㙣ㄷ㔹㡦愲戵㘶戲㔶愰ㅢ晥戰㜰㤴㑥散㐰㈱㜵〹㑡ㅡ㔴㐶㜷挸㝡㥣㥢戳㡤㠶扣てㄹ㘰昰〴つ㥥愴〱㈷㝢ぢ㔹㜱搴慡挸攲㝣㙥摤捤㈰敢㈹㜶摢捥㙥㥣㝢㙤㤰戵〳㙤㥡慣㘷㔰㈶㔹㥣㤹㥤㥣慣搵戰愸㌵㔹㥣摥㙤㤳昵㉣戳㠸㑢㐰㠷慣㥢愰慢つ㔹敢㘰㘷㤳㜵㉡扡㈳㘳㍦㔹敢搱㈶㘴㍤捦捤摣㠰㥡㡢慣ㄷ搰㕡㌳㔹㥣㑤㡥㍦㑣㥦愰ㄳ㍢㔰㐸摤㡡㤲〶㤵搱ㅤ戲㜶㜱㜳㜶搳昰戶㘰㠳ㄷ㘹昰ㄲつ㌶挲㐰挸㝡ㄹ戵㉡戲㌸挷㕣晢㌵挸摡挳㙥慦戰ㅢ攷㠳ㅢ㘴敤㐵㥢㈶敢㌵㤴㐹ㄶ㘷㡢㈷㈷㙢㉢㉣㙡㑤ㄶ愷㥣摢㘴扤捥㉣攲ㄲ搰㈱㡢㌳搱㙢㐳ㄶ愷愴摢㘴㑤㐵㜷㘴散㈷㡢ㄳ搶㠵慣㝦㜱㌳㌹㜳摤㐵搶摢㘸慤㤹㉣捥㜰挷ㅦ㔶㉤搲㠹ㅤ㈸愴戶愱愴㐱㘵㜴㠷慣㜷戹㌹敦搱㤰㔳攰〳っ摥愷挱〷㌴㜸ㄲ〶㐲搶㠷愸㔵㤱挵㜹敦扡ㅢ敦〲㌸㔷㌰晥捤㙥ㅦ戱摢ぢ㌰㌰挸晡〴㙤㥡慣㑦㔱㈶㔹㍢㘱㤲㥣㉣㑥㙦慦㌵㔹扢㘱㙣㤳昵ㄹ戳㠸㑢㐰㠷慣ㄷ愱慢つ㔹㥣㈶㙦㤳㔵㠰敥挸搸㑦ㄶ㈷搱ぢ㔹晢戸㤹㥣㑤敦㈲敢㉢戴搶㑣ㄶ㘷摤攳て敢㌲改挴づㄴ㔲㥣㝡慦㐱㘵㜴㠷慣㙦戸㌹晢㘹挸㘹昹〱〶摦搲攰㍢ㅡ㜰愲扥㤰昵ㅦ搴慡挸㝡换攸㘶㝣戲づ戰摢昷散昶ㄱっっ戲㝥㐴㥢㈶敢㈷㤴㐹搶挷㌰㐹㑥搶㈷戰愸㌵㔹㥦挲搸㈶敢㘷㘶ㄱ㤷㠰づ㔹㥣戱㕦ㅢ戲㌸㘷摤㈶㙢㈶扡㈳㘳㍦㔹晢搰㈶㘴晤捡捤晣ㄲ㌵ㄷ㔹扦愳戵㘶戲扥㐶㌷晣㘱㍡㄰㥤搸㠱㐲敡ㅢ㤴〲戸攰㡣〵㡢搷㝡ㄵ㤷ち〴ㄸ愴搰㈰㤵〶㕣㍣㈰㘴攱愷昲慡挹㍡㘰㜴㌳挸㑡㘷户㌰扢晤〶〳㠳慣っ戴㘹戲昸㠳㡥㈴㡢㌳晤㤳㤳㜵㄰ㄶ戵㈶㉢㤴愲挹㡡㌰㡢戸〴㜴挸㔲搰搵㠶㉣㉥㈷戰挹㥡㡤敥挸搸㑦㔶ㅡ㑣㠴慣㠶摣㑣昲攲㈲㉢ㄳ慤㌵㤳挵搵〹昰㡤昹㑤㜴㘲〷ち攱づ㔰㈰ㄷ㡤戹㌹㑤㘸㘸〵ㅢ㌴愵㐱㌳ㅡ㜰㐱㠳㤰㜵〸㙡㔵㥦慣㠶㐶㌷㠳慣收散搶㠲摤戸扥挰㈰敢㌰戴㘹戲づ㐷㤹㘴戵㠰㐹㜲戲戸㌴愱搶㘴㜱愲㥦晤挹晡ぢ戳㠸㑢㐰㠷慣挳愱慢つ㔹㕣攲㘰㤳挵㔵〷挸搸㑦ㄶㄷ㐰〸㔹慤戹㤹慤㔱㜳㤱㤵㡤搶㥡挹捡㐶㌷㈱慢つ㥤搸㠱㐲慡つ㕡户愳攲戹㍡㝦㈴㌷攷㈸ㅡㅥㄹ㙣搰㤶〶㝦愵〱ㄷ㔹〸㔹敤㔰慢㈲慢㥤搱捤㈰敢㘸㜶㙢捦㙥㕣昳㘰㤰㜵っ摡㌴㔹ㅤ㔱㈶㔹㕣ㄱ㤱㥣㉣㉥㤷愸㌵㔹㕣㔶㘱㤳搵㠹㔹挴㈵愰㐳ㄶ㔷㕢搴㠶慣㥥戰戳挹攲㑡〸㘴散㈷㡢㡢㌲㠴慣㘳戹㤹挷愱收㈲慢㉢㕡㙢㈶敢〴㜴ㄳ戲扡搱㠹ㅤ㈸愴㝡愳㜵㍢㉡ㅥ戲扡㜳㜳㝡搰㤰换㍣〲っ㝡搲愰ㄷつ戸昰㐳挸㍡づ戵㉡戲戸戶㐳㜷㌳挸㍡㥥摤㑥㘰户愱㌰㌰挸㍡ㄱ㙤㥡慣㍥㈸㤳慣㘱㌰㐹㑥ㄶ㤷㜰搴㥡㉣㉥昵戰挹敡换㉣攲ㄲ搰㈱㡢㉢㐰㙡㐳ㄶ㤷㠲搸㘴㉤㐵㜷㘴散㈷㡢ぢ㐵㠴慣㤳戹㤹㕣㌱攲㈲㙢〰㕡㙢㈶㡢㉢㑢㠴慣㠱㜴㘲〷挲攲㔸戴㙥㐷挵㐳㔶づ㌷㘷㄰つ戹昴㈴挰㘰㌰つ㠶搰㘰㈲っ㠴慣愱愸㔵㤱挵昵㈶扡㥢㐱搶㌰㜶ㅢ捥㙥戹㌰㌰挸ㅡ㠱㌶㑤搶㐸㤴㐹㔶ㅥ㑣㤲㤳挵㘵㈵戵㈶慢〰挶㌶㔹愳㤸㐵㕣〲㍡㘴㐵愱慢つ㔹㕣㥥㘲㤳挵ㄵ㈳挸搸㑦㔶ㄱ㑣㠴慣戱摣捣㘲搴㕣㘴㡤㐷㙢捤㘴㜱戵㡢㤰㌵㠱㑥散㐰㈱挵㈵㉦摢㔱昱㤰㌵㤱㥢㌳㠹㠶㕣づㄳ㘰㌰㤹〶愷搲㠰ぢ㘴㠴慣㈹愸㔵㤱挵㌵㌰扡㥢㌱㜴㍦㡤摤㑥㘷户戳㘱㘰㤰㜵㈶摡㌴㔹㔳㔱㈶㔹㕣捤㤲㥣㉣㉥㜵愹㌵㔹㕣ㄲ㘳㤳㌵㡤㔹挴㈵愰㐳搶戹搰搵㠶慣挵戰戳挹扡ㅣ摤㤱戱㥦慣㈵㌰ㄱ戲昲戸㤹㑢㔱㜳㤱㔵㠰搶㥡挹扡〰摤㠴慣㈸㥤搸㠱㐲敡㐲戴㙥㐷挵㐳㔶㈱㌷㘷〶つ㤷〵ㅢㄴ搱愰㤸〶㕣戴㈳㘴捤㐴慤㡡㉣慥换搱㝥㡤㑦搶㉣㜶㉢㘱㌷慥愱㌱挸㉡㐳㥢㈶慢ㅣ㘵㤲挵ㄵ㌶挹挹扡づㄶ戵㈶㡢换㜴㙣戲㘶㌳㡢戸〴㜴挸扡〱扡摡㤰戵ㄲ㜶㌶㔹搷愲㍢㌲昶㤳戵ち㈶㐲㔶㈵㌷㤳慢㝤㕣㘴捤㐱㙢捤㘴㜱㔵㤰㤰㌵㤷㑥散㐰㈱戵ㄶ慤摢㔱昱㤰㌵㡦㥢㌳㥦㠶㕣㌶ㄴ㘰戰㠰〶㘷搳㘰㍤っ㠴慣㠵愸㔵㤱挵戵㐲扡㥢㐱搶㈲㜶㍢㠷摤戸慥挷㈰敢㍣戴㘹戲ㄶ愳㑣戲戸敡㈷㌹㔹㕣ㄲ㔴㙢戲戸㜴挸㈶㙢〹戳㠸㑢㐰㠷㉣慥㈸慡つ㔹㕣㕡㘴㤳戵ち摤㤱戱㥦㉣㉥㍣ㄲ戲㉥攰㘶㜲〵㤲㡢慣㘵㘸慤㤹㉣慥㔴ㄲ戲㉥愲ㄳ㍢㔰㐸㍤㠴搶敤愸㜸挸㕡捥捤戹㤸㠶㕣捡ㄴ㘰戰㠲〶㤷搰攰ㄱㄸ〸㔹㤷愲㔶㐵ㄶ搷㉦改㙥〶㔹㤷戱摢攵散昶っっっ戲慥㐴㥢㈶敢㉡㤴㐹搶戳㌰㐹㑥ㄶ㤷㈹搵㥡慣攷㘰㙣㤳㜵㌵戳㠸㑢㐰㠷慣攷愱慢つ㔹㕣敥㘴㤳戵ㅥ摤㤱戱㥦㉣㉥㠶ㄲ戲慥攳㘶㜲㔵㤴㡢慣ㅢ搰㕡㌳㔹㕣㍤㈵㘴摤㐸㈷㜶愰㤰攲ㄲ慡敤愸㜸挸㕡挹捤㔹㐵㐳㉥慦ち㌰㔸㑤㠳㌵㌴攰㠲㉢㈱敢㈶搴慡挸攲㥡㉡摤捤㈰㙢㉤扢慤㘳户㜷㘱㘰㤰戵〱㙤㥡慣㥢㔱㈶㔹㕣ㅤ㤵㥣慣昷㘱㔱㙢戲㍥㠰戱㑤搶㉤捣㈲㉥〱ㅤ戲㍥㠴慥㌶㘴㜱〹㤶㑤ㄶ㔷㐵㈱㘳㍦㔹ㅦ挳㐴挸摡挸捤晣〴㌵ㄷ㔹户愳戵㘶戲㍥㐳㌷㈱敢づ㍡戱〳㠵搴攷㘸摤㡥㡡㠷慣㍢戹㌹㜷搱㤰㑢扥〲っ敥愶挱㍤㌴攰㈲㌰㈱㙢ㄳ㙡㔵㘴㜱㥤㤷敥㘶㤰㜵㉦扢㙤㘶户ㅦ㘱㘰㤰㜵㍦摡㌴㔹㕢㔰㈶㔹㕣戱㤵㥣慣㥦㘱㔱㙢戲㝥㠱戱㑤搶㔶㘶ㄱ㤷㠰づ㔹㕣つ㔶ㅢ戲戸㉣捣㈶㡢㉢戵㤰戱㥦慣摦㘱㈲㘴㍤挴捤攴敡㌱ㄷ㔹㡦愰戵㘶戲㤴㜳㤵挹㝡㤴㑥散㐰㈱㤵㠲搶敤愸㜸挸㝡㡣㥢昳㌸つ㔳㠳つ戶搱攰〹ㅡ愴挱㐰挸㝡ㄲ戵㉡戲敡ㄹ摤っ戲攲散昶ㄴ扢㘵挱挰㈰敢㘹戴㘹戲㜶愰㑣戲ㅡ挳㈴㌹㔹㑤㘰㔱㙢戲㥡挲搸㈶敢ㄹ㘶ㄱ㤷㠰づ㔹捤愰慢つ㔹捤㘱㘷㤳㜵㍦扡㈳㘳㍦㔹㉤㘰㈲㘴㍤挷捤㍣ㄴ㌵ㄷ㔹晦㐴㙢捤㘴ㅤ㡥㙥攴挸㝡㠱㑥散㐰㈱昵ㄷ戴〶㤰戵㤳㥢戳㡢㠶㉤㠳つ㜶搳攰㐵ㅡ戴㠲㠱㤰昵ㄲ㙡㔵㘴㘵ㅢ摤っ戲㕥㘶户㍤㄰改挷挰愰㜶慢愴㌸攱㌰换㔸扡挶戹扤㤵㡤ぢ挷捥挹㉤挱㌳㍤㐶㘳つ㐵㡣㑤㝦㠶挹戳㘹昶㑡ㄶ敦慦㕡扢ㅦ昵㠱〵㘰戲〹愷㥦搹ㅡ㕢收挵挰㙤敢㙣㕢㈵㉤晦搸㑡㤷㐸晡摦晥㝢昰㘰敤愲㜰慦愸㌷㤷㍦愲㍡㙤㕡㈸㠳㌱㐱ㄲ㤶㌵扥ち挲昸改改㠸慡散㐲㝢搱愰㕦改㥤搰㥡㘴㝡戹㘷㌹〸晢㌷慤㥥っ换㘹捦ㅤ㑢昸㙣愰愰㔹戴敥㔹收慦㈱慡㍡㔶攷昰㍡㙢㜰挶ㄴ搳扢㐱搶㌸㐳㤹㐹㘳㌹ㅢ收㉡㡦㡦㉤㈸挱晣㜰ㄶ昹㘳愲㜶㠹ㄳ㘲㙤㌵搲㉢慦㐸挳㤲㍥敦㑦〵㔷昵㝤㄰慥敡㌷昳晣㌴戳㜴愳愶ぢ戲㐹㙦て搸ㄳ昶㜷㈳捤㍥㝣㠵摦㐴㡡捤㐶ㄶ攷㔷㤴㔷㤶ㄷ挶戲挷㘳㥤㐳㌶㝦慣扢㄰㍥晢愷户㠳挷挰㤸摣戰戴㌲㍥搲㐶挸㡢捣㉡㉢㥦㔷㈶搹愴㔷昲㌷换㠵戳㝡昵ㄸ㠶愷搱昲㍡ち攰㘵㜵㐷愲散㙣扤〵搹㌰㌵慢〷挱挴㉢慢愷㉥昴搲㠵攳㥣㐲收昱㈸搰㑢㔸㉣晦㠷㈲敢〴㜸㘶㤴昰摢挸愶搱挰〱搳㡣㤵〹攱㜷搰搶〰㙤㌲昷㝡ㅣ㝥敢㍢晣㉥㕡ㅡ愳挵晤㡣㥦慣摥㡥ㄷ㉢ㅢ慥慣㌶ㄴㅦ挰㔲昵㐱㍢て㍡ㄱ搵ㅡ㌸昲㐳挱㔸ㄱ敢摦㔰㜲攷敥㡢慡〰㘵敥摣敡㈴戴㜲〷户㍥愶㡦晥摡收ㄳ搶搰ㅤ昵㤰ㅡ〸挹ㅤ㔰ㅤ〶愷愴ㅤ㡤昸摤㔶㤸㤰㌶搵〲㉤愴捥つ㝤づ㍡搰挲晡〲ㄲ搰㜳昲㉦㕦㔹㥣〰㉣㠵㈱扡挰ㄹ扦㝣㘵づ㐳愱㙥愰ㅦづ捦㡣㘲ㄱ㝡㡢㔸㕢㠴㌷敢ㄴ摤摥㡥捡愳㈹昶愳㕤㡤㐴扢つ㘶㈶戶慣ㅡ捣敦愰㈴㤸愳愰昷㠳㌹ㅡ慤〲收〱晡ㄸ愷㙤扥㘷つ慥㔱挷㜵㍤㐸〱㌳〲挷㝥㌰㌳〲挱㥣㠸㑥㜰㠲㤵昳㤰〰㜳ㄲ㕤攱㤵㌵㔹ㄷ㑥搵㠵㈹㑥㈱昳㌴ㄴ敡〶捣搳攱㤹㔱扣㘰㥥愱摢㍢㔱昹㌷㡡㠳摣昴愹㘸户挱っ戹挰攴戳㡥〸收㌴攸〵捣ㄴ㌴攸㤷㥡㡥㔶〱㌳ㄵ慤㉡㕦摢愴戱〶㈳搴昱扢㘸㤰〲收㝦㝦愹〶㌳ㅣ㠶㐹挲愳㡣晡ㄹ愶晥摤㤵戳㙣〵攱っ㜴〶挲㌳攸ㅦ慦㉣捥慡㤵㐲戱㉥捣㜴ち㤹戳㔰愸ㅢ㠴㑢攰㤹㔱挲㝣㈴㥣昷㐸ㄱ㐱㥢晢㐸㔱ㅦ㉤〱㐷㡡㔲挷㡢挵愹晦昲摣㈷慢ㄱ㉣㔵㌹摡㙤㍥扥〵ㄶ搵㍢㜷ㄶ㤴攴㘳㌶昴㝥㍥捥㐲慢昰搱㠴㍥㘲摡愶㈹㙢昰㡦㝡㐸捤㠵ㄴ㍥扥㌴昸戰挸㠷ㅣ㈹扥〸㠴㝥ㅥ㍡〹昴㉤㘰〷攸攷搳ㄵ㕥㔹ぢ㜴攱㙣㕤㔸攸ㄴ㌲ㄷ愱㔰㌷搰㥦〳捦㡣㘲ㄱ㝡㡢㔸㕢㠴㌷敢㕣摤㝥㍣㤵㈷㔰戴㐲扢㕡㡣㜶ㅢ捣て㕤㘰ㅥ〱㈵挱㕣〲扤㠰改㍡散㉥㐵慢㠰搹㠶㍥㘴㌶㉢㍤ㅥ挹ㅡち搰攲㌲㈴愴㠰昹㡥〹㘶搵㘱昷慤㐰㌰㌹愷㔵挰㙣〷㔷〰昳㘲扡挲㉢㙢㠵㉥㕣愲ぢ㤷㍡㠵捣换㔰愸ㅢ㌰㉦㠷㘷㐶昱ㅥ㈹慥搰敤㈷㔱搹㡦愲ㄳ㌷晤㉡戴摢㘰扥攲〲戳㌳㤴〴昳㙡攸晤㘰㕥㠳㔶〱戳ぢ㝤㕣慦㙤扡戲〶搷愸㠷搴㡤㤰〲收敥㐰㌰㜷〶㠲戹ㄲ㥤〴捣㥥㜰〵㌰㔷搱ㄵ㕥㔹慢㜵㘱㡤㉥摣攴ㄴ㌲搷愲㔰㌷㘰慥㠳㘷㐶昱㠲戹㕥户攷㔰㌹㠸攲㐴㙥晡捤㘸户挱摣攱〲戳㉦㤴〴昳ㄶ攸晤㘰摥㡡㔶〱戳ㅦ㝤晣㕤摢㥣捣ㅡ㕣愳ㅥ㔲㜷㐰ち㤸㑦〶㠲戹㉤㄰捣㍢搱㐹挰捣㠱㉢㠰㜹ㄷ㕤攱㤵㜵户㉥摣愳ぢ㥢㥣㐲收扤㈸搴つ㤸㥢攱㤹㔱扣㘰摥愷摢㠷㔳㜹ち挵㜰㙥晡ㄶ戴摢㘰㍥攰〲㜳〴㤴〴㜳㉢昴㝥㌰ㅦ㐰慢㠰㌹㡡㍥ㅥ搶㌶愳㔹㠳㙢搴㌱挹っ㔲挰摣ㅣ〸收愶㐰㌰ㅦ㐳㈷〱㜳㍣㕣〱捣挷改ち慦慣㙤扡昰㠴㉥㍣改ㄴ㌲攳㈸搴つ㤸㑦挱㌳愳㜸挱摣慥摢挷㔰㌹㤶㘲ち㌷㝤〷摡㙤㌰㌷扡挰㍣ㅤ㑡㠲挹〹㥦㝥㌰㌹㑢㔳挰㍣㤳㍥㥥搷㌶㔳㔹㠳㙢搴㌱搷つ㔲挰摣㄰〸收扡㐰㌰㜷愲㤳㠰㤹〷㔷〰㜳ㄷ㕤攱㤵戵㕢ㄷ㕥搴㠵㤷㥣㐲收换㈸搴つ㤸㝢攰㤹㔱扣㘰扥愲摢㈷㔱㌹㤹愲㠸㥢扥ㄷ敤㌶㤸㌷戸挰㥣〹㈵挱㝣つ㝡〱搳㌵扡㝡ㅤ慤〲㘶〹㝤晣㑢摢㤴戲〶搷愸㠷搴摢㤰〲收搵㈶㤸㔵摦收㔷〶㠲昹づ㍡〹㤸㘷挱ㄵ挰㝣㤷慥昰捡㝡㑦ㄷ摥搷㠵て㥣㐲收㠷㈸搴つ㤸晦㠶㘷㐶昱㝥㥢㝦愴摢捦愰昲㑣㡡㜹摣㜴㑥㡥戴挱㕣敥〲㜳〱㤴〴昳㔳攸晤㝢㈶㘷㌹ち㤸ぢ改㘳㥦戶㔹挴ㅡ㕣愳ㅥ㔲㕦㐱ち㤸攷㥢㘰㔶㝤㥢㉦〹〴昳㙢㜴ㄲ㌰ㄷ挳ㄵ挰晣㠶慥昰捡摡慦ぢ摦敡挲㜷㑥㈱昳㍦㈸搴つ㤸〷攰㤹㔱扣㝢收昷扡㍤㡦捡㝣㡡㘵摣昴ㅦ搱㙥㠳戹挰〵收㜲㈸〹收㑦搰晢挱晣ㄹ慤〲收ち晡昸㔵摢㕣挲ㅡ㕣愳㡥㔹㜵㤰〲㘶㉣㄰捣㡡㐰㌰て愲㤳㠰㜹〵㕣〱㑣愹挰㕢㤶㘲㉢ぢ㈹扡㤰敡ㄴ㌲搳㔰愸ㅢ㌰搳攱㤹摢攲〵㌳慣摢㡢愸㉣愶戸㡥㥢㥥㠱㜶ㅢ捣㤹㉥㌰㙦㠰㤲㘰㕡搰晢挱㡣愰㔵挰㕣㐹ㅦつ戵捤㉡搶攰㕡挰捣㐴慢㠰ㄹつ〴㌳㍦㄰捣㉣㜴挲㕦挸㕡ぢ㔷〰戳㌱㉢㜸㘵㌵搱㠵愶扡搰捣㈹㘴ㅥ㠲㐲摤㠰搹ㅣ㥥㠳挰㙣愱摢换㤰㥡㍣扣搳扡㤵㥢㝥ㄸ摡㙤㌰㑦㜷㠱戹ㄱ㑡㠲㜹㌸昴㝥㌰晦㠲㔶〱昳㜶晡㘸慤㙤敥㘰つ晥〵捣㙣戴ち㤸㤳〲挱㥣㄰〸㘶ㅢ㜴挲ㅦ㙥攵挰ㄵ挰㍣㤲ㄵ扣戲㡥搲㠵戶扡昰㔷愷㤰搹づ㠵扡〱㤳戳昰㠲挰㙣慦摢㘳㐸㑤ㅥ㕢㙡㙤攱愶ㅦ㠳㜶ㅢ捣ㄱ㉥㌰ㅦ㠰㤲㘰㜶㠴摥て㘶㈷戴ち㤸て搱挷戱摡收㘱搶攰㕦挰散㡡㔶〱㜳㐸㈰㤸㠳〲挱散㠶㑥昸挳扤ㄸ戸〲㤸摤㔹挱㉢慢㠷㉥昴搴㠵㕥㑥㈱昳㌸ㄴ敡〶㑣捥㤲ぢ〲昳〴摤㝥㌶㔲㤳〷戶㕡摢戹改㈷愲摤〶戳慦ぢ捣ㅤ㔰ㄲ捣㍥搰晢挱散㡢㔶〱昳㔹晡㌸㔹摢晣㠳㌵昸ㄷ㌰〷愰㔵挰㍣㍥㄰捣㕥㠱㘰づ㐴㈷晣攱愶ち㕣〱捣ㅣ㔶昰捡ㅡ愴ぢ㠳㜵㠱㤳搲昸捡ㅣ㡡㐲摤㠰㌹っ㥥㠳挰ㅣ慥摢ㄷ㈳扥戵㠴攲㘵㙥晡〸戴摢㘰㜶㜶㠱昹ち㤴〴㜳㈴昴㝥㌰㐷愱㔵挰摣㑢ㅦ㘳戵捤㙢慣挱戵㠰㌹ㅥ慤〲㘶㠷㐰㌰㡦づ〴㜳〲㍡攱㉦㘴晤ぢ慥〰收㐴㔶昰捡㥡愴ぢ㤳㜵㠱㤳挶昸捡㥣㠲㐲摤㠰㜹ㅡ㍣〷㠱㜹扡㙥㕦㠶昸昲㤰㕥敢㝤㙥晡㤹㘸户挱㍣挲〵收㠷㔰ㄲ捣愹搰晢挱㥣㠶㔶〱昳㈳晡挸搳㌶ㅦ戳〶晦〲㘶〱㕡〵捣挳〳挱㍣㌴㄰捣㈸㍡攱㉦㘴㝤づ㔷〰戳㤰ㄵ扣戲㌸挷㑢ち㐵扡㔰散ㄴ㌲㘷愲㔰㌷㘰捥㠲攷㈰㌰㑢㜴晢愵㐸㐹ㅥ㑦㙣㝤挳㑤㉦㐳扢つ㘶㤶ぢ捣㙦愱㈴㤸攵搰晢挱㥣㡤㔶〱昳㍦昴㔱愹㙤づ戰〶晦〲收ㅣ戴ち㤸昵〳挱戴〲挱㥣㡢㑥昸挳捦戳挲ㄵ挰㥣挷ち㕥㔹㥣㠳㈵㠵〵扡㜰戶㔳挸㕣㠸㐲摤㠰戹〸㥥㠳挰㍣㐷户㕦㡤㤴攴挱捣搶敦摣昴昳搰㙥㠳愹㕣㘰昲ㄶづ挱㕣っ扤㠰改㍡〳㕡㠲㔶〱㌳〵㘶敡〲㙤㤳捡ㅡ晣ぢ㤸换搰㉡㘰晥晡㜳昵昵攵敡敢㤹扦愰搵㝦㈹㤹㜳愶昰㠷〷㥡挱ㄵ挰㕣捥ち㕥㔹ㄷ敢挲ち㕤戸挴㈹㘴㕥㡡㐲摤㠰㜹ㄹ㍣ぢ㤸㥥敢㤹㤷敢昶ㅢ㤱㥡㍣㤲摡㙡挸㑤扦ㄲ敤㌶㤸摦㘱敢慡㉦づ㘷㐲㐹㌰慦㠲摥扦㘷㕥㡤㔶〱戳㌱㝤㕣愷㙤㥡戰〶晦〲收つ㘸ㄵ㌰扦㌲挱㝣ㄳ慤㜲㜱㜸㕦㈰㤸㥣搳㐴ぢ慢㌹㕣〱捣㤵㘲づ㌰㔷改挲㙡㕤㔸攳ㄴ㌲㙦㐲愱㙥挰㕣ぢ捦㐱㝢收㍡摤扥㤶愹慥愳㘸挹㑤摦㠰㜶ㅢ捣㝦扢挰㙣つ㈵挱扣ㄹ㝡晦㥥㜹ぢ㕡〵捣㙣晡搸愸㙤摡戰〶搷〲收敤㘸ㄵ㌰摦㌵挱慣㍡㌷㝦㍢㄰捣㍢搰〹㝦㔸㥡〱㔷〰昳㑥㔶昰捡扡㑢ㄷ敥搶㠵㝢㥣㐲收㈶ㄴ敡〶捣㝢攱㌹㘸捦摣慣摢㙦㐵㙡昲ㅣ㜲慢㈳㌷晤㝥戴摢㘰扥敡〲昳㙦㔰ㄲ捣㉤搰晢昷捣慤㘸ㄵ㌰㡦愵㡦㠷戴㑤ㄷ搶攰㕦挰㝣〴慤〲收㡢㈶㤸㔵㝢收慥㐰㌰ㅦ㐵㈷晣㘱㙤〵㕣〱捣挷㔸挱㉢敢㜱㕤搸愶ぢ㑦㌸㠵捣㈷㔱愸ㅢ㌰攳昰ㅣ戴㘷㍥愵摢敦㐴㙡昲〴㜶慢㌷㌷晤㘹戴摢㘰㍥攳〲戳て㤴〴㜳〷昴㝥㌰㥦㐱慢㠰㜹ㄲ㝤㍣愷㙤晡戱〶晦〲收㍦搱㉡㘰挶〳挱㝣㈲㄰捣ㄷ搰〹㝦㈱㙢㈰㕣〱捣㥤慣攰㤵戵㑢ㄷ㜶敢挲㡢㑥㈱昳㈵ㄴ敡〶捣㤷攱㌹〸捣㍤扡㝤㌳㔲㤳㘷捦㕢挳戸改慦愲㕤挰ㅡ㡥ㅡ㍢昲㥤戵ㄷ慤㝣愹搷戴㕡户戰㌵敢㜵戴搲挲ㅡ㈱㥢㥣晥ㄶ㉡㈷㈶晥㔹㘵㘳慥㐰㐷㑣㌹㜱㍤㤴㝣㄰ㅥ㌲扥〰㔳摣㐲愹昸昹戶㜴㤹㐱㤰㤶搲晢㡦昹攲搴㥤㔶㜰挵㜷晡ㄶ㤰昵晦攱㠷㤸㔴捦户愱挷㈳昰戶㐶ㄱ戳て戰戹㙤㔹摢㐹戱㡢㘲㌷㠴摡㠴㤰㙦攱愷挷㝤㡦愱扤挷㔱昸ㅥ㐳晢㙦㜸ㄲ昴㈷ㄸ攸慢㡦㜵慢ぢ昴㑦搰㡡㍦㉣摢㄰搰搵ㄷ愸㄰㜸㜵〷扣㜳㙢㈵挱㔳㤹攰㝥㌴户愵愹㈷挱㕢ㄳ㈵㜸㡢愳昰㍤づ昶㍢〶愰愷愹㘶㠲〷㜴慢㉢挱敦搱㡡扦㤰㌵摤㑥昰㘷㔴㈴挱㜵㘶㠲㜹㑣昰㈰㔴㙤〳ㄲ㕣㤵㈸挱㤵㡥㈲敡㝤㉣㉢㙦挴㑢㠲㐵㐶㠲㔹㝡戴愴攴〶㍣〳改ㄶ㤴㐳㔹㘹攸㠴っ㐲搶㑣㍢㔳摥㌸㤷㑣慦㌳㌳㉤㘱愶扣敢ㅣ㤴改㤵㠹㌲扤挲㔱昸㥥㤳捡㕢搴㤲㘹㠵㤱愹㤲㍢搲扥〴㥢敡〴㘳㜶㠲扣扤㉣〹㕥㘲㈶㌸㤷〹昲㑥㙥㔰㠲换ㄲ㈵㜸愱愳昰㍤慦㤴户㝤㈵挱㐵㘶㠲㜲㤷㤷〹扡戸㍥㔲㈷㜸慥㥤㘰㍢㥤攰ㄲ㌳挱挵㑣㤰㜷㐷㠳ㄲ㕣㤴㈸挱㠵㡥挲昷摣㔰摥㑡㤵〴㤷㤹〹捡㥤㔳㕦㠲扣㠳㉡ㄴ㉦户ㄳ攴㙤㔰㐱㜰㥥㤹攰ち㈶挸㍢㡥㐱〹㔶㈴㑡昰㉣㐷攱㝢㝥㈷㙦㑦㑡㠲㔷㥡〹捡摤㐸㕦㠲扣㉢㈹〹㕥㙤㈷㤸愳ㄳ㉣㌵ㄳ扣㤶〹昲㉥㕥㔰㠲㐵㠹ㄲ㥣攱㈸㝣捦搱攴㉤㍦㐹㜰㤵㤹愰摣攱昳㈵挸㍢㝤㤲攰ㅡ㍢挱昱㍡挱㝣㌳挱戵㑣㤰㜷挶㠲ㄲ㥣㥡㈸挱㌳ㅤ㠵敦㜹㤶扣㡤㈶〹摥㙡㈶㈸㜷捤㝣〹昲敥㤹㈴戸搱㑥㌰㑦㈷㌸挵㑣昰㜶㈶挸扢㑤㐱〹㑥㐸㤴攰㜸㐷攱㝢慥㈴㙦㑤㐹㠲㥢捣〴攵㑥ㄴㄳ㜴ㅤ㘶㜸㐷㑡ㄲ摣㙣㈷挸摢㑡戲て㡥㌶ㄳ扣㥦〹昲づ㑥㔰㠲挳ㄳ㈵㌸捣㔱昸㥥敦挸摢㍤㤲攰挳㘶㠲㜲㜷挷㠷㈰敦昲㐸㠲㡦摡〹昲㔶㡤㈴㌸挸㑣昰㜱㈶戸㉣㐱㠲㈷㈷㑡戰㥦愳昰㍤㘷㤱户㔰㈴挱敤㘶㠲㜲挷挴㤷㈰敦㥣㐸㠲㍢散〴㜹晢㐳ㄲ㍣搱㑣昰㔹㈶挸㍢つ㐱〸昶㑡㤴㘰㑦㐷攱㝢摥㈱㙦㑢㐸㠲㍢捤〴攵㉥㠴㉦㐱摥㡤㤰〴㜷摢〹昲㤶㠲㈴搸搵㑣昰㈵㈶㜸㙢㠲〴㍢㈵㑡戰愳愳昰㍤㜷㜰愳㑥昰㌵㌳㐱戹戲敦㑢㤰㔷昸㈵挱㌷散〴㜹㤹㕥ㄲ㍣摡㑣昰㕦㑣㜰㑢㠲〴㡦㑣㤴㘰ㅢ㐷攱㝢晥ㅦ㉦㥦ぢ㠲敦㥢〹捡搵㜲㕦㠲扣㙡㉥〹㝥㘸㈷挸㑢摦㤲㘰㉢㌳挱㡦㤸攰昶〴〹ㅥ㥡㈸挱ㄶ㡥挲昷ㅣ扥ㅤ㍡挱㉦捣〴㥦搵慤慥慦㍡㕥㠹㤶〴扦戴ㄳ攴攵㘴㐹戰愹㤹攰搷㑣㤰㔷㙥摢㜲ぢ㍤攳慥㐶㠹ㄲ㙣攸㈸㝣捦挳㝢㐵愷㜲挰㑣㔰慥敡晡㄰攴搵㕤㐹昰〷㍢㐱㕥愲㤵〴㉤㌳挱㥦㤸㈰慦㠶〶㈵㤸㤶㈸挱㔴㐷攱㝢㉥摤㠷㍡挱摦捤〴㍦搲慤㉥〴㜹挵㔴ㄲっ㘱扤㐰挳㔴挵换㥥㤲攰挱㥦㡣㤱㙢ち㤴㡡㔷ㄸ㠳ㄲ晣〵㤶㠱㐳敢㥦ㅤ㠵敦昹㜰扣ㅣ㈹晢㘰〶晣敡ㄳㅢ昵ㅦ摤敡㑡㤰㔷㈱㈵㐱晥㠲㌲ㄲ攴愵㐴㐹昰㝢㌳挱〶㑣㤰㔷敤㠲ㄲ摣㥦㈸挱㙦ㅣ㠵敦㌹㙤㈱ㄲ㐲㌲㥢㤸〹捡ㄵ㍤戶扡扥㐹㜸㘵㑦ㄲ㙣㘶㈷挸换㜳㤲攰㍥㌳挱收㑣㤰㔷挲㠲ㄲ晣㈴㔱㠲ㅦ㍢ち摦昳搲㜸搹㑣ㄲ㙣㘹㈶㈸㔷挹㝣晢㈰慦㤶㐹㠲慤敤〴㥢敢〴㍦㌰ㄳ捣㘶㠲㉤ㄳ㈴昸㜶愲〴摦㜲ㄴ扥攷㤶戵搶〹戶㌳ㄳ捣搶慤㉥〴㜹〵㑡ㄲ㙣㙦㈷挸换㐸㠲攰敢㘶㠲挷㌰㐱㕥戱〹㐲㜰㑦愲〴㕦㜶ㄴ扥攷㠷昱昲㡥㈰搸挵㑣㔰慥收昸㄰攴㔵ㅤ㐹戰㥢㥤㘰て㥤攰㉥㌳挱ㅥ㑣㤰㔷㐱㠲ㄲ㝣㉥㔱㠲晦㜰ㄴ扥攷㜸昵搱〹昶㌶ㄳ㍣㐹户扡㍥㈴扣㔲㈲〹昶戱ㄳ攴攵づ㐱昰㘹㌳挱㤳㤸㈰慦㉣〴㈵昸㐴愲〴户㌹ち敦昳戴戲㜸㔵㐲㠲收挰慦㌵㠸㘲㌰㐴㈴㥤㔷ㅥ㡥㐹㝣㤹挰㝥〲〰㤶㘷㐴㉢攵㘹ㄷ㤹挰㍢扤㤰ぢ㑡敡ㄷ㜲搵㐶㔴ㅥ㐳㈰て㔰㉡㤱搵ㄸつ昰㌰㠰㡡㔹搱㡡ㄱ㜸扥〵ㅥ〱㌰扥戸搴㔹扢㠰攷㕥昰㐷搹昵捦捤㕢㔲攳㤵㠶㜰攱攸ち晣晥㝣扤挲㘱㤵㜸㡡㐶㐱㐶改㤸摣㔸㉣㕡㔱昶㘷㔸散㠴昵㌱晣ㅤ㈴扣散㘷〴〴㉥㑤攱㥡ㄳ敦捦搳ㅢ㡦ち愹挶㐳㍦㉡㈶㠵捦㄰昸㘳㑢㥤挲㐳挰㕡㈶㥥摤㄰捤挷ㄳ㕣戲㘵㉤㑣㘵㡡㝡ㄸ扣换㕤㠸㝤摤づ㍢㈸昹㠶㔲昰挳改戰つて㠷㐸ㅤ㕣㤱慦㘴㍢ㄴ㔶㠳㥣㠲ㄶ㔹挷㈷㈲㤴捥㙢㌱摥つ攳㐲愱挱散㤱㍥慦戸㈰㔶ㄴ㉥㡡ㄶ捦㈸挲㑤晦晡昵戹戵攳㔷昶敥晦㕢昷㜷晡㘷㑤搰扢搵㐸晡ㅣ㐵㌱ㅡ㈲愲㈶㐱挱㕤换㘲扥㈹敡摥挰晣挶搱㥥昹㔵攷㌶㠱㑤㜱㠴戰㜳㔳扣っ挳晣慡㈲㑥㐵㐵㜶攴㐹戴㥣㑣㜱㉡㐴㐴㑤㠷挲㠸戸㌱㌰攲改戴㜷㐷㍣㤳㑤㐶㐴㕥㔷㜱㐵攴〵ㄱ㠹㌸㡤㤶搳㈹㜲㈱㈲㡡ㄷ㍤ㄸ㌱㥣㠷慡㥦㤳㥢〲㌳㈸㠰㙤㌸ち攱收愴㄰㉤㘶ㄶ㈵摥㉣㜸戱㐳戲㈸愲㘵㌱挵㑣㠸㠸㡡㌹㔹㔸捣㈲㐵㕤ㅢㄸ戵㤴昶㡣㕡㡤㜴㌹㥢㡣敤㥥敢㡤戸㐸㐷㍣㡢㤶ㄵㄴ㤵㄰ㄱ㜵慥㡥㘸㜳㝢㐹㘰挴戹戴㜷㈳㍤㥦㑤㐶挴挵摥㠸扣ㅣ㈱摢㜸㌶㉤ㄷ㔲㉣㠲㠸㈸㕥㝢㌰戸㕤ㅡㄸ昱㍣摡扢㈳㉥㘱㤳ㄱ㤱㤷㈹㕣摣昲晡㠲㐴㍣㥦㤶ㄷ㔰㕣〸ㄱ㔱扣㤸㘰㐴㕣㄰ㄸ㜱㌹敤摤ㄱ㔷戰挹㠸㜸慤㌷㈲㉦ㄸ㐸挴㑢㘹㜹ㄹ挵攵㄰ㄱ戵挶ㅤ㜱㜶㘰挴慢㘸敦㡥㜸つ㥢㡣㠸㙢扤ㄱ㜹〵㐰㈲㕥㐷换敢㈹㙥㠰㠸㈸㥥敥ㅢ摢㌸㈳㌰攲㉡摡扢㈳慥㘱㤳ㄱ㤱㔷〶㕣愸㙥搲ㄱ搷搲㜲ㅤ挵㝡㠸㠸攲昹扢㐴戴昷搵愹㠱ㄱ㙦愱扤㝢㕦扤㡤㑤㐶㐴㥥敡扢㈲昲ㅣ㕤戶昱敦戴扣㥤攲づ㠸㠸攲〹戹戱㡤ㄳ〳㈳摥㑤㝢昷㌶㙥㘲㤳ㄱ昱㜱㙦㐴㥥㜴㑢挴捤戴扣㡦攲㝥㠸㠸攲ㄹ戶ㄱ㜱㐴㘰挴〷㘸敦㡥昸㄰㥢㡣㠸㍣ㄹ㜷㙤攳㑥ㅤ昱ㄱ㕡㍥㑡昱ㄸ㐴㐴敤㜶㐷ㅣㄸㄸ昱〹摡扢㈳挶搹㘴㐴攴搹戵㉢攲㙢㍡攲㜶㕡㍥㑤戱〳㈲愲㜸づ㙣㙣㘳敦挰㠸晦愰扤㍢攲昳㙣㌲㈲昲㜴搹ㄵ昱㝤ㅤ昱〵㕡敥愴搸〵ㄱ㔱㍣愹㌵㈲㜶つ㡣昸ㄲ敤摤ㄱ昷戰挹㠸挸昳㕦㔷㐴㥥戸ち㡦慦搲㜲㉦挵㙢㄰ㄱ昵愵㍢㘲晢挰㠸㙦搲摥ㅤ昱㉤㌶ㄹㄱ扦昶㐶㍣愰㈳扥㐳换㜷㈹摥㠳㠸愸ㅦ摣ㄱ㡦〸㡣昸㈱敤摤ㄱ㍦㘲㤳ㄱ㤱㘷愸慥㙤晣㕤㐷晣㠴㤶㥦㔲㝣〶㠱㘷㔴㐰ㅡ愸㌶て㡣戸㡦昶敥㠸㕦戱挹㠸㤸㠲扡㉢㘲〶ㅡ〴搵㙦㘸戹㥦攲㕢㠸㠸㡡㐰ㅡㄱㅢ〶㐶㍣㐰㝢㜷挴ㅦ搸㘴㐴攴㌹愴㉢㘲ㄳ㌴㐸挴㥦㘸昹㌳挵㉦㄰ㄱ搵っ㔲㈲摡挷㥣戴挰㠸扦搱摥㝤捣㌹挸㈶㈳㘲㜳搴㕤ㄱ㜹㌶㈷ㄱ㔵〶㉣㔳㈸㔲㈱戰昶ㄶち㘳ㅢ晦晢㘳搰搸㉣㑣㝢昷㌶㘶戰挹㠸㤸敤㡤挸搳㌳㠹ㄸ愱㘵㝤㡡〶㄰ㄱ搵㕥㐷戴户昱扢挰㠸㤹戴㜷㙦㘳㘳㌶ㄹㄱ㡦昱㐶攴昹㤶㐴㙣㑡换㘶ㄴ㠷㐰㐴㔴㌷ㅤ搱ㅥ〳㝣ㅥㄸ昱㔰摡扢户昱㜰㌶ㄹㄱ㝢㜸㈳昶搶ㄱ㕢搲戲ㄵ㐵㙢㠸㠸攲搹㤲㠱敡晢㠱ㄱ摢搰摥ㅤ昱㈸㌶ㄹㄱ㑦昲㐴㔴㌹㘸㤰昳慦户攰㤲昷晦晡㠴㐲愱㡣㤴戰ㅡ愴ㄵ晦㜲ㄴ㝤㐵愱ㄴ捦㥣愴挷㥢㡥愲ㅦㄴ㔶㝢〴㑡攷㤰扢搶攷〲㍣愵晤㠳扦ㄳ搰〱挱ㄴ〷昲㜲㕡㝣っ㙢㜰㈶敦㤱㍡扢扤㥥敤攱昰㕣搲㝥搵戳㍤ㅣ戲㡢攲ㄵ㜳㝢㍡搳改㌸愸戸㑤搶戱慣㑤㐰㐹〲㜶㌱〳㑥搲摤㕦昴〴攴攸㕣晣敥昶〴攴㠸㕤ㄴ扢捣㠰㍤攸㤴㈳㜴〹搸㤳㌵づ捥㈵㘰㉦㌳攰㌴摤晤㜹㑦挰改㕡昱㥣㈷㈰〷散ㄲ昰ㅦ㘶挰摥㜴㕡〰㤵〴㍣㤱㌵㡥挳㈵㘰ㅦ㌳㘰㤱敥晥戴㈷㘰戱㔶㙣昷〴㥣愹ㄵ㑦㤹〱㑦愶搳㔲愸㈴㘰㝦搶㌸っ㤷㠰〳捣㠰ㅣ㜲㑢扥摢㍣〱㉢戴攲㜱㑦㐰づ捤愵挷㘳㘶挰挱㜴㍡ㄷ㉡〹㌸㠴㌵㡥挲㈵攰㔰㌳攰搹扡晢㐳㥥㠰ㅣ㠵㡢摦〷㍤〱㌹㌲ㄷ挵〳㘶挰ㄱ㜴㝡ㅥ㔴ㄲ㜰㈴㙢ㅣ㠴㑢挰㔱㘶㐰づ戸愵晢㝤㥥㠰ㄷ㘸挵㘶㑦挰ぢ戵攲㕥㌳攰㌸㍡㕤づ㤵〴ㅣ捦摡ち搴㈴攰〴㌳㈰挷摢ㄲ昰㉥㑦挰换戴攲㑥㑦㐰㡥换愵挷ㅤ㘶挰㔳改㤴攳㜰〹㌸㠵㌵づ挱㈵攰㘹㘶㐰づ户愵晢㙤㥥㠰搷㙢挵慤㥥㠰ㅣ㤶㑢㡦㕢捣㠰㔳改㜴ㄵ㔴ㄲ㜰ㅡ㙢ㅣ㠱㑢挰改㘶挰戵扡晢㍡㑦挰㜵㕡戱搶ㄳ㜰扤㔶摣㘴〶㉣愰㔳㡥挲㈵㘰㤴戵摢㔰㤳㠰㠵㘶㐰づ戶㈵摦㤵㥥㠰户㙢挵㡤㥥㠰㜷㘸挵つ㘶挰㤹㜴捡㐱戸〴㥣挵ㅡ挷摦ㄲ戰挴っ挸戱戶〴扣挶ㄳ㤰攳㙦㔱㕣敤〹㜸扦㔶㕣㘵〶㥣㑤愷ㅣ㠳㑢挰戳㔸攳昰㕢〲㔶㤸〱㌹搴ㄶ扦㤷㜹〲㍥慡ㄵ㤷㝡〲㜲㐸㉥㍤㉥㌱〳捥愵搳㈷愰㤲㠰昳㔸㡢愳㈶〱攷㥢〱户敢敥ㄷ㜹〲㜲昴㉤㝥㤷㜹〲敥搰㡡ぢ捤㠰㡢攸㤴㈳㜰〹㜸づ㙢捦愳㈶〱捦㌵〳㜲愰㉤㝥㤷㜸〲㜲昰㉤㡡挵㥥㠰扢戴攲㍣㌳攰㔲㍡攵〰㕣〲㥥捦摡ㅥ搴㈴攰〵㘶挰㔷㜵昷㠵㥥㠰ㅣ㝢㑢挰戳㍤〱㕦搳㡡〵㘶挰攵㜴捡昱户〴扣㤸㌵づ扤㈵攰ち㌳㈰㠷搹攲㜷㡥㈷攰扢㕡ㄱ昳〴㝣㑦㉢㉡捤㠰㤷搳改㠷㔰㐹挰㉢㔸晢〸㌵〹㜸愵ㄹ㤰愳㙣〹㔸敥〹挸㤱户㈸捡㍣〱㍦搳㡡㔲㌳攰戵㜴捡搱户〴扣㡥戵慦㔰㤳㠰搷㥢〱㌹挸ㄶ扦挵㥥㠰ㅣ㜸㡢愲挸ㄳ㤰㠳㜱㔱捣㌰〳慥愲搳〳㔰㐹挰搵慣晤㠰㥡〴㕣㘳〶攴ㄸ㕢扡攷㝢〲㜲摣㉤㡡㍣㑦挰㕦戴㈲搷っ戸㥥㑥㌹昶㤶㠰ㅢ㔸㍢㠸㥡〴扣搹っ挸㈱戶昸㍤搳ㄳ㤰挳㙥㔱㥣攱〹挸愱戸㈸㑥㌷〳㙥愴㔳づ扤㈵攰摦㔹攳愸㕢〲摥敥ㄴ㔸㔱ㅣ㘱㑢昷挹㥥㠰ㅣ㜵㡢㘲㤲㈷㈰㐷攲愲㤸㘸〶扣㥢㑥㌹昲㤶㠰昷戰挶㐱户〴摣攴ㄴ㈴㈰〷搸搲㝤慣㈷㈰〷摤愲ㄸ攳〹挸㠱戸㈸㐶㥢〱敦愷㔳づ扣㈵攰ㄶ搶㌸收㤶㠰㕢㥤㠲〴攴昸㕡扡㥦攲〹挸㌱户㈸㠶㝢〲㜲ㅣ㉥㡡㘱㘶挰㠷改㤴攳㙥〹昸〸㙢ㅣ㜲㑢挰㐷㥤〲㉢㤹敤㔱攱㤲攵㤴昹㉡㝦㝡挱昴改㍦㘵愶㘵ㅦ㥥㜶敡挹つ㔶扥晦捦て慦㝥昵㡣扥㥦晥扡㘶捤慢ㅦ㕤扤昳搷挷昳晡晥攳收㥢㜷っ㕦户昳挳㈶㠵敢㔳ㅥ晣㘹挴晡㐵㕤㘷㉤㍡慢㜰攲㌱㐳ㄶ㑤㤹㌹戶敢㤸挶ㅤ㔳㔳敢搵㍢扡改㜳㠷戶捦㕡㝣搶挳敡愹㌷㕢㤴㈹ㄹㄳ㈳㠰㝢㠶ㄵ挷挶㜲ち昳㌸ちつ㔳㌳㌹慣慤搳㌴㘴愴散㑢㠳㈳㘶㐹攳〹㍢㡤ㅥ㜵㥤㠶㡣㥦㝤㘹㜰ㅣ㉤㘹挴敤㌴㝡搷㜵ㅡ㌲慡㘶ㅡ慥扢㠸㝤㜴ㅡ摢敤㌴㌸㌰慥㔳㔲㘴慣敤㑢㘳㠰㑥㘳㠷㥤〶㠷换㜵㥡㠶㡣挰㝤愴っ搵㘹㍣㙢愷挱㐱㜴㥤愶㈱攳㜲㕦ㅡㅣ㥦换扥昱㥣㥤〶㠷搶㜵㥡㠶㡣搶㝤㘹㑣搰㘹晣搳㑥㠳〳敥㍡㑤㐳挶昰扥㌴㑥搳㘹散戴搳攰㌰扣㑥搳㤰㤱扤㉦つ㡥昰㠵㤴摤㜶ㅡㅣ㥣搷㘹ㅡ㌲摥㘷ㅡ慥て㙣愱㑥攳㈵㍢㡤㤹㜵㥤㠶㥣〵昸搰㈸搱㘹散戱搳攰㐰扥㑥搱㤰㜳〳㕦ㅡ㍣㐷㄰㔲㕥戵搳攰昰扥㑥搳㤰㌳〶㕦ㅡ㍣㜳㤰㌴㕥戳搳㔸㔴搷㘹挸㜹㠴㉦つ㥥㑦㐸ㅡ㙦搸㘹㉣慤敢㌴攴散挲㤷〶捦㌲㈴㡤㝦搹㘹㉣慦敢㌴攴㥣挳㤷挶ち㥤挶摢㜶ㅡ㤷搷㜵ㅡ㜲㈶攲㑢㠳㘷㈴㠲挶扢㜶ㅡ搷搶㜵ㅡ㜲㝥攲㑢㠳攷㈹㤲挶晢㜶ㅡ慢敡㍡つ㌹㙢昱愵戱㐶愷昱愱㥤挶晡扡㑥㐳捥㘵㤸㠶敢㈸㝡戳㑥攳㈳㍢㡤㡤㜵㥤㠶㥣攱昸搰戸㕤愷昱㠹㥤〶㑦㔲敡昴昰㈵攷㍤㍥㌴㌶改㌴㍥戳搳攰愹㑢㥤愶㈱㘷㐳㍥㌴戶敡㌴扥戰搳攰〹㑤㥤愶㈱攷㐸扥㌴ㅥ搵㘹㝣㈹㘹愸挷昱㥦㥣㙤㌵㜵捥戶〶愰㑢㠶挲㘵㈴慤㘸攲㔱挴戵愲戱㐷戱㕤㉢戲㍣ちづ㝢㈵㐶愶㐷挱㠱愸㈸ㅡ㜹ㄴㅣㅡ㡡愲愱㐷挱挱㥡㈸ㅡ㜸ㄴㅣ㍥㠹愲扥㐷挱〱㡤㈸㈲ㅥ〵㠷ㄸ愲戰㍣ち㝥改㡢㈲挳愳攰搷戰㈸敡㜹ㄴ晣㘲ㄴ㐵搸愳攰㔷㤵㈸搲㍤ち㝥㜹㠸㈲捤愳攰攱㕣ㄴ愹ㅥ〵て戰愲㐸昱㈸㜸挸ㄳ㠵昲㈸㜸㄰ㄲ㐵挸愳攰㘱㐱ㄴ〷㝦戰㙦㐵㘹捥昹㐱ㄵ挵敦ㅥ〵㍦㍡愲昸捤愳攰捥㉣㡡㕦㍤ち敥㕥愲昸慦㕢㔱晦晦〱摥〵〷㐴</t>
  </si>
  <si>
    <t>㜸〱敤㕣㕢㙣ㅣ㔷ㄹ摥㌳摥㕤敦慣敤搸㡤㤳戶㈹愵㌵㤴㔲愸㠳ㅢ㈷つ愵㐰〸扥㌴㠹㡢ㄳ扢戱㤳㠲〰㙤挶扢㘷攲㘹㜶㘶摣㤹㔹㈷㉥㤵㕡㐱戹㠹㥢戸㡡㐲戹愸〲㈴㈴挴攵㠵晢ぢㄲㄲ〸ㄵ㠹〷㜸〰㈱㔱㄰㠲〷㄰㡡攰㠵〷㈴昸扥㌳㌳扢㌳扢摥戱扢㙤挱㐵㍥改晥㍥㜳㙥㜳捥昹慦攷晦捦㌴㈷㜲戹摣扦㤱昸㤷㈹捦捣㡤㑢ㅢ㝥㈰敤㠹ㄹ户㕥㤷搵挰㜲ㅤ㝦㘲捡昳㡣㡤㜹换て晡搰愰㔸戱㔰敦ㄷ㉡扥昵㤰㉣㔵搶愵攷愳㔱㈱㤷㉢㤵㜴つ昵ㅣ㠴扦㤱昸㐱㘷慦挱㍣挰昲捣昴挲捡〳ㄸ㜵㈹㜰㍤㜹㜰散㝣搸昷搸攴攴挴攴挴㥤㐷づㅦ㤹㌸㜴㜰㙣愶㔱てㅡ㥥㍣收挸㐶攰ㄹ昵㠳㘳㡢㡤㤵扡㔵㝤㤳摣㔸㜶㉦㐹攷㤸㕣㌹㜴㘴挵戸昳㌵㤳㜷ㅥ㍤㙡摥㝤昷㙢〶昱敡摣㤹㤹改㐵㑦㥡晥㜳㌴㘶㠱㔳扥㜳㔶㔶㉤慥㑤㑡捦㜲㉥㑥捣㑣攳扦挴晣昱㜴搷挴搲慡㤴〱㕦㉤㍤改㔴愵慦愳攳㠰㍤攵晢つ㝢㡤㥢愷摢㈷戰搴慡攱〷〵㝢㐶搶敢扡ㅤ㡦㕡戲ㄷ戰㜷㜵㘳㘳搰㕥㤲㡥㙦〵搶扡ㄵ㙣ㄴ敤㘵っ㔴ㅢ戲捦昹昲慣攱㕣㤴㘷っ㕢ㄶ散㤳つ慢㤶て㔳慥敦戶㜸㠸攴挴搴昲㈷愶㝣㝢㘶搵昰搴㡣㝣㙥㑣㐶摢ㄳ㕥㌵摤昶㤶敥攳㜲敡敡つㅣ昳搶敥敤㔰㜳摥昰㥡㉤挷扢户㡣ㄶ㥦㥥挱ㅤ摤摢㈷昶㈸摤攷㤵摤晢愸慤㑣户ㄶ〳ㄱ㝤慢ㅤ挵㘲昴㈲㐱㍦㐱㠹㠰〸搴换〴〳〴㠳〰㈲晦て㜰㐹戲㈳慢戴㡡愱㔵㔶戴㑡㔵慢搴戴㡡搴㉡愶㔶戹愸㔵㔶戵㡡愵㔵ㅥ搰㉡㤷搰㈶㑥愵晥㝥㉤㑡㍦晥摤摦晦昱搱摦㍣㌱昷㥤摦敦㥦晦昲晣搷㍥㌸戸〷㡤敥㡢㈶㌵敢ㄹ㤷㐱㙡㉤㉡㍥㍣㜱㠸晦戶收ち㌰㠵㜹搴扣换㥣㥣慣ㅤ㍤㘴ㅣ㌱ち㕣㔶〶昲㔳㠴㌲㠲戶㠳收晤㤶㔳㜳㉦㉢摣摤㌸㙤昸戲戵㜱攳㔱摤戴摢㜰㙡晥㡢㌶慦㕣ち㡣㐰摥搰㕥搷ㅡ愴愳摢ㄲ搸㑡晡敡㝤㌷戵㜷㍢㙦搴ㅢ㜲敡㡡ㄵ㔶扦戸慤摡㕥昴摣㤵敥戵㈷㍣昹㘰戳戶㘳㐶㔳㄰㙡敢㙡散㡥㔵㠶㔵攱扣挶㘶㔶㕤㕦㍡㙡㝡攳昶愲㔵扤㈴扤㈵㐹㤱㈸㙢㙡愹晢㔹ㄵ㜱晤昸㠲㠳㠵㠲㕢㙢㉦㑤㤶㥡昷㕣〹挰捣戲㠶昹慥㐹㉦搸㔸㌶㔶敡昲摡㔴㤳昰㥤愸㌸㤰㉡㍥攱㔶ㅢ晥㡣敢〴㥥㕢㑦搷㑣搵搶つ㐸㥡摡㘹户㈶昳昹㥣ㄲち㄰戸㝤㝤㐲攴㙥敦捥ぢちㄱ〹ㄴ㤳㤱慦㑦㤳摤挴㔹慣づ慢愸㑢搲愴昶戲㉤〶攳㝣㤵㡣挹攰挰挴㥡愸㍦昸搲㔷㙣㌱㙣ㄳ㜳捦㙦㘳㑤ㅢ㡤㔶㝦捦扡㜴㠲㔳㠶㔳慢㑢㉦㔳晢〹捥㐸ㅦ〶㈸㕣㠵㐰攸扡㝢㔴㜵攲㡡搸㈸㕣戶㙡挱㙡㜱㔵㕡ㄷ㔷〳㤴㐱㐳㤶㑡摣摡㡥愴㕦㠳㈲㝤㉦挱㈸㐰戹㥣㉢敥㘳愳㘲ㄹ㈹㔷愰㜴捡攰攵㤴㈰㘷扦ㄴ㉦て㥡㈷慣㝡㈰㐳愱㍣㙣〲㈳愱㔶㔳攸ㅢ㈲㠹㝡㐶㌵㔴ㄸ晢捣ㄹ㔰愹㘱㌹挱㐶㡢㙦㍢戸㈴㈴愲㕤㔹戰攳㘴〱㐵㐱㕡ㅥ㘴昰ㅡ㠸愶㑤ㅡ㘴㌷㑥㄰ㄱ搹㈰㐳戳㘳攴㌴㤱戱㝤㠶㡣㐰晢㈴ㄱ戲昵愱敥㌲㠲挴摥㐹愴散搴㤵ㅦ㜷愵搹㘶戶㝣㈸捤昶㘳攳昴㙢〹慥㈳戸㥥攰〰㠰昸ㄳ㈴ㅣ愵ㅣ昲改愴扦〸捦晡㡤〴㉦〶㠰㝣搲㈹㜳㈲㔱㐵ㅢ㙡㍢㜶㈴摢つ挱㑥㔶㐶㜱㈸㡡㘸ㄹ㌷敤捣㈱㕢㈱㍡戲㍡㜷㠶慥捤㉢ㅤ晢昲敥戴㤹㕣づ㈹㌲愳㘹㜲慤㕢㌴㑤㙥〴㥢昶愸户㙥㐶㔷㝤㡣攰㈵〰㘵晤愵㠴㔰㉥㌴㜸户㘷搱搳愴㝣㐱㤸㐵愱㌱搴愳㠲㡦〸㤹㐷㠰っ㈱搷㜱㝣搹戵愱㘹づ㡥㥢㉦㜸ㅢ晡㘰㜷晥㡥㤰摥愶㌷㜷昵づ晤㐵捦搰㡡扥〵散㈵㝥摢㔵挷摣㡡㙡晤攵〴户〱戴改ㄸ㥥扥㥦愹愷㐰㤹挵㜶〲㜳㝢改㜵㔱㔶敥昲挶㥡㔴ㅡ㘸搰㕣㌶扣㡢㌲㠰〷㘳㙥ㄶ戶戰敢㜹戲㡥㐳㙤㑤ㄵ昰晣㜲㕤扡搰㍦攱戹㌶换㜷㙤㘴晦〵愱ㄸ昲㜹慤㉦搷㘶㈳㘷搸㥡〹㥦㔳㠲㜲愸㠳㡦㜴ㄷㄲ㠹㑥㘹昲㘲扦散昳攵慥㈴改㐱㤲扣ㄲ摢慡摦づ〰㈹㈱㝥搵㔵愲ㅣ㘴戳㔷愹㘶㘹㡢㤵ㅥ扥㡣搳㐹㥢て戱㐳㡥っ㠴づ摢㘹昸て晣㈱㝢挹戲㥢挲㘲挰㕥㤴㕥ㄵ扥〵慢㉥换愱㕢㤶愲㘶㔷㔶扣㐰㘴㐵㕦㕦挷㜹㍡挳扦愶攸愴㑤㑡㘴㜲㝢㘶㘵挶㔹扣㐵㔴㜴㐳㔲愸㘴戸㠶㥡ㄲ㠸㤴挷戶扢㈲愶〷ㄱ㜳〷㌶㑥㍦㐴㌰㐹㜰ㄸ愰昰㜳㐸㥡敤㙥㍣挳㘱晤敢㜴㘹㔷㉡戹ㄲ搱愰㕣㠴㑦㜵ㄵ㔶㐷昹㥡㔷ㄳ摣〵搰㘶晥搰〱㤹㐱㠸ち攵〹㐲㔴㘱っ昳扣㈵㉦㤳〶昶㤸〸㉣捤㌴晣挰戵ㄹ㔹ㅡ㌲㘷摤㌳㙥㌰㙢昹㙢㠸㐴㡤㥡㔱收晥㔵改㠰扡㍣搸㍥㙤㘵敥摡㥡慣改收㤲摢㠰㘸㥢㥢摤〹〷㜳㙣〷㙣㐹㜵㌶搷〴㔲㙦攷㘳っ㈱戰搳捡摦㑡㙦散戶扣摦㍣昴つ户㜶㜴搹ち敡㜲挰っ㤹㡥昹㤲㠹㕤㐴攴愰搶㙦㉥慦㝡㔲捥づ㤹㈷㍤慢㔶户ㅣ㐹㘴挰挶㘴戰㙥㕥㕥㐴㤴㘰搱㘵っ搰㜵㠶捣㘵捦㜰晣㌵㠳〱挵㡤扤愹㈷ㄵㄶ㈹㤸搳㤶攳攳㌵ち㡢捣て㥢㑢慢敥㘵㐴㙣ㅢ戶㜳搲㔸昳㜷〴㔶㐸昴㘱㔲愸ㄱ㥡搰㌴㔱搲㑡扤攲㠷〷昲㕣㡥扣㤷㈷㔰戸捡ㄵ攸㌳捦搰摥戴敢愳ㄸつ敤㜴捥㘹㄰搱愳㘶㘱㕦愶ㄴ㈶愷敡㜷戳捦㙢〱敥㍤㜹㙥慥ㄵ㤹㝢㔶㌱敢〲扤晣ㄹ㌲㕥㤱㐵㌳㄰㐲ㅦ摤㥥㤰㔴㔸㐶捡〱〷〲攳㝣㙡㈷扦戲愹摡㤰晡昶戴戲㈷㄰㐹ㅡ㌴攷㡤ㄵ㔹㐷㍣摡㌶㠲㍤攱〳捤㔸摢愸晢㔱摤㡣㙢摢〶㐹㡢㘴戹㔴㌵㐸挱㔳㡤挰㍤㙤㌹扡〹愰攸㉦㉡㌲慥愰挸戸愲㡡〶捤戳っつ慡㍣挷㜲㉦ㅡ㥥ㄵ慣摡㔶戵挴〷㠶敦㜶〴㑤㠲挹㈹㜹攳ㄴ换㡣戱㌶㙢晥ㅣ㑣㌶㝦〲攸㥥㠰ㅣ攵搶ㄱ晤愰㕣㑤ㄴ昱㑦昴攸㔸㠲㠰㔱㥥㔲晤昵ㄸ慤愰㙥㐷㐰攴愸㜴㌵扥㠳㜱昵ㄱ㤴㠴㐲㠸㔸捦㈰ㄱ㜸〵ㄳ㐲㥥㉥敥愲㜹捥戱〲㘰㡦ㄸ㍢㘱〵戳㍥㔰づ㠰慣㍡摥摥愰戰㥡攸㌴摥搴ち㌷㜷㔶愵搴挴㑤㥤昵㐹扤昱戲㑤慡㐳㡤㤲㔰㈴㕢㌵㔲㥡㘵㤳㌹敥㈴㔵㈳㤴攲㡥戵㡤挸㜲㥢戶昶㥤㔲攴㔹㈸㈶㐵㌳㌹晤つ㡡㔰㄰攸㡤㜴ㄴ㝤昶搹攴㤱㠸搸搰〶㈸㔳㑦㠵㘵㐳㔱㐸㜰づ搷㑥㙡戲ㅣ㍤㠱扦昷㐴搹㠵㐶㤰慡㌱慥㡣㐶㌵㔳昵晡㠲〳㉢愱㙡㜸戵ㅤ挲搲㔸㕢愸㘱ㄴ㜷昶慡晤挳敤㑤㌰㘲挴㠶っ㡢㘴昸㠱挱㠶㘰慥㐴㐴㤵搶搹㄰户扡㔹㕣攲搳㘹㘹㌸ち〳㑢㐱㙤㔶慥㉢㌳慣㘵挹㡦慡づ捤搳愲㤲愳扡㌹戵攲㐳愵〷㤴攳㔱㑥㌱戸㙥㥥愵㕢ち㤷ㄸ㈰㜶愳摣㘲㌵㐰㘸户㌹〰㑦〶㍢〷㍢搸㤱㌰㜴㐲敢㡣ㄲ戴㤸㐱戸改㐵㤰㜷㝡挴㈸〴愹愹搲摦㡥㡢捦㍣捥昴搵攳戹㌸ㄳ㌱ㄱ挳㕤ㄹ搶〳㤰㥢㡣㑣㤲㡢㐶攳㠰㜹㈸搹㤴搰ㅡ㡣换㘸㘲っ搱攴昳〲摣攲㘱㉣㙢㤸㙣㔳挷㍤户挰㠲㌶慤㙦散㌱攷㥣㙡扤㔱㤳㑡ㄵ挷戲㕡㘹攴ㅤ㠱㉦㜵〵㌰攴愶㡣㝤㠹㌶㘵づ㐷㈹㉥㤹㐸敡摤敥搶㡦愳扢ㄲ㜲ㄸ㈳㔴㝤っ㐰㘶戸攵㔴㐰慣攳㥥〲敤挳扤慤ぢっ敡昲ㅣ㐴㕡㐷ㄱ㘵搹㍣敥攳㌵愳挸㡡摢ㄲ捤收摤㜹㤷㌶㝢愲攸㤴ㄵㄶ敤〸ㅣ㘱㥤愱挰㉢ㄶ㘱㡣昴挸ㅤㅣ㈴㜷㌵㡡敥㕥㝤㐴㍤收慥〲ㄵち〳㠲㌱㕥㥥㠲㜲搸㔵㌰ㄲつ㙥慤㘵㜵ぢ㐶㝦㘹㜹敢㔳〰㠲㘱㘰ㅡ戴㘸ㄹㅡ㌸㌳挸㙦㙤攰摣㡣㔶ㄹㄱ搲㘴㌰㤵㌱捡㔱㌸散㠱㌴㜰ㄳて搲换㉥㤴㔰戰㑦㕤っ㡢敦㈶㡥摢㌸〲戹摥戵㙤㠵㡢㐶㠰敢㉦捥㠱戶攲愹㕡㡤收㉥晣㜳㍢〲慢戸扡ㄱ㥡愳晢摡㉥㘵愹㌵搱扥扢愵慤㈲扡㉣㜸㜸㜶攲㤴ㄱ㔴㔷㤷㠲㡤昰攲㔶慦㈴㔱昸㈱晣ㄱ㥢扥㥤㌶㜳摥攱㐵搴㜵敥㝤昹㤲攳㕥㜶搴扣ち㍥㙦晤㠱㐲㜰㠵戲㥦㤳㉣攷晥㡤㝦㉡㘹戹挲て㌰攲㜶愶捤〱㕡づㄲ㡥愳㔲㈸つ挶㤰捦愰ㄳ搸敥捤㕢〳愴㤳㝤㙤㜴愲〴挱㉥愱㌸ㄷ㥦㌳㐲ㄱ摦〷㕡㐹㉣攱㤱ㅣ㝢晥ㄵ戰扥昸ㅥ㑡㠸㜰㍣㐷㘲愴昰ㄲ攴㌲㔰愷〴㜹㜴挵㠳ㄷ㐲晥㝦戰ㄴ㜳昳愶散昴㕦㘰㘶昱摤㜶ㄴ摤㐴ㄴ㝤愷〳㐵㠲搷㐰ㄴ晦摥㡢㑣㥣ちっ捦㍥愳㐰㌸搷戴㝢〰㝤摥㉦晣晥てて愰昳ㄱ㜱㈸ㅢつ愱戶㕢昱摣㌴ㄱ晡㍡㑣〴〶敦㤵㠹㜰ㅡㄹ挱㈸㝥㘸㈲㐴㍥㤰〵ㄴ㙣㙤㈲㌰戶㤷㘱〸㈶㐲慤〹户〶㑦㘰搷摡昴㡦㥤挲挵㕢改㈳㥥て愵攵捦挰㈳㜵㕤㘷昱愲攱ㄹ昶〱㔵㝥搲㤳㔰㘶摥㌲㙥㜲慢㉥散㜱挳愶㌵慡搳㈶扥㡡搸换扥敢㑦搹摥晤㜵㘰㉡㑣愱晢㕥㤴㐴昱㔹㜸㑡〴捦つ戹㜷散晢晡挹摦㍦昴搸㜱摥㔶㡢㘸戵㜰㍢昲扤㠴散㘹㑦㈰愸㥢戸㈸戲㥦ㅦ收㥣挶㈷㑡搶㕡㕤㑥ㅢ㥥戲㠲㝣摤㡥戳㈱攱㈵〸㌳㈴扥㥤㘰㘲攲摥㐳㘸㘲㑥戴戹㍢搵㠷㑤捡㐵㌸㤱㤸戸昲改挵㘱㐳搱㔵㤱昵㘸㙤ㄶ扥〹㔵昴っ㈷㤲戶ㄲ㜹敡㘴ㄲ攲ㅢ敤扡敥㈸㜵㕤㜸㤰㘱搸㍦㤶㔲㠸㍦㤰㐲㤲〷ㄹ㕥〸㔰㔲敡㉣㌲㠵㍢〰㌲㈲㙢敤㈱㕥晡〳㜶㠵㠰㙣㕥晡敢昱㈳ㄶ散㈲戰ㄸ晢攲㝢㍤搱搲ㄶ㡤㔵ㄳ㐳戵捡愶㔹㐲㐶ㅤ㕥㔸㌰ㄹ㤷愶㉣㥤挳㈸摤戶㍢㡡㉦ㄹ戲挳挰㕢挸搸〵㥢扥戶戲㝤㡦搳挰捤て攸㤹愲㔲ㄸ捥㕥ㄶ攳㐰慡㘲㜴㘱搳㜲㔸㐴㌸ㅣ㘶㥢㥤〶愲㉡攸㉣攷〰㑥愵〸晥昱㑢㈱搶㡦户㠶摥摦㕥㐳ㅤ攷昴㘳㠱晣挱晥扡㈹㠳戱昱㔶㜲っ㈴散戶㕡㤵挲敢攱攷搰㠵㡢捥〹扤㤵㔵捦攲㈸晥挴㥣搵愷㜵攸㝦㐶慦ㄵ㘷㥤㘷㙦㠶戱㔳晡晦捤㈸搸㔲晦ぢ挶摥ㄴ㈲摦ㄲ㘵昸㔰㘰晣㘴换㤰つ㜷〴㥥㙤〴㙦搴挱㔸㔷㔹㠶扣挳摣ㄲ㍥㕥つ慢㤵〴㠷摦㉢摦㝥㌵愲搹㤷戶敤㐰㔷〱挸搸㔰攱㉢㄰㐱㕤晢愷攵㔶㝣扡㉤扥ㄵㅤ昷㥤戶慡㥥敢扢㘶㌰戶㠴愰敦ㄸ扦㍤㌳㘱昳㑣㠹㉦戵ぢ戵㕢戰ㄳ㠳㙦㐷㥦㌳ぢ㄰搸㘷㘴昰㕣挵㈲ㄹ㔹搸㕥㈴㠳摦㈱㡤㈴挲㑢搴づ晥㌵收㝤つ愳㡥㑦㔷ㄷ攰敢っ㔸戴㈳㤴㕤攸㜱㙥扦愱挱慤挳ㅤ慤㌷挱ㅦ㈴敢ㄳ〸㡥愹㈵扣昵敤摣搷昶㍤㐸户㡤搶收戳㘵㙦㍥户㜲攱㐹攰㜴㝢㙦㐹㤳っ摦挹㉦㤲换㝡㠵㄰㤷昶㡦攳敦昶ㅤ戴ㅣ㙤ㄴ㜴ㅥ㝤搰㑤㐷搸㜸ㅤ敥戳㙤㐴扦㉦愰慢㤸㈲挰㑦㌷愲っㅦ〴扤㝣㘴㐵昱㜹㉣㡢っ㠰㝣慥㔸〵攸㑥搵㑦㙣㐶搵㈳戱㐰ㄶ㍣㘳㤰ㅣ换攲戳㘸挸敤ち㤷つ㤶攰戲㠵㍡㑢㈰慦挷㍤㤰捦〹㥥㈵搴㐴㍥㡤づ捤㠹㔸㈸敤㍥㤱㑦㙤㌶ㄱ㐱㉢㐰㉤㌴㌹晥㐸慣㐵昴㍡慡㜵㥢挰㈱㜰〱㠶㈹ㄶ㈹㙢㡡㘱㘸攱㝢挴っ搲㉦愲扦㑦ㅦ晦昹㔳㑣㝦㍤㉥㤴㈰㐴㔵㝡昲ㄴ㠴㙡昲ㅦ㐹㑥摥㐳㘹昷挹㝦㘸戳挹㡦㔰㐶㜲㈶㝡〰㌰搴㈷㉡昸愳ㄶ搳㐰㠶晢挸㥦戸㐰㠰㕦㙡ㄶ㈳〶㑡㔴摦换挸愰㉦㌷㕣戵扡㠲㑣摣户挰昵㘷㝣摣愳散㈳㕥㠴愴㉦愷ㄸ㍡㘳㡢愱㔶㉣搹㤱ㄷ㜶㐷挸〶㉣㠹㕦换㜶ㄵ改挵ㅥ㈳晣攲扤㌱㘲㑥㥤㡡扦㥣搲愲㤸ㄳ〸㈳戴㐸㐹㍦摣㐸昱㥥戸昱户扥摤㜲㤹愲〲〹搴ㄳ㌶㈶㥤愹挶敦㡥ㅢㅦ挶㔷㔹慡㑤㡥㌷〸㤸㥥㡥ㅢ㤳ㅥ㔵攳挷攲挶㝦㌹㝣愰搹㌸愶挳㜰攴〲㠹㈴挳搶㔵搶㝦攲ぢ敤㘱㌴㉦㤸搴㥦〳㘶㔸㑣挹愹㐲挷㜵愵㐱〷㜱ㄹ挴挳㌷搲昳戸摢㠴㉢㈰㄰戲攱晦㉡㘱づ㜷㥥㘶㡤挰挰㈷搰敢〸㌶㝢扡㝡㘲攷愲戹攰愱愰摦㥣昳㜱愶慡敤㈸ㄲ㠱㌹㤰て昷㜷ぢ愷㝣㠶改搸摡㡦㌸㐸愶昱づ㐹㙦捡㐳〵㔶昲攲㥤㌱㘶㜳㡦戶㘸㐶㝦〴挸㠱㜴〴㘴㐶㝦ㄴ㌰っ挴昰戶㜲㙥㠴晣慦㤸晢㥤慣㜸ㄷ挱㘳〰㘵㐱㘶㈷ㅤㄴ摦つ㌰ㅣ晦㡦㉡挶搶㤵扦㐴ㄳて挵㉦㑢㤲㤱晥㕥㜶㜸ㅦ㐰ㅦ摣户㈲㈲挲戲晥㝥㤴㈴㕦㑡挱愱㕥晡〱㔶㝣㤰攰㐳〰攵〲㈷扢敤㕤攳㥡㝡搴㕣ㅦ㐶㔷昱㈸〱㝥晡㐷愲っㅦち摣㠷搷㜵户㤵㜹ㄴ㡥㍦散㐷愸㌳昵〵晦㍤昸㈲㝦㠳㡢敥挳晦㤰愴愰っ晢扣昶摡摥挶㈲ㄳ搰㈶㔷扦㌵㙣昶戳ㄸ㠷敢㙡㐵㔰㌸㈲㤵㑡㐹㉢ち攲㥢ぢㄶ㉥摥挰户ㅣ㔳ㄵ㐲㤰〶㔴㠵ㄳ㔵ㅣ㐷㠱晥㜱㌶㈵㡥㠹㈷晤ㄳ㝣㈲㙡搵㈶㝥㌲捡昰㐱㄰慦慡晢〳㔱昷昸㠵挴戵慡戰摡㕥㐸晣慢㡡搵攴ぢㅦ攷㘰ち㔹挸愴戵ㄲ㤱愶㘸攸戳挸っ昵つ㜳㙥昷攳愷㕤ㄱ搵ぢ戵ぢㄷ晥㌹㥣ㅦ扢㈱晦收㌷づ㍥晥昴捦晥昰戱㕦扥敤搸㥦晦昵挴ㄳ扦晣攳挷㥥晡搷て㔷㡥晤攴挹㈷㝦㝣敦ㄷ㥥晡挳㕥昳㡢摡户晦㌹晦挵㠷㈷㉦㍤晣愰㜹敥昶㤳て扦攵㠱晢㈶ㄷ慦ㄹ敦敢敢敦扦㙤昴愷搷扦㘲攴搱〷扦㉢㝥昴敢敢ㅣ愱㤶㡢ㄷ愴愷挱㘵慢㘹㝣づㄹ㑣㠳㌳㝥㕥愷挱攵慡㡤㕡㠹㌶㙡ㅡ〵㈵昸㌴㌸〱㔵㘱愴㉢〶晥〳㔲晡戵㉤</t>
  </si>
  <si>
    <t>Calambra B -- Monte Carlo</t>
  </si>
  <si>
    <t>Model Assumptions</t>
  </si>
  <si>
    <t>Cell Name</t>
  </si>
  <si>
    <t>Input Cells</t>
  </si>
  <si>
    <t>Oil prices for 1994</t>
  </si>
  <si>
    <t>Oil Data</t>
  </si>
  <si>
    <t>Quantity Ordered for 1993</t>
  </si>
  <si>
    <t>Oil Ordered for 93</t>
  </si>
  <si>
    <t>gallons</t>
  </si>
  <si>
    <t>first</t>
  </si>
  <si>
    <t>gallons at</t>
  </si>
  <si>
    <t>Oil price 1993</t>
  </si>
  <si>
    <t>per gallon</t>
  </si>
  <si>
    <t>next</t>
  </si>
  <si>
    <t>Quantity Ordered for 1994</t>
  </si>
  <si>
    <t>Oil Ordered for 94</t>
  </si>
  <si>
    <t>Gallons to case conversion factors</t>
  </si>
  <si>
    <t>liters/bottle</t>
  </si>
  <si>
    <t>liters per bottle</t>
  </si>
  <si>
    <t>additional</t>
  </si>
  <si>
    <t>bottles/case</t>
  </si>
  <si>
    <t>bottles per case</t>
  </si>
  <si>
    <t>liters/gal</t>
  </si>
  <si>
    <t>liters per gal</t>
  </si>
  <si>
    <t>Potential Uncertainties</t>
  </si>
  <si>
    <t>Ranges assigned by Frank</t>
  </si>
  <si>
    <t>1993 Case Sales</t>
  </si>
  <si>
    <t>Assumed Value</t>
  </si>
  <si>
    <t xml:space="preserve"> Low</t>
  </si>
  <si>
    <t>Base</t>
  </si>
  <si>
    <t>High</t>
  </si>
  <si>
    <t>Assumed</t>
  </si>
  <si>
    <t>Probability</t>
  </si>
  <si>
    <t>Yes/No</t>
  </si>
  <si>
    <t>Bottling Data</t>
  </si>
  <si>
    <t>Quantity lost in set up</t>
  </si>
  <si>
    <t>Bottle set up losses</t>
  </si>
  <si>
    <t>Variable losses in bottling</t>
  </si>
  <si>
    <t>Bottle variable losses</t>
  </si>
  <si>
    <t>of volume</t>
  </si>
  <si>
    <t>Neiman Marcus</t>
  </si>
  <si>
    <t>Quantity lost in clean up</t>
  </si>
  <si>
    <t>Bottle clean up losses</t>
  </si>
  <si>
    <t>Williams-Sonoma</t>
  </si>
  <si>
    <t>Bottling Set up Costs</t>
  </si>
  <si>
    <t>Bottling set up costs</t>
  </si>
  <si>
    <t>Boost if NM</t>
  </si>
  <si>
    <t>Variable costs of bottling</t>
  </si>
  <si>
    <t>Per bottle charge</t>
  </si>
  <si>
    <t>per bottle</t>
  </si>
  <si>
    <t>Boost if WS</t>
  </si>
  <si>
    <t>Market Data</t>
  </si>
  <si>
    <t>Demand in 1993 (see M24)</t>
  </si>
  <si>
    <t>Demand_1993</t>
  </si>
  <si>
    <t>Retail Demand</t>
  </si>
  <si>
    <t>Demand in 1994 (see M27/28)</t>
  </si>
  <si>
    <t>Demand_1994</t>
  </si>
  <si>
    <t>Demand 1993</t>
  </si>
  <si>
    <t>Growth Rate thereafter</t>
  </si>
  <si>
    <t>Demand_growth_rate</t>
  </si>
  <si>
    <t>Sales in 1993</t>
  </si>
  <si>
    <t>Wholesale price per case</t>
  </si>
  <si>
    <t>Revenue Per case sold</t>
  </si>
  <si>
    <t>1994 Demand</t>
  </si>
  <si>
    <t>Salvage value</t>
  </si>
  <si>
    <t>Salvage percentage value</t>
  </si>
  <si>
    <t>If sell 309</t>
  </si>
  <si>
    <t>Broker Take 1993</t>
  </si>
  <si>
    <t>Broker fee</t>
  </si>
  <si>
    <t>of revenue</t>
  </si>
  <si>
    <t>If &lt;309</t>
  </si>
  <si>
    <t>Broker Take after 1993</t>
  </si>
  <si>
    <t>Table - Sales &lt;309</t>
  </si>
  <si>
    <t>Marketing Cases</t>
  </si>
  <si>
    <t>Marketing_case_fraction</t>
  </si>
  <si>
    <t>of cases available for sale</t>
  </si>
  <si>
    <t>Miscellaneous Costs</t>
  </si>
  <si>
    <t>Material</t>
  </si>
  <si>
    <t>Cost of supplies</t>
  </si>
  <si>
    <t>per case</t>
  </si>
  <si>
    <t>Freight</t>
  </si>
  <si>
    <t>Freight expenses per case</t>
  </si>
  <si>
    <t>per case sold</t>
  </si>
  <si>
    <t>Printing</t>
  </si>
  <si>
    <t>Printing_costs_per_case</t>
  </si>
  <si>
    <t>Warehouse</t>
  </si>
  <si>
    <t>Warehouse expenses</t>
  </si>
  <si>
    <t>per case available for sale</t>
  </si>
  <si>
    <t>Advertising</t>
  </si>
  <si>
    <t>Advertising_fraction</t>
  </si>
  <si>
    <t>of retail sales</t>
  </si>
  <si>
    <t>Table Sales &gt;309</t>
  </si>
  <si>
    <t>General and administrative</t>
  </si>
  <si>
    <t>GA_Fraction</t>
  </si>
  <si>
    <t>Value of inventory</t>
  </si>
  <si>
    <t>Total cash by end of year two</t>
  </si>
  <si>
    <t>Table - 1993 Retail Demand</t>
  </si>
  <si>
    <t>Calambra Olive Oil Cash Flows</t>
  </si>
  <si>
    <t>Reference</t>
  </si>
  <si>
    <t>Continue Business at end of year</t>
  </si>
  <si>
    <t>In_business</t>
  </si>
  <si>
    <t>Oil Supply</t>
  </si>
  <si>
    <t>Gallons planned</t>
  </si>
  <si>
    <t>Gallons of oil ordered</t>
  </si>
  <si>
    <t>Gallons_ordered</t>
  </si>
  <si>
    <t>Cost of Oil ($)</t>
  </si>
  <si>
    <t>Cost_of_oil</t>
  </si>
  <si>
    <t>Bottling</t>
  </si>
  <si>
    <t>Net gallons in bottles</t>
  </si>
  <si>
    <t>Net_gallons_in_bottles</t>
  </si>
  <si>
    <t>Cases produced</t>
  </si>
  <si>
    <t>Cases_produced</t>
  </si>
  <si>
    <t>Bottling costs</t>
  </si>
  <si>
    <t>Bottling_costs</t>
  </si>
  <si>
    <t>Printing_costs</t>
  </si>
  <si>
    <t>Other Materials</t>
  </si>
  <si>
    <t>Materials_Costs</t>
  </si>
  <si>
    <t xml:space="preserve">    Total Cost of Bottling</t>
  </si>
  <si>
    <t>Total bottling costs</t>
  </si>
  <si>
    <t>Cases Available</t>
  </si>
  <si>
    <t>Cases carried over from prev. year</t>
  </si>
  <si>
    <t>Cases_carried_over</t>
  </si>
  <si>
    <t xml:space="preserve">    Total Cases available</t>
  </si>
  <si>
    <t>Total_cases_available</t>
  </si>
  <si>
    <t>Warehouse Costs</t>
  </si>
  <si>
    <t>Warehouse_costs</t>
  </si>
  <si>
    <r>
      <t xml:space="preserve">Demand for Oil </t>
    </r>
    <r>
      <rPr>
        <sz val="10"/>
        <rFont val="Arial"/>
        <family val="2"/>
      </rPr>
      <t>(cases)</t>
    </r>
  </si>
  <si>
    <t>Demand</t>
  </si>
  <si>
    <t>Disposition of Oil</t>
  </si>
  <si>
    <t>Cases given away for marketing purposes</t>
  </si>
  <si>
    <t>Marketing_cases</t>
  </si>
  <si>
    <t>Cases sold at full price</t>
  </si>
  <si>
    <t>Cases_sold_retail</t>
  </si>
  <si>
    <t>Cases sold in liquidation</t>
  </si>
  <si>
    <t>Cases_sold_in_liquidation</t>
  </si>
  <si>
    <t>Cases left over at end of year</t>
  </si>
  <si>
    <t>Revenue</t>
  </si>
  <si>
    <t>Full price sales</t>
  </si>
  <si>
    <t>Retail_sales</t>
  </si>
  <si>
    <t>Liquidation sales</t>
  </si>
  <si>
    <t>Liquidation_sales</t>
  </si>
  <si>
    <t xml:space="preserve">   Total Revenue</t>
  </si>
  <si>
    <t>Selling expenses</t>
  </si>
  <si>
    <t>Freight_expenses</t>
  </si>
  <si>
    <t>Broker</t>
  </si>
  <si>
    <t>Broker_expenses</t>
  </si>
  <si>
    <t>Advertising_expenses</t>
  </si>
  <si>
    <t xml:space="preserve">    Total Selling Expenses</t>
  </si>
  <si>
    <t>Total_selling expenses</t>
  </si>
  <si>
    <t>Cost of Goods Sold</t>
  </si>
  <si>
    <t>Oil Costs</t>
  </si>
  <si>
    <t>Bottling Costs</t>
  </si>
  <si>
    <t>Selling Expenses</t>
  </si>
  <si>
    <t xml:space="preserve">   Total Cost of Goods Sold</t>
  </si>
  <si>
    <t>Total_cost_of_goods_sold</t>
  </si>
  <si>
    <t>General and Administrative Expenses</t>
  </si>
  <si>
    <t>GandA_expenses</t>
  </si>
  <si>
    <t>Start up expenses</t>
  </si>
  <si>
    <t>Startup expenses</t>
  </si>
  <si>
    <t>Profit</t>
  </si>
  <si>
    <t>Inventory credit</t>
  </si>
  <si>
    <t>Total value at end of year 2</t>
  </si>
  <si>
    <t xml:space="preserve">Overlay: Total Cash Year 2 Overlay </t>
  </si>
  <si>
    <t>Statistic</t>
  </si>
  <si>
    <t>Total Cash Year 2 (1)</t>
  </si>
  <si>
    <t>Total Cash Year 2 (2)</t>
  </si>
  <si>
    <t>Total Cash Year 2 (3)</t>
  </si>
  <si>
    <t>Total Cash Year 2 (4)</t>
  </si>
  <si>
    <t>Total Cash Year 2 (5)</t>
  </si>
  <si>
    <t>Total Cash Year 2 (6)</t>
  </si>
  <si>
    <t>Total Cash Year 2 (7)</t>
  </si>
  <si>
    <t>Total Cash Year 2 (8)</t>
  </si>
  <si>
    <t>Total Cash Year 2 (9)</t>
  </si>
  <si>
    <t>Total Cash Year 2 (10)</t>
  </si>
  <si>
    <t>Total Cash Year 2 (11)</t>
  </si>
  <si>
    <t>Total Cash Year 2 (12)</t>
  </si>
  <si>
    <t>Total Cash Year 2 (13)</t>
  </si>
  <si>
    <t>Total Cash Year 2 (14)</t>
  </si>
  <si>
    <t>Total Cash Year 2 (15)</t>
  </si>
  <si>
    <t>Total Cash Year 2 (16)</t>
  </si>
  <si>
    <t>Total Cash Year 2 (17)</t>
  </si>
  <si>
    <t>Total Cash Year 2 (18)</t>
  </si>
  <si>
    <t>Total Cash Year 2 (19)</t>
  </si>
  <si>
    <t>Total Cash Year 2 (20)</t>
  </si>
  <si>
    <t>Total Cash Year 2 (21)</t>
  </si>
  <si>
    <t>Total Cash Year 2 (22)</t>
  </si>
  <si>
    <t>Total Cash Year 2 (23)</t>
  </si>
  <si>
    <t>Total Cash Year 2 (24)</t>
  </si>
  <si>
    <t>Total Cash Year 2 (25)</t>
  </si>
  <si>
    <t>Total Cash Year 2 (26)</t>
  </si>
  <si>
    <t>Total Cash Year 2 (27)</t>
  </si>
  <si>
    <t>Total Cash Year 2 (28)</t>
  </si>
  <si>
    <t>Total Cash Year 2 (29)</t>
  </si>
  <si>
    <t>Total Cash Year 2 (30)</t>
  </si>
  <si>
    <t>Total Cash Year 2 (31)</t>
  </si>
  <si>
    <t>Total Cash Year 2 (32)</t>
  </si>
  <si>
    <t>Total Cash Year 2 (33)</t>
  </si>
  <si>
    <t>Total Cash Year 2 (34)</t>
  </si>
  <si>
    <t>Total Cash Year 2 (35)</t>
  </si>
  <si>
    <t>Total Cash Year 2 (36)</t>
  </si>
  <si>
    <t>Total Cash Year 2 (37)</t>
  </si>
  <si>
    <t>Total Cash Year 2 (38)</t>
  </si>
  <si>
    <t>Total Cash Year 2 (39)</t>
  </si>
  <si>
    <t>Total Cash Year 2 (40)</t>
  </si>
  <si>
    <t>Total Cash Year 2 (41)</t>
  </si>
  <si>
    <t>Total Cash Year 2 (42)</t>
  </si>
  <si>
    <t>Total Cash Year 2 (43)</t>
  </si>
  <si>
    <t>Total Cash Year 2 (44)</t>
  </si>
  <si>
    <t>Total Cash Year 2 (45)</t>
  </si>
  <si>
    <t>Trials</t>
  </si>
  <si>
    <t>Base Case</t>
  </si>
  <si>
    <t>'---</t>
  </si>
  <si>
    <t>Mean</t>
  </si>
  <si>
    <t>Median</t>
  </si>
  <si>
    <t>Mode</t>
  </si>
  <si>
    <t>Standard Deviation</t>
  </si>
  <si>
    <t>Variance</t>
  </si>
  <si>
    <t>Skewness</t>
  </si>
  <si>
    <t>Kurtosis</t>
  </si>
  <si>
    <t>Coeff. of Variation</t>
  </si>
  <si>
    <t>Minimum</t>
  </si>
  <si>
    <t>Maximum</t>
  </si>
  <si>
    <t>Mean Std. Error</t>
  </si>
  <si>
    <t>Total Cash Year 2 (1) 550 Gallons</t>
  </si>
  <si>
    <t>Total Cash Year 2 (11) 1100 Gallons</t>
  </si>
  <si>
    <t>Total Cash Year 2 (19) 1540 Gallons</t>
  </si>
  <si>
    <t>Total Cash Year 2 (27) 2035 Gallons</t>
  </si>
  <si>
    <t>Total Cash Year 2 (45) 3025 Gallons</t>
  </si>
  <si>
    <t>Oil_Ordered_for_94 (550)</t>
  </si>
  <si>
    <t>Oil_Ordered_for_94 (605)</t>
  </si>
  <si>
    <t>Oil_Ordered_for_94 (660)</t>
  </si>
  <si>
    <t>Oil_Ordered_for_94 (715)</t>
  </si>
  <si>
    <t>Oil_Ordered_for_94 (770)</t>
  </si>
  <si>
    <t>Oil_Ordered_for_94 (825)</t>
  </si>
  <si>
    <t>Oil_Ordered_for_94 (880)</t>
  </si>
  <si>
    <t>Oil_Ordered_for_94 (935)</t>
  </si>
  <si>
    <t>Oil_Ordered_for_94 (990)</t>
  </si>
  <si>
    <t>Oil_Ordered_for_94 (1045)</t>
  </si>
  <si>
    <t>Oil_Ordered_for_94 (1100)</t>
  </si>
  <si>
    <t>Oil_Ordered_for_94 (1155)</t>
  </si>
  <si>
    <t>Oil_Ordered_for_94 (1210)</t>
  </si>
  <si>
    <t>Oil_Ordered_for_94 (1265)</t>
  </si>
  <si>
    <t>Oil_Ordered_for_94 (1320)</t>
  </si>
  <si>
    <t>Oil_Ordered_for_94 (1375)</t>
  </si>
  <si>
    <t>Oil_Ordered_for_94 (1430)</t>
  </si>
  <si>
    <t>Oil_Ordered_for_94 (1485)</t>
  </si>
  <si>
    <t>Oil_Ordered_for_94 (1540)</t>
  </si>
  <si>
    <t>Oil_Ordered_for_94 (1595)</t>
  </si>
  <si>
    <t>Oil_Ordered_for_94 (1650)</t>
  </si>
  <si>
    <t>Oil_Ordered_for_94 (1705)</t>
  </si>
  <si>
    <t>Oil_Ordered_for_94 (1815)</t>
  </si>
  <si>
    <t>Oil_Ordered_for_94 (1870)</t>
  </si>
  <si>
    <t>Oil_Ordered_for_94 (1925)</t>
  </si>
  <si>
    <t>Oil_Ordered_for_94 (1980)</t>
  </si>
  <si>
    <t>Oil_Ordered_for_94 (2035)</t>
  </si>
  <si>
    <t>Oil_Ordered_for_94 (2090)</t>
  </si>
  <si>
    <t>Oil_Ordered_for_94 (2145)</t>
  </si>
  <si>
    <t>Oil_Ordered_for_94 (2200)</t>
  </si>
  <si>
    <t>Oil_Ordered_for_94 (2255)</t>
  </si>
  <si>
    <t>Oil_Ordered_for_94 (2310)</t>
  </si>
  <si>
    <t>Oil_Ordered_for_94 (2365)</t>
  </si>
  <si>
    <t>Oil_Ordered_for_94 (2420)</t>
  </si>
  <si>
    <t>Oil_Ordered_for_94 (2475)</t>
  </si>
  <si>
    <t>Oil_Ordered_for_94 (2530)</t>
  </si>
  <si>
    <t>Oil_Ordered_for_94 (2585)</t>
  </si>
  <si>
    <t>Oil_Ordered_for_94 (2640)</t>
  </si>
  <si>
    <t>Oil_Ordered_for_94 (2695)</t>
  </si>
  <si>
    <t>Oil_Ordered_for_94 (2750)</t>
  </si>
  <si>
    <t>Oil_Ordered_for_94 (2805)</t>
  </si>
  <si>
    <t>Oil_Ordered_for_94 (2860)</t>
  </si>
  <si>
    <t>Oil_Ordered_for_94 (2915)</t>
  </si>
  <si>
    <t>Oil_Ordered_for_94 (2970)</t>
  </si>
  <si>
    <t>Oil_Ordered_for_94 (3025)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</si>
</sst>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quot;$&quot;#,##0.00_);[Red]\(&quot;$&quot;#,##0.00\)"/>
    <numFmt numFmtId="165" formatCode="_(&quot;$&quot;* #,##0.00_);_(&quot;$&quot;* \(#,##0.00\);_(&quot;$&quot;* &quot;-&quot;??_);_(@_)"/>
    <numFmt numFmtId="166" formatCode="&quot;$&quot;#,##0.00"/>
    <numFmt numFmtId="167" formatCode="0_);\(0\)"/>
    <numFmt numFmtId="168" formatCode="&quot;$&quot;#,##0"/>
    <numFmt numFmtId="169" formatCode="0.0%"/>
    <numFmt numFmtId="170" formatCode="&quot;$&quot;#,##0.00;\ &quot;$&quot;\(#,##0.00\)"/>
  </numFmts>
  <fonts count="7" x14ac:knownFonts="1">
    <font>
      <sz val="10"/>
      <name val="Arial"/>
      <family val="2"/>
    </font>
    <font>
      <sz val="11"/>
      <color theme="1"/>
      <name val="Calibri"/>
      <family val="2"/>
      <scheme val="minor"/>
    </font>
    <font>
      <sz val="10"/>
      <name val="Arial"/>
      <family val="2"/>
    </font>
    <font>
      <b/>
      <sz val="10"/>
      <name val="Arial"/>
      <family val="2"/>
    </font>
    <font>
      <i/>
      <sz val="10"/>
      <name val="Arial"/>
      <family val="2"/>
    </font>
    <font>
      <b/>
      <i/>
      <sz val="10"/>
      <name val="Arial"/>
      <family val="2"/>
    </font>
    <font>
      <i/>
      <sz val="11"/>
      <color rgb="FF808080"/>
      <name val="Calibri"/>
      <family val="2"/>
      <scheme val="minor"/>
    </font>
  </fonts>
  <fills count="6">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00FFFF"/>
        <bgColor indexed="64"/>
      </patternFill>
    </fill>
    <fill>
      <patternFill patternType="solid">
        <fgColor rgb="FFFFC000"/>
        <bgColor indexed="64"/>
      </patternFill>
    </fill>
  </fills>
  <borders count="16">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style="double">
        <color auto="1"/>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4">
    <xf numFmtId="0" fontId="0" fillId="0" borderId="0"/>
    <xf numFmtId="165" fontId="2" fillId="0" borderId="0" applyFont="0" applyFill="0" applyBorder="0" applyAlignment="0" applyProtection="0"/>
    <xf numFmtId="9" fontId="2" fillId="0" borderId="0" applyFont="0" applyFill="0" applyBorder="0" applyAlignment="0" applyProtection="0"/>
    <xf numFmtId="0" fontId="1" fillId="0" borderId="0"/>
  </cellStyleXfs>
  <cellXfs count="89">
    <xf numFmtId="0" fontId="0" fillId="0" borderId="0" xfId="0"/>
    <xf numFmtId="0" fontId="3" fillId="0" borderId="0" xfId="0" applyFont="1" applyAlignment="1">
      <alignment wrapText="1"/>
    </xf>
    <xf numFmtId="0" fontId="4" fillId="0" borderId="0" xfId="0" applyFont="1"/>
    <xf numFmtId="1" fontId="0" fillId="0" borderId="0" xfId="0" applyNumberFormat="1"/>
    <xf numFmtId="0" fontId="0" fillId="0" borderId="0" xfId="0" applyAlignment="1">
      <alignment wrapText="1"/>
    </xf>
    <xf numFmtId="0" fontId="3" fillId="0" borderId="0" xfId="0" applyFont="1" applyAlignment="1">
      <alignment horizontal="center"/>
    </xf>
    <xf numFmtId="0" fontId="3" fillId="0" borderId="0" xfId="0" applyFont="1"/>
    <xf numFmtId="3" fontId="0" fillId="0" borderId="1" xfId="0" applyNumberFormat="1" applyBorder="1"/>
    <xf numFmtId="165" fontId="0" fillId="0" borderId="0" xfId="1" applyFont="1"/>
    <xf numFmtId="0" fontId="2" fillId="0" borderId="0" xfId="0" applyFont="1"/>
    <xf numFmtId="166" fontId="0" fillId="0" borderId="2" xfId="1" applyNumberFormat="1" applyFont="1" applyBorder="1"/>
    <xf numFmtId="167" fontId="0" fillId="0" borderId="2" xfId="0" applyNumberFormat="1" applyBorder="1"/>
    <xf numFmtId="0" fontId="0" fillId="0" borderId="2" xfId="0" applyBorder="1"/>
    <xf numFmtId="165" fontId="0" fillId="0" borderId="0" xfId="1" applyNumberFormat="1" applyFont="1"/>
    <xf numFmtId="0" fontId="0" fillId="0" borderId="0" xfId="0" applyBorder="1"/>
    <xf numFmtId="0" fontId="0" fillId="0" borderId="3" xfId="0" applyBorder="1"/>
    <xf numFmtId="0" fontId="3" fillId="0" borderId="0" xfId="0" applyFont="1" applyBorder="1"/>
    <xf numFmtId="0" fontId="0" fillId="0" borderId="4" xfId="0" applyBorder="1" applyAlignment="1">
      <alignment horizontal="center"/>
    </xf>
    <xf numFmtId="167" fontId="0" fillId="0" borderId="1" xfId="0" applyNumberFormat="1" applyBorder="1"/>
    <xf numFmtId="167" fontId="0" fillId="0" borderId="0" xfId="0" applyNumberFormat="1" applyBorder="1"/>
    <xf numFmtId="9" fontId="0" fillId="0" borderId="2" xfId="2" applyFont="1" applyBorder="1"/>
    <xf numFmtId="9" fontId="0" fillId="0" borderId="0" xfId="2" applyFont="1" applyBorder="1"/>
    <xf numFmtId="168" fontId="0" fillId="0" borderId="2" xfId="1" applyNumberFormat="1" applyFont="1" applyBorder="1" applyAlignment="1"/>
    <xf numFmtId="168" fontId="0" fillId="0" borderId="0" xfId="1" applyNumberFormat="1" applyFont="1" applyBorder="1" applyAlignment="1"/>
    <xf numFmtId="166" fontId="0" fillId="0" borderId="0" xfId="1" applyNumberFormat="1" applyFont="1" applyBorder="1"/>
    <xf numFmtId="0" fontId="2" fillId="0" borderId="0" xfId="0" applyFont="1" applyBorder="1"/>
    <xf numFmtId="3" fontId="0" fillId="0" borderId="0" xfId="0" applyNumberFormat="1" applyBorder="1"/>
    <xf numFmtId="3" fontId="2" fillId="0" borderId="0" xfId="0" applyNumberFormat="1" applyFont="1" applyBorder="1"/>
    <xf numFmtId="9" fontId="2" fillId="0" borderId="2" xfId="2" applyFont="1" applyBorder="1"/>
    <xf numFmtId="169" fontId="2" fillId="0" borderId="2" xfId="2" applyNumberFormat="1" applyFont="1" applyBorder="1"/>
    <xf numFmtId="169" fontId="2" fillId="0" borderId="0" xfId="2" applyNumberFormat="1" applyFont="1" applyBorder="1"/>
    <xf numFmtId="0" fontId="2" fillId="0" borderId="0" xfId="0" applyFont="1" applyAlignment="1">
      <alignment wrapText="1"/>
    </xf>
    <xf numFmtId="166" fontId="0" fillId="0" borderId="3" xfId="1" applyNumberFormat="1" applyFont="1" applyBorder="1"/>
    <xf numFmtId="0" fontId="3" fillId="0" borderId="0" xfId="0" applyFont="1" applyAlignment="1">
      <alignment horizontal="right"/>
    </xf>
    <xf numFmtId="0" fontId="5" fillId="0" borderId="0" xfId="0" applyFont="1"/>
    <xf numFmtId="0" fontId="0" fillId="0" borderId="0" xfId="0" applyNumberFormat="1"/>
    <xf numFmtId="0" fontId="2" fillId="0" borderId="0" xfId="0" applyFont="1" applyAlignment="1">
      <alignment horizontal="right"/>
    </xf>
    <xf numFmtId="3" fontId="2" fillId="0" borderId="0" xfId="0" applyNumberFormat="1" applyFont="1"/>
    <xf numFmtId="3" fontId="2" fillId="0" borderId="0" xfId="0" applyNumberFormat="1" applyFont="1" applyFill="1"/>
    <xf numFmtId="3" fontId="0" fillId="0" borderId="0" xfId="0" applyNumberFormat="1"/>
    <xf numFmtId="168" fontId="2" fillId="0" borderId="0" xfId="0" applyNumberFormat="1" applyFont="1"/>
    <xf numFmtId="168" fontId="0" fillId="0" borderId="0" xfId="0" applyNumberFormat="1"/>
    <xf numFmtId="0" fontId="0" fillId="0" borderId="0" xfId="0" applyAlignment="1">
      <alignment horizontal="right"/>
    </xf>
    <xf numFmtId="168" fontId="0" fillId="0" borderId="4" xfId="0" applyNumberFormat="1" applyBorder="1"/>
    <xf numFmtId="3" fontId="0" fillId="0" borderId="0" xfId="0" applyNumberFormat="1" applyFill="1"/>
    <xf numFmtId="166" fontId="0" fillId="0" borderId="0" xfId="0" applyNumberFormat="1"/>
    <xf numFmtId="166" fontId="0" fillId="0" borderId="4" xfId="0" applyNumberFormat="1" applyBorder="1"/>
    <xf numFmtId="168" fontId="0" fillId="0" borderId="5" xfId="0" applyNumberFormat="1" applyBorder="1"/>
    <xf numFmtId="0" fontId="0" fillId="0" borderId="6" xfId="0" applyBorder="1"/>
    <xf numFmtId="0" fontId="0" fillId="0" borderId="0" xfId="0" quotePrefix="1"/>
    <xf numFmtId="166" fontId="0" fillId="2" borderId="2" xfId="1" applyNumberFormat="1" applyFont="1" applyFill="1" applyBorder="1"/>
    <xf numFmtId="9" fontId="0" fillId="2" borderId="2" xfId="2" applyFont="1" applyFill="1" applyBorder="1"/>
    <xf numFmtId="167" fontId="0" fillId="3" borderId="2" xfId="0" applyNumberFormat="1" applyFill="1" applyBorder="1"/>
    <xf numFmtId="0" fontId="0" fillId="0" borderId="0" xfId="0" applyFill="1" applyBorder="1" applyAlignment="1">
      <alignment horizontal="center"/>
    </xf>
    <xf numFmtId="0" fontId="0" fillId="0" borderId="0" xfId="0" applyAlignment="1">
      <alignment horizontal="left"/>
    </xf>
    <xf numFmtId="9" fontId="0" fillId="0" borderId="0" xfId="2" applyFont="1"/>
    <xf numFmtId="0" fontId="3" fillId="0" borderId="0" xfId="0" applyFont="1" applyFill="1" applyBorder="1" applyAlignment="1">
      <alignment horizontal="left"/>
    </xf>
    <xf numFmtId="0" fontId="0" fillId="0" borderId="0" xfId="0" applyFill="1"/>
    <xf numFmtId="0" fontId="0" fillId="2" borderId="0" xfId="0" applyFill="1"/>
    <xf numFmtId="165" fontId="0" fillId="4" borderId="0" xfId="1" applyFont="1" applyFill="1"/>
    <xf numFmtId="9" fontId="0" fillId="0" borderId="0" xfId="2" applyFont="1" applyFill="1"/>
    <xf numFmtId="0" fontId="0" fillId="0" borderId="0" xfId="0" applyAlignment="1"/>
    <xf numFmtId="0" fontId="0" fillId="0" borderId="4" xfId="0" applyBorder="1"/>
    <xf numFmtId="0" fontId="0" fillId="0" borderId="7" xfId="0" applyBorder="1"/>
    <xf numFmtId="0" fontId="0" fillId="0" borderId="8" xfId="0" applyBorder="1"/>
    <xf numFmtId="0" fontId="0" fillId="0" borderId="9" xfId="0" applyBorder="1"/>
    <xf numFmtId="0" fontId="0" fillId="0" borderId="6" xfId="0" applyFill="1" applyBorder="1"/>
    <xf numFmtId="0" fontId="0" fillId="0" borderId="9" xfId="0" applyFill="1" applyBorder="1"/>
    <xf numFmtId="3" fontId="2" fillId="5" borderId="2" xfId="0" applyNumberFormat="1" applyFont="1" applyFill="1" applyBorder="1"/>
    <xf numFmtId="0" fontId="0" fillId="5" borderId="0" xfId="0" applyFill="1"/>
    <xf numFmtId="1" fontId="2" fillId="5" borderId="2" xfId="0" applyNumberFormat="1" applyFont="1" applyFill="1" applyBorder="1"/>
    <xf numFmtId="0" fontId="1" fillId="0" borderId="13" xfId="3" applyFont="1" applyBorder="1" applyAlignment="1">
      <alignment horizontal="center"/>
    </xf>
    <xf numFmtId="1" fontId="1" fillId="0" borderId="14" xfId="3" applyNumberFormat="1" applyFont="1" applyBorder="1" applyAlignment="1">
      <alignment horizontal="center" textRotation="180"/>
    </xf>
    <xf numFmtId="1" fontId="1" fillId="0" borderId="15" xfId="3" applyNumberFormat="1" applyFont="1" applyBorder="1" applyAlignment="1">
      <alignment horizontal="center" textRotation="180"/>
    </xf>
    <xf numFmtId="0" fontId="1" fillId="0" borderId="0" xfId="3"/>
    <xf numFmtId="0" fontId="1" fillId="0" borderId="8" xfId="3" applyFont="1" applyBorder="1" applyAlignment="1"/>
    <xf numFmtId="170" fontId="1" fillId="4" borderId="4" xfId="3" applyNumberFormat="1" applyFont="1" applyFill="1" applyBorder="1" applyAlignment="1"/>
    <xf numFmtId="170" fontId="1" fillId="4" borderId="9" xfId="3" applyNumberFormat="1" applyFont="1" applyFill="1" applyBorder="1" applyAlignment="1"/>
    <xf numFmtId="0" fontId="6" fillId="0" borderId="0" xfId="3" applyFont="1" applyAlignment="1">
      <alignment horizontal="center"/>
    </xf>
    <xf numFmtId="0" fontId="1" fillId="0" borderId="0" xfId="3" applyAlignment="1">
      <alignment wrapText="1"/>
    </xf>
    <xf numFmtId="3" fontId="1" fillId="0" borderId="0" xfId="3" applyNumberFormat="1"/>
    <xf numFmtId="164" fontId="1" fillId="0" borderId="0" xfId="3" applyNumberFormat="1"/>
    <xf numFmtId="0" fontId="1" fillId="5" borderId="0" xfId="3" applyFill="1"/>
    <xf numFmtId="3" fontId="1" fillId="5" borderId="0" xfId="3" applyNumberFormat="1" applyFill="1"/>
    <xf numFmtId="164" fontId="1" fillId="5" borderId="0" xfId="3" applyNumberFormat="1" applyFill="1"/>
    <xf numFmtId="11" fontId="1" fillId="0" borderId="0" xfId="3" applyNumberFormat="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cellXfs>
  <cellStyles count="4">
    <cellStyle name="Currency" xfId="1" builtinId="4"/>
    <cellStyle name="Normal" xfId="0" builtinId="0"/>
    <cellStyle name="Normal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16</xdr:row>
      <xdr:rowOff>0</xdr:rowOff>
    </xdr:from>
    <xdr:to>
      <xdr:col>4</xdr:col>
      <xdr:colOff>1104900</xdr:colOff>
      <xdr:row>32</xdr:row>
      <xdr:rowOff>137645</xdr:rowOff>
    </xdr:to>
    <xdr:pic>
      <xdr:nvPicPr>
        <xdr:cNvPr id="2" name="Picture 1">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a:stretch>
          <a:fillRect/>
        </a:stretch>
      </xdr:blipFill>
      <xdr:spPr>
        <a:xfrm>
          <a:off x="1" y="3108960"/>
          <a:ext cx="5440679" cy="3063725"/>
        </a:xfrm>
        <a:prstGeom prst="rect">
          <a:avLst/>
        </a:prstGeom>
      </xdr:spPr>
    </xdr:pic>
    <xdr:clientData/>
  </xdr:twoCellAnchor>
  <xdr:twoCellAnchor editAs="oneCell">
    <xdr:from>
      <xdr:col>0</xdr:col>
      <xdr:colOff>1</xdr:colOff>
      <xdr:row>33</xdr:row>
      <xdr:rowOff>0</xdr:rowOff>
    </xdr:from>
    <xdr:to>
      <xdr:col>4</xdr:col>
      <xdr:colOff>966787</xdr:colOff>
      <xdr:row>49</xdr:row>
      <xdr:rowOff>63161</xdr:rowOff>
    </xdr:to>
    <xdr:pic>
      <xdr:nvPicPr>
        <xdr:cNvPr id="3" name="Picture 2">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2"/>
        <a:stretch>
          <a:fillRect/>
        </a:stretch>
      </xdr:blipFill>
      <xdr:spPr>
        <a:xfrm>
          <a:off x="1" y="6217920"/>
          <a:ext cx="5302566" cy="2989241"/>
        </a:xfrm>
        <a:prstGeom prst="rect">
          <a:avLst/>
        </a:prstGeom>
      </xdr:spPr>
    </xdr:pic>
    <xdr:clientData/>
  </xdr:twoCellAnchor>
  <xdr:twoCellAnchor editAs="oneCell">
    <xdr:from>
      <xdr:col>5</xdr:col>
      <xdr:colOff>2</xdr:colOff>
      <xdr:row>33</xdr:row>
      <xdr:rowOff>0</xdr:rowOff>
    </xdr:from>
    <xdr:to>
      <xdr:col>12</xdr:col>
      <xdr:colOff>328614</xdr:colOff>
      <xdr:row>49</xdr:row>
      <xdr:rowOff>34910</xdr:rowOff>
    </xdr:to>
    <xdr:pic>
      <xdr:nvPicPr>
        <xdr:cNvPr id="4" name="Picture 3">
          <a:extLst>
            <a:ext uri="{FF2B5EF4-FFF2-40B4-BE49-F238E27FC236}">
              <a16:creationId xmlns:a16="http://schemas.microsoft.com/office/drawing/2014/main" xmlns="" id="{00000000-0008-0000-0400-000004000000}"/>
            </a:ext>
          </a:extLst>
        </xdr:cNvPr>
        <xdr:cNvPicPr>
          <a:picLocks noChangeAspect="1"/>
        </xdr:cNvPicPr>
      </xdr:nvPicPr>
      <xdr:blipFill>
        <a:blip xmlns:r="http://schemas.openxmlformats.org/officeDocument/2006/relationships" r:embed="rId3"/>
        <a:stretch>
          <a:fillRect/>
        </a:stretch>
      </xdr:blipFill>
      <xdr:spPr>
        <a:xfrm>
          <a:off x="5577842" y="6217920"/>
          <a:ext cx="5159692" cy="2960990"/>
        </a:xfrm>
        <a:prstGeom prst="rect">
          <a:avLst/>
        </a:prstGeom>
      </xdr:spPr>
    </xdr:pic>
    <xdr:clientData/>
  </xdr:twoCellAnchor>
  <xdr:twoCellAnchor editAs="oneCell">
    <xdr:from>
      <xdr:col>7</xdr:col>
      <xdr:colOff>0</xdr:colOff>
      <xdr:row>1</xdr:row>
      <xdr:rowOff>0</xdr:rowOff>
    </xdr:from>
    <xdr:to>
      <xdr:col>15</xdr:col>
      <xdr:colOff>540921</xdr:colOff>
      <xdr:row>17</xdr:row>
      <xdr:rowOff>9525</xdr:rowOff>
    </xdr:to>
    <xdr:pic>
      <xdr:nvPicPr>
        <xdr:cNvPr id="5" name="Picture 4">
          <a:extLst>
            <a:ext uri="{FF2B5EF4-FFF2-40B4-BE49-F238E27FC236}">
              <a16:creationId xmlns:a16="http://schemas.microsoft.com/office/drawing/2014/main" xmlns="" id="{00000000-0008-0000-0400-000005000000}"/>
            </a:ext>
          </a:extLst>
        </xdr:cNvPr>
        <xdr:cNvPicPr>
          <a:picLocks noChangeAspect="1"/>
        </xdr:cNvPicPr>
      </xdr:nvPicPr>
      <xdr:blipFill>
        <a:blip xmlns:r="http://schemas.openxmlformats.org/officeDocument/2006/relationships" r:embed="rId4"/>
        <a:stretch>
          <a:fillRect/>
        </a:stretch>
      </xdr:blipFill>
      <xdr:spPr>
        <a:xfrm>
          <a:off x="7360920" y="182880"/>
          <a:ext cx="5417721" cy="3118485"/>
        </a:xfrm>
        <a:prstGeom prst="rect">
          <a:avLst/>
        </a:prstGeom>
      </xdr:spPr>
    </xdr:pic>
    <xdr:clientData/>
  </xdr:twoCellAnchor>
  <xdr:twoCellAnchor editAs="oneCell">
    <xdr:from>
      <xdr:col>0</xdr:col>
      <xdr:colOff>0</xdr:colOff>
      <xdr:row>50</xdr:row>
      <xdr:rowOff>0</xdr:rowOff>
    </xdr:from>
    <xdr:to>
      <xdr:col>4</xdr:col>
      <xdr:colOff>600075</xdr:colOff>
      <xdr:row>65</xdr:row>
      <xdr:rowOff>46373</xdr:rowOff>
    </xdr:to>
    <xdr:pic>
      <xdr:nvPicPr>
        <xdr:cNvPr id="6" name="Picture 5">
          <a:extLst>
            <a:ext uri="{FF2B5EF4-FFF2-40B4-BE49-F238E27FC236}">
              <a16:creationId xmlns:a16="http://schemas.microsoft.com/office/drawing/2014/main" xmlns="" id="{00000000-0008-0000-0400-000006000000}"/>
            </a:ext>
          </a:extLst>
        </xdr:cNvPr>
        <xdr:cNvPicPr>
          <a:picLocks noChangeAspect="1"/>
        </xdr:cNvPicPr>
      </xdr:nvPicPr>
      <xdr:blipFill>
        <a:blip xmlns:r="http://schemas.openxmlformats.org/officeDocument/2006/relationships" r:embed="rId5"/>
        <a:stretch>
          <a:fillRect/>
        </a:stretch>
      </xdr:blipFill>
      <xdr:spPr>
        <a:xfrm>
          <a:off x="0" y="9326880"/>
          <a:ext cx="4935855" cy="2789573"/>
        </a:xfrm>
        <a:prstGeom prst="rect">
          <a:avLst/>
        </a:prstGeom>
      </xdr:spPr>
    </xdr:pic>
    <xdr:clientData/>
  </xdr:twoCellAnchor>
  <xdr:twoCellAnchor editAs="oneCell">
    <xdr:from>
      <xdr:col>0</xdr:col>
      <xdr:colOff>1</xdr:colOff>
      <xdr:row>66</xdr:row>
      <xdr:rowOff>0</xdr:rowOff>
    </xdr:from>
    <xdr:to>
      <xdr:col>4</xdr:col>
      <xdr:colOff>1105769</xdr:colOff>
      <xdr:row>82</xdr:row>
      <xdr:rowOff>138113</xdr:rowOff>
    </xdr:to>
    <xdr:pic>
      <xdr:nvPicPr>
        <xdr:cNvPr id="7" name="Picture 6">
          <a:extLst>
            <a:ext uri="{FF2B5EF4-FFF2-40B4-BE49-F238E27FC236}">
              <a16:creationId xmlns:a16="http://schemas.microsoft.com/office/drawing/2014/main" xmlns="" id="{00000000-0008-0000-0400-000007000000}"/>
            </a:ext>
          </a:extLst>
        </xdr:cNvPr>
        <xdr:cNvPicPr>
          <a:picLocks noChangeAspect="1"/>
        </xdr:cNvPicPr>
      </xdr:nvPicPr>
      <xdr:blipFill>
        <a:blip xmlns:r="http://schemas.openxmlformats.org/officeDocument/2006/relationships" r:embed="rId6"/>
        <a:stretch>
          <a:fillRect/>
        </a:stretch>
      </xdr:blipFill>
      <xdr:spPr>
        <a:xfrm>
          <a:off x="1" y="12252960"/>
          <a:ext cx="5441548" cy="3064193"/>
        </a:xfrm>
        <a:prstGeom prst="rect">
          <a:avLst/>
        </a:prstGeom>
      </xdr:spPr>
    </xdr:pic>
    <xdr:clientData/>
  </xdr:twoCellAnchor>
  <xdr:twoCellAnchor editAs="oneCell">
    <xdr:from>
      <xdr:col>5</xdr:col>
      <xdr:colOff>1</xdr:colOff>
      <xdr:row>66</xdr:row>
      <xdr:rowOff>0</xdr:rowOff>
    </xdr:from>
    <xdr:to>
      <xdr:col>12</xdr:col>
      <xdr:colOff>509588</xdr:colOff>
      <xdr:row>82</xdr:row>
      <xdr:rowOff>132508</xdr:rowOff>
    </xdr:to>
    <xdr:pic>
      <xdr:nvPicPr>
        <xdr:cNvPr id="8" name="Picture 7">
          <a:extLst>
            <a:ext uri="{FF2B5EF4-FFF2-40B4-BE49-F238E27FC236}">
              <a16:creationId xmlns:a16="http://schemas.microsoft.com/office/drawing/2014/main" xmlns="" id="{00000000-0008-0000-0400-000008000000}"/>
            </a:ext>
          </a:extLst>
        </xdr:cNvPr>
        <xdr:cNvPicPr>
          <a:picLocks noChangeAspect="1"/>
        </xdr:cNvPicPr>
      </xdr:nvPicPr>
      <xdr:blipFill>
        <a:blip xmlns:r="http://schemas.openxmlformats.org/officeDocument/2006/relationships" r:embed="rId7"/>
        <a:stretch>
          <a:fillRect/>
        </a:stretch>
      </xdr:blipFill>
      <xdr:spPr>
        <a:xfrm>
          <a:off x="5577841" y="12252960"/>
          <a:ext cx="5340667" cy="30585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heetViews>
  <sheetFormatPr baseColWidth="10" defaultColWidth="8.83203125" defaultRowHeight="12" x14ac:dyDescent="0"/>
  <cols>
    <col min="1" max="2" width="36.5" customWidth="1"/>
    <col min="3" max="3" width="36.6640625" customWidth="1"/>
  </cols>
  <sheetData>
    <row r="1" spans="1:3">
      <c r="A1" s="6" t="s">
        <v>0</v>
      </c>
    </row>
    <row r="3" spans="1:3">
      <c r="A3" t="s">
        <v>1</v>
      </c>
      <c r="B3" t="s">
        <v>2</v>
      </c>
      <c r="C3">
        <v>0</v>
      </c>
    </row>
    <row r="4" spans="1:3">
      <c r="A4" t="s">
        <v>3</v>
      </c>
    </row>
    <row r="5" spans="1:3">
      <c r="A5" t="s">
        <v>4</v>
      </c>
    </row>
    <row r="7" spans="1:3">
      <c r="A7" s="6" t="s">
        <v>5</v>
      </c>
      <c r="B7" t="s">
        <v>6</v>
      </c>
    </row>
    <row r="8" spans="1:3">
      <c r="B8">
        <v>3</v>
      </c>
    </row>
    <row r="10" spans="1:3">
      <c r="A10" t="s">
        <v>7</v>
      </c>
    </row>
    <row r="11" spans="1:3">
      <c r="A11" t="e">
        <f>CB_DATA_!#REF!</f>
        <v>#REF!</v>
      </c>
      <c r="B11" t="e">
        <f>Inputs!#REF!</f>
        <v>#REF!</v>
      </c>
      <c r="C11" t="e">
        <f>DecTabOutput!#REF!</f>
        <v>#REF!</v>
      </c>
    </row>
    <row r="13" spans="1:3">
      <c r="A13" t="s">
        <v>8</v>
      </c>
    </row>
    <row r="14" spans="1:3">
      <c r="A14" t="s">
        <v>9</v>
      </c>
      <c r="B14" t="s">
        <v>10</v>
      </c>
      <c r="C14" s="49" t="s">
        <v>11</v>
      </c>
    </row>
    <row r="16" spans="1:3">
      <c r="A16" t="s">
        <v>12</v>
      </c>
    </row>
    <row r="19" spans="1:3">
      <c r="A19" t="s">
        <v>13</v>
      </c>
    </row>
    <row r="20" spans="1:3">
      <c r="A20">
        <v>31</v>
      </c>
      <c r="B20">
        <v>31</v>
      </c>
      <c r="C20">
        <v>34</v>
      </c>
    </row>
    <row r="25" spans="1:3">
      <c r="A25" s="6" t="s">
        <v>14</v>
      </c>
    </row>
    <row r="26" spans="1:3">
      <c r="A26" s="49" t="s">
        <v>15</v>
      </c>
      <c r="B26" s="49" t="s">
        <v>16</v>
      </c>
      <c r="C26" s="49" t="s">
        <v>17</v>
      </c>
    </row>
    <row r="27" spans="1:3">
      <c r="A27" t="s">
        <v>18</v>
      </c>
      <c r="B27" t="s">
        <v>19</v>
      </c>
      <c r="C27" t="s">
        <v>20</v>
      </c>
    </row>
    <row r="28" spans="1:3">
      <c r="A28" s="49" t="s">
        <v>21</v>
      </c>
      <c r="B28" s="49" t="s">
        <v>21</v>
      </c>
      <c r="C28" s="49" t="s">
        <v>21</v>
      </c>
    </row>
    <row r="29" spans="1:3">
      <c r="A29" s="49" t="s">
        <v>16</v>
      </c>
      <c r="B29" s="49" t="s">
        <v>15</v>
      </c>
      <c r="C29" s="49" t="s">
        <v>16</v>
      </c>
    </row>
    <row r="30" spans="1:3">
      <c r="A30" t="s">
        <v>22</v>
      </c>
      <c r="B30" t="s">
        <v>23</v>
      </c>
      <c r="C30" t="s">
        <v>24</v>
      </c>
    </row>
    <row r="31" spans="1:3">
      <c r="A31" s="49" t="s">
        <v>21</v>
      </c>
      <c r="B31" s="49" t="s">
        <v>21</v>
      </c>
      <c r="C31" s="49" t="s">
        <v>21</v>
      </c>
    </row>
    <row r="32" spans="1:3">
      <c r="C32" s="49" t="s">
        <v>15</v>
      </c>
    </row>
    <row r="33" spans="3:3">
      <c r="C33" t="s">
        <v>25</v>
      </c>
    </row>
    <row r="34" spans="3:3">
      <c r="C34" s="49" t="s">
        <v>21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98"/>
  <sheetViews>
    <sheetView tabSelected="1" topLeftCell="D28" zoomScale="85" workbookViewId="0">
      <selection activeCell="S37" sqref="S37"/>
    </sheetView>
  </sheetViews>
  <sheetFormatPr baseColWidth="10" defaultColWidth="8.83203125" defaultRowHeight="12" x14ac:dyDescent="0"/>
  <cols>
    <col min="1" max="1" width="26.1640625" style="4" customWidth="1"/>
    <col min="2" max="2" width="24.5" customWidth="1"/>
    <col min="3" max="3" width="18.5" style="2" hidden="1" customWidth="1"/>
    <col min="4" max="4" width="13.1640625" customWidth="1"/>
    <col min="5" max="5" width="8.6640625" customWidth="1"/>
    <col min="6" max="6" width="17.5" customWidth="1"/>
    <col min="7" max="9" width="9.33203125" customWidth="1"/>
    <col min="11" max="11" width="5.5" customWidth="1"/>
    <col min="12" max="12" width="15.1640625" bestFit="1" customWidth="1"/>
  </cols>
  <sheetData>
    <row r="1" spans="1:12">
      <c r="A1" s="1" t="s">
        <v>26</v>
      </c>
    </row>
    <row r="2" spans="1:12">
      <c r="A2" s="1"/>
    </row>
    <row r="3" spans="1:12">
      <c r="A3" s="1" t="s">
        <v>27</v>
      </c>
    </row>
    <row r="4" spans="1:12">
      <c r="A4" s="1"/>
      <c r="F4" s="3"/>
    </row>
    <row r="5" spans="1:12" ht="12.75" customHeight="1">
      <c r="C5" s="2" t="s">
        <v>28</v>
      </c>
      <c r="D5" s="5" t="s">
        <v>29</v>
      </c>
      <c r="G5" s="6" t="s">
        <v>30</v>
      </c>
    </row>
    <row r="6" spans="1:12" ht="12.75" customHeight="1">
      <c r="A6" s="1" t="s">
        <v>31</v>
      </c>
      <c r="B6" s="4" t="s">
        <v>32</v>
      </c>
      <c r="C6" s="2" t="s">
        <v>33</v>
      </c>
      <c r="D6" s="7">
        <v>800</v>
      </c>
      <c r="E6" t="s">
        <v>34</v>
      </c>
      <c r="G6" t="s">
        <v>35</v>
      </c>
      <c r="H6">
        <v>500</v>
      </c>
      <c r="I6" t="s">
        <v>36</v>
      </c>
      <c r="J6" s="8">
        <v>23</v>
      </c>
    </row>
    <row r="7" spans="1:12" ht="12.75" customHeight="1">
      <c r="B7" s="9" t="s">
        <v>37</v>
      </c>
      <c r="C7" s="2" t="s">
        <v>37</v>
      </c>
      <c r="D7" s="10">
        <v>22</v>
      </c>
      <c r="E7" t="s">
        <v>38</v>
      </c>
      <c r="G7" t="s">
        <v>39</v>
      </c>
      <c r="H7">
        <v>500</v>
      </c>
      <c r="I7" t="s">
        <v>36</v>
      </c>
      <c r="J7" s="8">
        <v>22</v>
      </c>
    </row>
    <row r="8" spans="1:12" ht="12.75" customHeight="1">
      <c r="B8" s="4" t="s">
        <v>40</v>
      </c>
      <c r="C8" s="2" t="s">
        <v>41</v>
      </c>
      <c r="D8" s="52">
        <v>3025</v>
      </c>
      <c r="E8" t="s">
        <v>34</v>
      </c>
      <c r="G8" t="s">
        <v>39</v>
      </c>
      <c r="H8">
        <v>500</v>
      </c>
      <c r="I8" t="s">
        <v>36</v>
      </c>
      <c r="J8" s="8">
        <v>21</v>
      </c>
    </row>
    <row r="9" spans="1:12" ht="12.75" customHeight="1">
      <c r="B9" s="4"/>
      <c r="D9" s="12"/>
      <c r="G9" t="s">
        <v>39</v>
      </c>
      <c r="H9">
        <v>500</v>
      </c>
      <c r="I9" t="s">
        <v>36</v>
      </c>
      <c r="J9" s="8">
        <v>20</v>
      </c>
    </row>
    <row r="10" spans="1:12" ht="12.75" customHeight="1">
      <c r="A10" s="1" t="s">
        <v>42</v>
      </c>
      <c r="B10" t="s">
        <v>43</v>
      </c>
      <c r="C10" s="2" t="s">
        <v>44</v>
      </c>
      <c r="D10" s="12">
        <v>0.75</v>
      </c>
      <c r="G10" t="s">
        <v>45</v>
      </c>
      <c r="I10" t="s">
        <v>36</v>
      </c>
      <c r="J10" s="13">
        <v>19</v>
      </c>
    </row>
    <row r="11" spans="1:12" ht="12.75" customHeight="1">
      <c r="B11" t="s">
        <v>46</v>
      </c>
      <c r="C11" s="2" t="s">
        <v>47</v>
      </c>
      <c r="D11" s="12">
        <v>12</v>
      </c>
      <c r="F11" s="3"/>
      <c r="G11" s="14"/>
      <c r="H11" s="14"/>
      <c r="I11" s="14"/>
    </row>
    <row r="12" spans="1:12" ht="12.75" customHeight="1">
      <c r="B12" t="s">
        <v>48</v>
      </c>
      <c r="C12" s="2" t="s">
        <v>49</v>
      </c>
      <c r="D12" s="15">
        <v>3.7852999999999999</v>
      </c>
      <c r="F12" s="3"/>
      <c r="G12" s="14"/>
      <c r="H12" s="14"/>
      <c r="I12" s="14"/>
    </row>
    <row r="13" spans="1:12" ht="12.75" customHeight="1">
      <c r="D13" s="14"/>
      <c r="F13" s="3"/>
      <c r="G13" s="14"/>
      <c r="H13" s="14"/>
      <c r="I13" s="14"/>
    </row>
    <row r="14" spans="1:12" ht="12.75" customHeight="1">
      <c r="D14" s="14"/>
      <c r="F14" s="3"/>
      <c r="G14" s="14"/>
      <c r="H14" s="14"/>
      <c r="I14" s="14"/>
    </row>
    <row r="15" spans="1:12" ht="12.75" customHeight="1">
      <c r="A15" s="1" t="s">
        <v>50</v>
      </c>
      <c r="D15" s="14"/>
      <c r="F15" s="3"/>
      <c r="G15" s="14"/>
      <c r="H15" s="14"/>
      <c r="I15" s="14"/>
    </row>
    <row r="16" spans="1:12" ht="12.75" customHeight="1">
      <c r="D16" s="14"/>
      <c r="F16" s="3"/>
      <c r="H16" s="5" t="s">
        <v>51</v>
      </c>
      <c r="L16" s="56" t="s">
        <v>52</v>
      </c>
    </row>
    <row r="17" spans="1:18" ht="12.75" customHeight="1">
      <c r="D17" s="16" t="s">
        <v>53</v>
      </c>
      <c r="F17" s="3"/>
      <c r="G17" s="17" t="s">
        <v>54</v>
      </c>
      <c r="H17" s="17" t="s">
        <v>55</v>
      </c>
      <c r="I17" s="17" t="s">
        <v>56</v>
      </c>
      <c r="M17" t="s">
        <v>57</v>
      </c>
      <c r="N17" t="s">
        <v>58</v>
      </c>
      <c r="O17" s="17" t="s">
        <v>54</v>
      </c>
      <c r="P17" s="17" t="s">
        <v>55</v>
      </c>
      <c r="Q17" s="17" t="s">
        <v>56</v>
      </c>
      <c r="R17" s="53" t="s">
        <v>59</v>
      </c>
    </row>
    <row r="18" spans="1:18" ht="12.75" customHeight="1">
      <c r="A18" s="1" t="s">
        <v>60</v>
      </c>
      <c r="B18" t="s">
        <v>61</v>
      </c>
      <c r="C18" s="2" t="s">
        <v>62</v>
      </c>
      <c r="D18" s="18">
        <v>25</v>
      </c>
      <c r="E18" t="s">
        <v>34</v>
      </c>
      <c r="F18" s="3"/>
      <c r="G18" s="19">
        <v>15</v>
      </c>
      <c r="H18" s="19">
        <v>25</v>
      </c>
      <c r="I18" s="19">
        <v>50</v>
      </c>
      <c r="L18" s="54"/>
    </row>
    <row r="19" spans="1:18" ht="12.75" customHeight="1">
      <c r="B19" t="s">
        <v>63</v>
      </c>
      <c r="C19" s="2" t="s">
        <v>64</v>
      </c>
      <c r="D19" s="20">
        <v>0.03</v>
      </c>
      <c r="E19" t="s">
        <v>65</v>
      </c>
      <c r="F19" s="3"/>
      <c r="G19" s="21">
        <v>0.02</v>
      </c>
      <c r="H19" s="21">
        <v>0.03</v>
      </c>
      <c r="I19" s="21">
        <v>0.05</v>
      </c>
      <c r="L19" t="s">
        <v>66</v>
      </c>
      <c r="M19" s="57">
        <f>100*R19</f>
        <v>0</v>
      </c>
      <c r="N19" s="60">
        <v>0.1</v>
      </c>
      <c r="R19" s="58">
        <v>0</v>
      </c>
    </row>
    <row r="20" spans="1:18" ht="12.75" customHeight="1">
      <c r="B20" t="s">
        <v>67</v>
      </c>
      <c r="C20" s="2" t="s">
        <v>68</v>
      </c>
      <c r="D20" s="11">
        <v>5</v>
      </c>
      <c r="E20" t="s">
        <v>34</v>
      </c>
      <c r="F20" s="3"/>
      <c r="G20" s="19">
        <v>5</v>
      </c>
      <c r="H20" s="19">
        <v>5</v>
      </c>
      <c r="I20" s="19">
        <v>5</v>
      </c>
      <c r="L20" t="s">
        <v>69</v>
      </c>
      <c r="M20" s="57">
        <f>30*R20</f>
        <v>0</v>
      </c>
      <c r="N20" s="60">
        <v>0.4</v>
      </c>
      <c r="R20" s="58">
        <v>0</v>
      </c>
    </row>
    <row r="21" spans="1:18" ht="12.75" customHeight="1">
      <c r="B21" t="s">
        <v>70</v>
      </c>
      <c r="C21" s="2" t="s">
        <v>71</v>
      </c>
      <c r="D21" s="22">
        <v>3000</v>
      </c>
      <c r="G21" s="23">
        <v>2000</v>
      </c>
      <c r="H21" s="23">
        <v>3000</v>
      </c>
      <c r="I21" s="23">
        <v>4000</v>
      </c>
      <c r="L21" t="s">
        <v>72</v>
      </c>
      <c r="M21" s="57">
        <f>R19*R21</f>
        <v>0</v>
      </c>
      <c r="O21">
        <v>10</v>
      </c>
      <c r="P21">
        <v>20</v>
      </c>
      <c r="Q21">
        <v>50</v>
      </c>
      <c r="R21" s="58">
        <v>20</v>
      </c>
    </row>
    <row r="22" spans="1:18" ht="12.75" customHeight="1">
      <c r="B22" t="s">
        <v>73</v>
      </c>
      <c r="C22" s="2" t="s">
        <v>74</v>
      </c>
      <c r="D22" s="10">
        <v>0.3</v>
      </c>
      <c r="E22" t="s">
        <v>75</v>
      </c>
      <c r="G22" s="24">
        <v>0.25</v>
      </c>
      <c r="H22" s="24">
        <v>0.3</v>
      </c>
      <c r="I22" s="24">
        <v>0.4</v>
      </c>
      <c r="L22" t="s">
        <v>76</v>
      </c>
      <c r="M22" s="57">
        <f>R20*R22</f>
        <v>0</v>
      </c>
      <c r="O22">
        <v>10</v>
      </c>
      <c r="P22">
        <v>20</v>
      </c>
      <c r="Q22">
        <v>50</v>
      </c>
      <c r="R22" s="58">
        <v>20</v>
      </c>
    </row>
    <row r="23" spans="1:18" ht="12.75" customHeight="1">
      <c r="A23" s="1" t="s">
        <v>77</v>
      </c>
      <c r="B23" s="4" t="s">
        <v>78</v>
      </c>
      <c r="C23" s="2" t="s">
        <v>79</v>
      </c>
      <c r="D23" s="70">
        <f>M24</f>
        <v>270</v>
      </c>
      <c r="G23" s="14">
        <v>50</v>
      </c>
      <c r="H23" s="25">
        <v>350</v>
      </c>
      <c r="I23" s="14">
        <v>500</v>
      </c>
      <c r="L23" t="s">
        <v>80</v>
      </c>
      <c r="M23" s="58">
        <v>270</v>
      </c>
      <c r="O23">
        <v>50</v>
      </c>
      <c r="P23">
        <v>270</v>
      </c>
      <c r="Q23">
        <v>450</v>
      </c>
    </row>
    <row r="24" spans="1:18" ht="12.75" customHeight="1">
      <c r="B24" s="61" t="s">
        <v>81</v>
      </c>
      <c r="C24" s="2" t="s">
        <v>82</v>
      </c>
      <c r="D24" s="68">
        <f>IF(M24&lt;309,M28,M27)</f>
        <v>350</v>
      </c>
      <c r="G24" s="26">
        <v>25</v>
      </c>
      <c r="H24" s="27">
        <v>1150</v>
      </c>
      <c r="I24" s="26">
        <v>1500</v>
      </c>
      <c r="L24" t="s">
        <v>83</v>
      </c>
      <c r="M24" s="69">
        <f>SUM(M19:M23)</f>
        <v>270</v>
      </c>
      <c r="N24" s="55">
        <v>1</v>
      </c>
    </row>
    <row r="25" spans="1:18" ht="12.75" customHeight="1">
      <c r="B25" s="4" t="s">
        <v>84</v>
      </c>
      <c r="C25" s="2" t="s">
        <v>85</v>
      </c>
      <c r="D25" s="20">
        <v>0.5</v>
      </c>
      <c r="G25" s="21">
        <v>-0.05</v>
      </c>
      <c r="H25" s="21">
        <v>0.5</v>
      </c>
      <c r="I25" s="21">
        <v>1</v>
      </c>
      <c r="L25" t="s">
        <v>86</v>
      </c>
      <c r="M25" s="69">
        <f>MIN(M24,309)</f>
        <v>270</v>
      </c>
    </row>
    <row r="26" spans="1:18" ht="12.75" customHeight="1">
      <c r="B26" t="s">
        <v>87</v>
      </c>
      <c r="C26" s="2" t="s">
        <v>88</v>
      </c>
      <c r="D26" s="50">
        <v>150</v>
      </c>
      <c r="G26" s="24">
        <v>130</v>
      </c>
      <c r="H26" s="24">
        <v>150</v>
      </c>
      <c r="I26" s="24">
        <v>170</v>
      </c>
      <c r="L26" s="6" t="s">
        <v>89</v>
      </c>
    </row>
    <row r="27" spans="1:18" ht="12.75" customHeight="1">
      <c r="B27" t="s">
        <v>90</v>
      </c>
      <c r="C27" s="2" t="s">
        <v>91</v>
      </c>
      <c r="D27" s="20">
        <v>0.1</v>
      </c>
      <c r="G27" s="21">
        <f>3.3%</f>
        <v>3.3000000000000002E-2</v>
      </c>
      <c r="H27" s="21">
        <v>0.1</v>
      </c>
      <c r="I27" s="21">
        <v>0.2</v>
      </c>
      <c r="L27" t="s">
        <v>92</v>
      </c>
      <c r="M27" s="58">
        <v>1200</v>
      </c>
      <c r="O27">
        <v>300</v>
      </c>
      <c r="P27">
        <v>1200</v>
      </c>
      <c r="Q27">
        <v>1600</v>
      </c>
    </row>
    <row r="28" spans="1:18" ht="12.75" customHeight="1">
      <c r="A28" s="1"/>
      <c r="B28" s="9" t="s">
        <v>93</v>
      </c>
      <c r="C28" s="2" t="s">
        <v>94</v>
      </c>
      <c r="D28" s="20">
        <v>0.2</v>
      </c>
      <c r="E28" t="s">
        <v>95</v>
      </c>
      <c r="G28" s="21">
        <v>0.2</v>
      </c>
      <c r="H28" s="21">
        <v>0.2</v>
      </c>
      <c r="I28" s="21">
        <v>0.2</v>
      </c>
      <c r="L28" t="s">
        <v>96</v>
      </c>
      <c r="M28" s="58">
        <v>350</v>
      </c>
      <c r="O28">
        <f>0.25*M24</f>
        <v>67.5</v>
      </c>
      <c r="P28">
        <f>M24</f>
        <v>270</v>
      </c>
      <c r="Q28">
        <f>3*M24</f>
        <v>810</v>
      </c>
    </row>
    <row r="29" spans="1:18" ht="12.75" customHeight="1">
      <c r="A29" s="1"/>
      <c r="B29" s="9" t="s">
        <v>97</v>
      </c>
      <c r="D29" s="51">
        <v>0.2</v>
      </c>
      <c r="E29" t="s">
        <v>95</v>
      </c>
      <c r="G29" s="21">
        <v>0.1</v>
      </c>
      <c r="H29" s="21">
        <v>0.2</v>
      </c>
      <c r="I29" s="21">
        <v>0.25</v>
      </c>
      <c r="O29" s="86" t="s">
        <v>98</v>
      </c>
      <c r="P29" s="87"/>
      <c r="Q29" s="88"/>
    </row>
    <row r="30" spans="1:18" ht="12.75" customHeight="1">
      <c r="A30" s="1"/>
      <c r="B30" s="4" t="s">
        <v>99</v>
      </c>
      <c r="C30" s="2" t="s">
        <v>100</v>
      </c>
      <c r="D30" s="28">
        <v>0.05</v>
      </c>
      <c r="E30" s="9" t="s">
        <v>101</v>
      </c>
      <c r="F30" s="3"/>
      <c r="G30" s="21">
        <v>0.02</v>
      </c>
      <c r="H30" s="21">
        <v>0.05</v>
      </c>
      <c r="I30" s="21">
        <v>0.1</v>
      </c>
      <c r="O30" s="63">
        <v>10</v>
      </c>
      <c r="P30" s="14">
        <f>0.25*M25</f>
        <v>67.5</v>
      </c>
      <c r="Q30" s="48">
        <v>0.1</v>
      </c>
    </row>
    <row r="31" spans="1:18" ht="12.75" customHeight="1">
      <c r="A31" s="1" t="s">
        <v>102</v>
      </c>
      <c r="B31" s="9" t="s">
        <v>103</v>
      </c>
      <c r="C31" s="2" t="s">
        <v>104</v>
      </c>
      <c r="D31" s="10">
        <v>6.69</v>
      </c>
      <c r="E31" t="s">
        <v>105</v>
      </c>
      <c r="G31" s="24">
        <v>4</v>
      </c>
      <c r="H31" s="24">
        <v>6.69</v>
      </c>
      <c r="I31" s="24">
        <v>8</v>
      </c>
      <c r="O31" s="63">
        <f>P30</f>
        <v>67.5</v>
      </c>
      <c r="P31" s="14">
        <f>M25</f>
        <v>270</v>
      </c>
      <c r="Q31" s="48">
        <v>0.4</v>
      </c>
    </row>
    <row r="32" spans="1:18" ht="12.75" customHeight="1">
      <c r="B32" s="9" t="s">
        <v>106</v>
      </c>
      <c r="C32" s="2" t="s">
        <v>107</v>
      </c>
      <c r="D32" s="10">
        <v>4</v>
      </c>
      <c r="E32" t="s">
        <v>108</v>
      </c>
      <c r="G32" s="24">
        <v>3</v>
      </c>
      <c r="H32" s="24">
        <v>4</v>
      </c>
      <c r="I32" s="24">
        <v>6</v>
      </c>
      <c r="O32" s="63">
        <f>P31</f>
        <v>270</v>
      </c>
      <c r="P32" s="14">
        <f>3*M25</f>
        <v>810</v>
      </c>
      <c r="Q32" s="48">
        <v>0.4</v>
      </c>
    </row>
    <row r="33" spans="1:19" ht="12.75" customHeight="1">
      <c r="B33" s="9" t="s">
        <v>109</v>
      </c>
      <c r="C33" s="2" t="s">
        <v>110</v>
      </c>
      <c r="D33" s="10">
        <v>0.12</v>
      </c>
      <c r="E33" t="s">
        <v>105</v>
      </c>
      <c r="G33" s="24">
        <v>0.12</v>
      </c>
      <c r="H33" s="24">
        <v>0.12</v>
      </c>
      <c r="I33" s="24">
        <v>0.12</v>
      </c>
      <c r="O33" s="64">
        <f>P32</f>
        <v>810</v>
      </c>
      <c r="P33" s="62">
        <v>1020</v>
      </c>
      <c r="Q33" s="65">
        <v>0.1</v>
      </c>
      <c r="R33">
        <f>(3*309-309)*0.15</f>
        <v>92.7</v>
      </c>
      <c r="S33">
        <f>3*309+R33</f>
        <v>1019.7</v>
      </c>
    </row>
    <row r="34" spans="1:19" ht="12.75" customHeight="1">
      <c r="B34" s="9" t="s">
        <v>111</v>
      </c>
      <c r="C34" s="2" t="s">
        <v>112</v>
      </c>
      <c r="D34" s="10">
        <v>3.5</v>
      </c>
      <c r="E34" t="s">
        <v>113</v>
      </c>
      <c r="G34" s="24">
        <v>3</v>
      </c>
      <c r="H34" s="24">
        <v>3.5</v>
      </c>
      <c r="I34" s="24">
        <v>4</v>
      </c>
      <c r="Q34" s="57"/>
    </row>
    <row r="35" spans="1:19" ht="12.75" customHeight="1">
      <c r="B35" s="9" t="s">
        <v>114</v>
      </c>
      <c r="C35" s="2" t="s">
        <v>115</v>
      </c>
      <c r="D35" s="29">
        <v>0.03</v>
      </c>
      <c r="E35" t="s">
        <v>116</v>
      </c>
      <c r="G35" s="30">
        <v>1.4999999999999999E-2</v>
      </c>
      <c r="H35" s="30">
        <v>0.03</v>
      </c>
      <c r="I35" s="30">
        <v>0.05</v>
      </c>
      <c r="O35" s="86" t="s">
        <v>117</v>
      </c>
      <c r="P35" s="87"/>
      <c r="Q35" s="88"/>
    </row>
    <row r="36" spans="1:19" ht="12.75" customHeight="1">
      <c r="A36" s="1"/>
      <c r="B36" s="31" t="s">
        <v>118</v>
      </c>
      <c r="C36" s="2" t="s">
        <v>119</v>
      </c>
      <c r="D36" s="29">
        <v>1.4999999999999999E-2</v>
      </c>
      <c r="E36" t="s">
        <v>95</v>
      </c>
      <c r="G36" s="30">
        <v>0.01</v>
      </c>
      <c r="H36" s="30">
        <v>1.4999999999999999E-2</v>
      </c>
      <c r="I36" s="30">
        <v>0.04</v>
      </c>
      <c r="O36" s="63">
        <v>165</v>
      </c>
      <c r="P36" s="14">
        <v>300</v>
      </c>
      <c r="Q36" s="66">
        <v>0.1</v>
      </c>
      <c r="R36">
        <f>(P37-P36)*0.15</f>
        <v>135</v>
      </c>
      <c r="S36">
        <f>P36-R36</f>
        <v>165</v>
      </c>
    </row>
    <row r="37" spans="1:19" ht="12.75" customHeight="1">
      <c r="B37" t="s">
        <v>120</v>
      </c>
      <c r="C37" s="2" t="s">
        <v>120</v>
      </c>
      <c r="D37" s="32">
        <v>50</v>
      </c>
      <c r="E37" t="s">
        <v>105</v>
      </c>
      <c r="G37" s="24">
        <v>40</v>
      </c>
      <c r="H37" s="24">
        <v>50</v>
      </c>
      <c r="I37" s="24">
        <v>60</v>
      </c>
      <c r="O37" s="63">
        <f>P36</f>
        <v>300</v>
      </c>
      <c r="P37" s="14">
        <v>1200</v>
      </c>
      <c r="Q37" s="66">
        <v>0.4</v>
      </c>
    </row>
    <row r="38" spans="1:19" ht="12.75" customHeight="1">
      <c r="O38" s="63">
        <f t="shared" ref="O38:O39" si="0">P37</f>
        <v>1200</v>
      </c>
      <c r="P38" s="14">
        <v>1600</v>
      </c>
      <c r="Q38" s="66">
        <v>0.4</v>
      </c>
    </row>
    <row r="39" spans="1:19" ht="12.75" customHeight="1">
      <c r="O39" s="64">
        <f t="shared" si="0"/>
        <v>1600</v>
      </c>
      <c r="P39" s="62">
        <v>1660</v>
      </c>
      <c r="Q39" s="67">
        <v>0.1</v>
      </c>
      <c r="R39">
        <f>(P38-P37)*0.15</f>
        <v>60</v>
      </c>
      <c r="S39">
        <f>P38+R39</f>
        <v>1660</v>
      </c>
    </row>
    <row r="40" spans="1:19" ht="12.75" customHeight="1"/>
    <row r="41" spans="1:19" ht="12.75" customHeight="1">
      <c r="B41" s="33" t="s">
        <v>121</v>
      </c>
      <c r="D41" s="59">
        <f>'Cash flows'!F60</f>
        <v>-24399.501336959038</v>
      </c>
      <c r="O41" s="86" t="s">
        <v>122</v>
      </c>
      <c r="P41" s="87"/>
      <c r="Q41" s="88"/>
    </row>
    <row r="42" spans="1:19">
      <c r="D42" s="44"/>
      <c r="O42" s="63">
        <v>40</v>
      </c>
      <c r="P42" s="14">
        <v>50</v>
      </c>
      <c r="Q42" s="66">
        <v>0.1</v>
      </c>
      <c r="R42">
        <f>(P43-P42)*0.15</f>
        <v>33</v>
      </c>
      <c r="S42">
        <f>P42-R42</f>
        <v>17</v>
      </c>
    </row>
    <row r="43" spans="1:19">
      <c r="O43" s="63">
        <f>P42</f>
        <v>50</v>
      </c>
      <c r="P43" s="14">
        <v>270</v>
      </c>
      <c r="Q43" s="66">
        <v>0.4</v>
      </c>
    </row>
    <row r="44" spans="1:19">
      <c r="O44" s="63">
        <f t="shared" ref="O44:O45" si="1">P43</f>
        <v>270</v>
      </c>
      <c r="P44" s="14">
        <v>450</v>
      </c>
      <c r="Q44" s="66">
        <v>0.4</v>
      </c>
    </row>
    <row r="45" spans="1:19">
      <c r="O45" s="64">
        <f t="shared" si="1"/>
        <v>450</v>
      </c>
      <c r="P45" s="62">
        <v>475</v>
      </c>
      <c r="Q45" s="67">
        <v>0.1</v>
      </c>
      <c r="R45">
        <f>(P44-P43)*0.15</f>
        <v>27</v>
      </c>
      <c r="S45">
        <f>P44+R45</f>
        <v>477</v>
      </c>
    </row>
    <row r="98" spans="2:2">
      <c r="B98" s="8"/>
    </row>
  </sheetData>
  <mergeCells count="3">
    <mergeCell ref="O29:Q29"/>
    <mergeCell ref="O35:Q35"/>
    <mergeCell ref="O41:Q41"/>
  </mergeCells>
  <pageMargins left="0.75" right="0.75" top="1" bottom="1" header="0.5" footer="0.5"/>
  <pageSetup orientation="landscape"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62"/>
  <sheetViews>
    <sheetView zoomScale="85" workbookViewId="0">
      <selection activeCell="E5" sqref="E5"/>
    </sheetView>
  </sheetViews>
  <sheetFormatPr baseColWidth="10" defaultColWidth="8.83203125" defaultRowHeight="12" x14ac:dyDescent="0"/>
  <cols>
    <col min="1" max="1" width="6" customWidth="1"/>
    <col min="2" max="2" width="15.83203125" customWidth="1"/>
    <col min="3" max="3" width="14.33203125" customWidth="1"/>
    <col min="4" max="4" width="20.83203125" style="2" hidden="1" customWidth="1"/>
    <col min="5" max="5" width="11.33203125" customWidth="1"/>
    <col min="6" max="6" width="10.5" customWidth="1"/>
    <col min="7" max="7" width="10.33203125" bestFit="1" customWidth="1"/>
    <col min="8" max="8" width="10.5" customWidth="1"/>
    <col min="9" max="9" width="11.33203125" bestFit="1" customWidth="1"/>
    <col min="12" max="12" width="29.1640625" customWidth="1"/>
  </cols>
  <sheetData>
    <row r="1" spans="1:13">
      <c r="A1" s="6" t="s">
        <v>123</v>
      </c>
      <c r="C1" s="6"/>
      <c r="D1" s="34"/>
      <c r="L1" s="35"/>
      <c r="M1" s="35"/>
    </row>
    <row r="2" spans="1:13">
      <c r="L2" s="35"/>
      <c r="M2" s="35"/>
    </row>
    <row r="3" spans="1:13">
      <c r="D3" s="2" t="s">
        <v>124</v>
      </c>
      <c r="E3" s="6">
        <v>1993</v>
      </c>
      <c r="F3" s="6">
        <v>1994</v>
      </c>
      <c r="G3" s="6">
        <v>1995</v>
      </c>
      <c r="H3" s="6">
        <v>1996</v>
      </c>
      <c r="I3" s="6">
        <v>1997</v>
      </c>
      <c r="L3" s="35"/>
      <c r="M3" s="35"/>
    </row>
    <row r="4" spans="1:13">
      <c r="B4" t="s">
        <v>125</v>
      </c>
      <c r="D4" s="2" t="s">
        <v>126</v>
      </c>
      <c r="E4" s="36" t="b">
        <f>F8&gt;0</f>
        <v>1</v>
      </c>
      <c r="F4" s="36" t="b">
        <f>AND((E28&gt;=E24-E31),E4)</f>
        <v>0</v>
      </c>
      <c r="G4" s="36" t="b">
        <f>F4</f>
        <v>0</v>
      </c>
      <c r="H4" s="36" t="b">
        <f>G4</f>
        <v>0</v>
      </c>
      <c r="I4" s="36" t="b">
        <f>H4</f>
        <v>0</v>
      </c>
      <c r="L4" s="35"/>
      <c r="M4" s="35"/>
    </row>
    <row r="5" spans="1:13">
      <c r="E5" s="6"/>
      <c r="F5" s="6"/>
      <c r="G5" s="6"/>
      <c r="H5" s="6"/>
      <c r="I5" s="6"/>
      <c r="L5" s="35"/>
      <c r="M5" s="35"/>
    </row>
    <row r="6" spans="1:13">
      <c r="A6" s="6" t="s">
        <v>127</v>
      </c>
      <c r="E6" s="6"/>
      <c r="F6" s="6"/>
      <c r="G6" s="6"/>
      <c r="H6" s="6"/>
      <c r="I6" s="6"/>
      <c r="L6" s="35"/>
      <c r="M6" s="35"/>
    </row>
    <row r="7" spans="1:13">
      <c r="A7" s="6"/>
      <c r="B7" t="s">
        <v>128</v>
      </c>
      <c r="E7" s="6"/>
      <c r="F7" s="6"/>
      <c r="G7" s="37">
        <v>4500</v>
      </c>
      <c r="H7" s="37">
        <v>6750</v>
      </c>
      <c r="I7" s="37">
        <v>10000</v>
      </c>
      <c r="L7" s="35"/>
      <c r="M7" s="35"/>
    </row>
    <row r="8" spans="1:13">
      <c r="B8" s="9" t="s">
        <v>129</v>
      </c>
      <c r="D8" s="2" t="s">
        <v>130</v>
      </c>
      <c r="E8" s="37">
        <f>Oil_Ordered_for_93</f>
        <v>800</v>
      </c>
      <c r="F8" s="38">
        <f>Oil_Ordered_for_94</f>
        <v>3025</v>
      </c>
      <c r="G8" s="38">
        <f>G$4*G$7</f>
        <v>0</v>
      </c>
      <c r="H8" s="38">
        <f>H$4*H$7</f>
        <v>0</v>
      </c>
      <c r="I8" s="38">
        <f>I$4*I$7</f>
        <v>0</v>
      </c>
      <c r="L8" s="35"/>
      <c r="M8" s="35"/>
    </row>
    <row r="9" spans="1:13">
      <c r="B9" s="9"/>
      <c r="E9" s="39"/>
      <c r="F9" s="39"/>
      <c r="G9" s="39"/>
      <c r="H9" s="39"/>
      <c r="I9" s="39"/>
      <c r="L9" s="35"/>
      <c r="M9" s="35"/>
    </row>
    <row r="10" spans="1:13">
      <c r="A10" s="6"/>
      <c r="B10" t="s">
        <v>131</v>
      </c>
      <c r="D10" s="2" t="s">
        <v>132</v>
      </c>
      <c r="E10" s="40">
        <f>E8*Oil_price_1993</f>
        <v>17600</v>
      </c>
      <c r="F10" s="40">
        <f>IF(F8&lt;=Inputs!$H$6,Inputs!$J$6*F8,   IF(F8&lt;=SUM(Inputs!$H$6:$H$7),  Inputs!$H$6*Inputs!$J$6+(F8-Inputs!$H$6)*Inputs!$J$7,  IF(F8&lt;=SUM(Inputs!$H$6:$H$8), SUMPRODUCT(Inputs!$H$6:$H$7,Inputs!$J$6:$J$7)+(F8-SUM(Inputs!$H$6:$H$7))*Inputs!$J$8,  IF(F8&lt;=SUM(Inputs!$H$6:$H$9), SUMPRODUCT(Inputs!$H$6:$H$8,Inputs!$J$6:$J$8)+(F8-SUM(Inputs!$H$6:$H$8))*Inputs!$J$9, SUMPRODUCT(Inputs!$H$6:$H$9,Inputs!$J$6:$J$9)+(F8-SUM(Inputs!$H$6:$H$9))*Inputs!$J$10))))</f>
        <v>62475</v>
      </c>
      <c r="G10" s="40">
        <f>IF(G8&lt;=Inputs!$H$6,Inputs!$J$6*G8,   IF(G8&lt;=SUM(Inputs!$H$6:$H$7),  Inputs!$H$6*Inputs!$J$6+(G8-Inputs!$H$6)*Inputs!$J$7,  IF(G8&lt;=SUM(Inputs!$H$6:$H$8), SUMPRODUCT(Inputs!$H$6:$H$7,Inputs!$J$6:$J$7)+(G8-SUM(Inputs!$H$6:$H$7))*Inputs!$J$8,  IF(G8&lt;=SUM(Inputs!$H$6:$H$9), SUMPRODUCT(Inputs!$H$6:$H$8,Inputs!$J$6:$J$8)+(G8-SUM(Inputs!$H$6:$H$8))*Inputs!$J$9, SUMPRODUCT(Inputs!$H$6:$H$9,Inputs!$J$6:$J$9)+(G8-SUM(Inputs!$H$6:$H$9))*Inputs!$J$10))))</f>
        <v>0</v>
      </c>
      <c r="H10" s="40">
        <f>IF(H8&lt;=Inputs!$H$6,Inputs!$J$6*H8,   IF(H8&lt;=SUM(Inputs!$H$6:$H$7),  Inputs!$H$6*Inputs!$J$6+(H8-Inputs!$H$6)*Inputs!$J$7,  IF(H8&lt;=SUM(Inputs!$H$6:$H$8), SUMPRODUCT(Inputs!$H$6:$H$7,Inputs!$J$6:$J$7)+(H8-SUM(Inputs!$H$6:$H$7))*Inputs!$J$8,  IF(H8&lt;=SUM(Inputs!$H$6:$H$9), SUMPRODUCT(Inputs!$H$6:$H$8,Inputs!$J$6:$J$8)+(H8-SUM(Inputs!$H$6:$H$8))*Inputs!$J$9, SUMPRODUCT(Inputs!$H$6:$H$9,Inputs!$J$6:$J$9)+(H8-SUM(Inputs!$H$6:$H$9))*Inputs!$J$10))))</f>
        <v>0</v>
      </c>
      <c r="I10" s="40">
        <f>IF(I8&lt;=Inputs!$H$6,Inputs!$J$6*I8,   IF(I8&lt;=SUM(Inputs!$H$6:$H$7),  Inputs!$H$6*Inputs!$J$6+(I8-Inputs!$H$6)*Inputs!$J$7,  IF(I8&lt;=SUM(Inputs!$H$6:$H$8), SUMPRODUCT(Inputs!$H$6:$H$7,Inputs!$J$6:$J$7)+(I8-SUM(Inputs!$H$6:$H$7))*Inputs!$J$8,  IF(I8&lt;=SUM(Inputs!$H$6:$H$9), SUMPRODUCT(Inputs!$H$6:$H$8,Inputs!$J$6:$J$8)+(I8-SUM(Inputs!$H$6:$H$8))*Inputs!$J$9, SUMPRODUCT(Inputs!$H$6:$H$9,Inputs!$J$6:$J$9)+(I8-SUM(Inputs!$H$6:$H$9))*Inputs!$J$10))))</f>
        <v>0</v>
      </c>
      <c r="L10" s="35"/>
      <c r="M10" s="35"/>
    </row>
    <row r="11" spans="1:13">
      <c r="A11" s="6"/>
      <c r="E11" s="39"/>
      <c r="F11" s="39"/>
      <c r="G11" s="39"/>
      <c r="H11" s="39"/>
      <c r="I11" s="39"/>
      <c r="L11" s="35"/>
      <c r="M11" s="35"/>
    </row>
    <row r="12" spans="1:13">
      <c r="A12" s="6" t="s">
        <v>133</v>
      </c>
      <c r="E12" s="39"/>
      <c r="F12" s="39"/>
      <c r="G12" s="39"/>
      <c r="H12" s="39"/>
      <c r="I12" s="39"/>
      <c r="L12" s="35"/>
      <c r="M12" s="35"/>
    </row>
    <row r="13" spans="1:13">
      <c r="B13" t="s">
        <v>134</v>
      </c>
      <c r="D13" s="2" t="s">
        <v>135</v>
      </c>
      <c r="E13" s="39">
        <v>773</v>
      </c>
      <c r="F13" s="39">
        <f>MAX(0,MIN(F8-Bottle_set_up_losses,F8)*(1-Bottle_variable_losses)-Bottle_clean_up_losses)</f>
        <v>2905</v>
      </c>
      <c r="G13" s="39">
        <f>MAX(0,MIN(G8-Bottle_set_up_losses,G8)*(1-Bottle_variable_losses)-Bottle_clean_up_losses)</f>
        <v>0</v>
      </c>
      <c r="H13" s="39">
        <f>MAX(0,MIN(H8-Bottle_set_up_losses,H8)*(1-Bottle_variable_losses)-Bottle_clean_up_losses)</f>
        <v>0</v>
      </c>
      <c r="I13" s="39">
        <f>MAX(0,MIN(I8-Bottle_set_up_losses,I8)*(1-Bottle_variable_losses)-Bottle_clean_up_losses)</f>
        <v>0</v>
      </c>
      <c r="L13" s="35"/>
      <c r="M13" s="35"/>
    </row>
    <row r="14" spans="1:13">
      <c r="B14" t="s">
        <v>136</v>
      </c>
      <c r="D14" s="2" t="s">
        <v>137</v>
      </c>
      <c r="E14" s="39">
        <f>E13*liters_per_gal/(liters_per_bottle*bottles_per_case)</f>
        <v>325.11521111111114</v>
      </c>
      <c r="F14" s="39">
        <f>F13*liters_per_gal/(liters_per_bottle*bottles_per_case)</f>
        <v>1221.8107222222222</v>
      </c>
      <c r="G14" s="39">
        <f>G13*liters_per_gal/(liters_per_bottle*bottles_per_case)</f>
        <v>0</v>
      </c>
      <c r="H14" s="39">
        <f>H13*liters_per_gal/(liters_per_bottle*bottles_per_case)</f>
        <v>0</v>
      </c>
      <c r="I14" s="39">
        <f>I13*liters_per_gal/(liters_per_bottle*bottles_per_case)</f>
        <v>0</v>
      </c>
      <c r="L14" s="35"/>
      <c r="M14" s="35"/>
    </row>
    <row r="15" spans="1:13">
      <c r="E15" s="39"/>
      <c r="F15" s="39"/>
      <c r="G15" s="39"/>
      <c r="H15" s="39"/>
      <c r="I15" s="39"/>
      <c r="L15" s="35"/>
      <c r="M15" s="35"/>
    </row>
    <row r="16" spans="1:13">
      <c r="B16" t="s">
        <v>138</v>
      </c>
      <c r="D16" s="2" t="s">
        <v>139</v>
      </c>
      <c r="E16" s="41">
        <v>0</v>
      </c>
      <c r="F16" s="41">
        <f>IF(F8&gt;0,Bottling_set_up_costs+F$14*Per_bottle_charge*bottles_per_case,0)</f>
        <v>7398.5185999999994</v>
      </c>
      <c r="G16" s="41">
        <f>IF(G8&gt;0,Bottling_set_up_costs+G$14*Per_bottle_charge*bottles_per_case,0)</f>
        <v>0</v>
      </c>
      <c r="H16" s="41">
        <f>IF(H8&gt;0,Bottling_set_up_costs+H$14*Per_bottle_charge*bottles_per_case,0)</f>
        <v>0</v>
      </c>
      <c r="I16" s="41">
        <f>IF(I8&gt;0,Bottling_set_up_costs+I$14*Per_bottle_charge*bottles_per_case,0)</f>
        <v>0</v>
      </c>
      <c r="L16" s="35"/>
      <c r="M16" s="35"/>
    </row>
    <row r="17" spans="1:13">
      <c r="A17" s="42"/>
      <c r="B17" t="s">
        <v>109</v>
      </c>
      <c r="D17" s="2" t="s">
        <v>140</v>
      </c>
      <c r="E17" s="41">
        <f>Printing_costs_per_case*E$14</f>
        <v>39.013825333333337</v>
      </c>
      <c r="F17" s="41">
        <f>Printing_costs_per_case*F$14</f>
        <v>146.61728666666667</v>
      </c>
      <c r="G17" s="41">
        <f>Printing_costs_per_case*G$14</f>
        <v>0</v>
      </c>
      <c r="H17" s="41">
        <f>Printing_costs_per_case*H$14</f>
        <v>0</v>
      </c>
      <c r="I17" s="41">
        <f>Printing_costs_per_case*I$14</f>
        <v>0</v>
      </c>
      <c r="L17" s="35"/>
      <c r="M17" s="35"/>
    </row>
    <row r="18" spans="1:13">
      <c r="B18" t="s">
        <v>141</v>
      </c>
      <c r="D18" s="2" t="s">
        <v>142</v>
      </c>
      <c r="E18" s="43">
        <f>Cost_of_supplies*E$14</f>
        <v>2175.0207623333336</v>
      </c>
      <c r="F18" s="43">
        <f>Cost_of_supplies*F$14</f>
        <v>8173.9137316666674</v>
      </c>
      <c r="G18" s="43">
        <f>Cost_of_supplies*G$14</f>
        <v>0</v>
      </c>
      <c r="H18" s="43">
        <f>Cost_of_supplies*H$14</f>
        <v>0</v>
      </c>
      <c r="I18" s="43">
        <f>Cost_of_supplies*I$14</f>
        <v>0</v>
      </c>
      <c r="L18" s="35"/>
      <c r="M18" s="35"/>
    </row>
    <row r="19" spans="1:13">
      <c r="B19" t="s">
        <v>143</v>
      </c>
      <c r="D19" s="2" t="s">
        <v>144</v>
      </c>
      <c r="E19" s="40">
        <f>SUM(E16:E18)</f>
        <v>2214.034587666667</v>
      </c>
      <c r="F19" s="40">
        <f>SUM(F16:F18)</f>
        <v>15719.049618333334</v>
      </c>
      <c r="G19" s="40">
        <f>SUM(G16:G18)</f>
        <v>0</v>
      </c>
      <c r="H19" s="40">
        <f>SUM(H16:H18)</f>
        <v>0</v>
      </c>
      <c r="I19" s="40">
        <f>SUM(I16:I18)</f>
        <v>0</v>
      </c>
      <c r="L19" s="35"/>
      <c r="M19" s="35"/>
    </row>
    <row r="20" spans="1:13">
      <c r="E20" s="37"/>
      <c r="F20" s="39"/>
      <c r="G20" s="39"/>
      <c r="H20" s="39"/>
      <c r="I20" s="39"/>
      <c r="L20" s="35"/>
      <c r="M20" s="35"/>
    </row>
    <row r="21" spans="1:13">
      <c r="A21" s="6" t="s">
        <v>145</v>
      </c>
      <c r="E21" s="37"/>
      <c r="F21" s="39"/>
      <c r="G21" s="39"/>
      <c r="H21" s="39"/>
      <c r="I21" s="39"/>
      <c r="L21" s="35"/>
      <c r="M21" s="35"/>
    </row>
    <row r="22" spans="1:13">
      <c r="A22" s="6"/>
      <c r="B22" t="s">
        <v>146</v>
      </c>
      <c r="D22" s="2" t="s">
        <v>147</v>
      </c>
      <c r="E22" s="39">
        <v>0</v>
      </c>
      <c r="F22" s="39">
        <f>E34</f>
        <v>38.859450555555554</v>
      </c>
      <c r="G22" s="39">
        <f>F34</f>
        <v>0</v>
      </c>
      <c r="H22" s="39">
        <f>G34</f>
        <v>0</v>
      </c>
      <c r="I22" s="39">
        <f>H34</f>
        <v>0</v>
      </c>
      <c r="L22" s="35"/>
      <c r="M22" s="35"/>
    </row>
    <row r="23" spans="1:13">
      <c r="A23" s="6"/>
      <c r="B23" t="s">
        <v>136</v>
      </c>
      <c r="E23" s="39">
        <f>E$14</f>
        <v>325.11521111111114</v>
      </c>
      <c r="F23" s="39">
        <f>F$14</f>
        <v>1221.8107222222222</v>
      </c>
      <c r="G23" s="39">
        <f>G$14</f>
        <v>0</v>
      </c>
      <c r="H23" s="39">
        <f>H$14</f>
        <v>0</v>
      </c>
      <c r="I23" s="39">
        <f>I$14</f>
        <v>0</v>
      </c>
      <c r="L23" s="35"/>
      <c r="M23" s="35"/>
    </row>
    <row r="24" spans="1:13">
      <c r="B24" t="s">
        <v>148</v>
      </c>
      <c r="D24" s="2" t="s">
        <v>149</v>
      </c>
      <c r="E24" s="39">
        <f>E22+E23</f>
        <v>325.11521111111114</v>
      </c>
      <c r="F24" s="39">
        <f>F22+F23</f>
        <v>1260.6701727777777</v>
      </c>
      <c r="G24" s="39">
        <f>G22+G23</f>
        <v>0</v>
      </c>
      <c r="H24" s="39">
        <f>H22+H23</f>
        <v>0</v>
      </c>
      <c r="I24" s="39">
        <f>I22+I23</f>
        <v>0</v>
      </c>
      <c r="L24" s="35"/>
      <c r="M24" s="35"/>
    </row>
    <row r="25" spans="1:13">
      <c r="L25" s="35"/>
      <c r="M25" s="35"/>
    </row>
    <row r="26" spans="1:13">
      <c r="B26" t="s">
        <v>150</v>
      </c>
      <c r="D26" s="2" t="s">
        <v>151</v>
      </c>
      <c r="E26" s="41">
        <f>Warehouse_expenses*E$24</f>
        <v>1137.9032388888891</v>
      </c>
      <c r="F26" s="41">
        <f>Warehouse_expenses*F$24</f>
        <v>4412.3456047222217</v>
      </c>
      <c r="G26" s="41">
        <f>Warehouse_expenses*G$24</f>
        <v>0</v>
      </c>
      <c r="H26" s="41">
        <f>Warehouse_expenses*H$24</f>
        <v>0</v>
      </c>
      <c r="I26" s="41">
        <f>Warehouse_expenses*I$24</f>
        <v>0</v>
      </c>
      <c r="L26" s="35"/>
      <c r="M26" s="35"/>
    </row>
    <row r="27" spans="1:13">
      <c r="L27" s="35"/>
      <c r="M27" s="35"/>
    </row>
    <row r="28" spans="1:13">
      <c r="A28" s="6" t="s">
        <v>152</v>
      </c>
      <c r="D28" s="2" t="s">
        <v>153</v>
      </c>
      <c r="E28" s="44">
        <f>Demand_1993</f>
        <v>270</v>
      </c>
      <c r="F28" s="44">
        <f>Demand_1994</f>
        <v>350</v>
      </c>
      <c r="G28" s="44">
        <f>F28*(1+Demand_growth_rate)</f>
        <v>525</v>
      </c>
      <c r="H28" s="44">
        <f>G28*(1+Demand_growth_rate)</f>
        <v>787.5</v>
      </c>
      <c r="I28" s="44">
        <f>H28*(1+Demand_growth_rate)</f>
        <v>1181.25</v>
      </c>
      <c r="L28" s="35"/>
      <c r="M28" s="35"/>
    </row>
    <row r="29" spans="1:13">
      <c r="L29" s="35"/>
      <c r="M29" s="35"/>
    </row>
    <row r="30" spans="1:13">
      <c r="A30" s="6" t="s">
        <v>154</v>
      </c>
      <c r="L30" s="35"/>
      <c r="M30" s="35"/>
    </row>
    <row r="31" spans="1:13">
      <c r="A31" s="6"/>
      <c r="B31" t="s">
        <v>155</v>
      </c>
      <c r="D31" s="2" t="s">
        <v>156</v>
      </c>
      <c r="E31" s="26">
        <f>E$24*Marketing_case_fraction</f>
        <v>16.255760555555558</v>
      </c>
      <c r="F31" s="26">
        <f>E4*F$24*Marketing_case_fraction</f>
        <v>63.03350863888889</v>
      </c>
      <c r="G31" s="26">
        <f>F4*G$24*Marketing_case_fraction</f>
        <v>0</v>
      </c>
      <c r="H31" s="26">
        <f>G4*H$24*Marketing_case_fraction</f>
        <v>0</v>
      </c>
      <c r="I31" s="26">
        <f>H4*I$24*Marketing_case_fraction</f>
        <v>0</v>
      </c>
      <c r="L31" s="35"/>
      <c r="M31" s="35"/>
    </row>
    <row r="32" spans="1:13">
      <c r="A32" s="6"/>
      <c r="B32" t="s">
        <v>157</v>
      </c>
      <c r="D32" s="2" t="s">
        <v>158</v>
      </c>
      <c r="E32" s="39">
        <f>MIN(E24-E31,E28)</f>
        <v>270</v>
      </c>
      <c r="F32" s="39">
        <f>MIN(F24-F31,F28)</f>
        <v>350</v>
      </c>
      <c r="G32" s="39">
        <f>MIN(G24-G31,G28)</f>
        <v>0</v>
      </c>
      <c r="H32" s="39">
        <f>MIN(H24-H31,H28)</f>
        <v>0</v>
      </c>
      <c r="I32" s="39">
        <f>MIN(I24-I31,I28)</f>
        <v>0</v>
      </c>
      <c r="L32" s="35"/>
      <c r="M32" s="35"/>
    </row>
    <row r="33" spans="1:13">
      <c r="B33" t="s">
        <v>159</v>
      </c>
      <c r="D33" s="2" t="s">
        <v>160</v>
      </c>
      <c r="E33" s="39">
        <f>((NOT(E$4)*(E$24-E$31-E$32)))</f>
        <v>0</v>
      </c>
      <c r="F33" s="39">
        <f>((NOT(F$4)*(F$24-F$31-F$32)))</f>
        <v>847.63666413888882</v>
      </c>
      <c r="G33" s="39">
        <f>((NOT(G$4)*(G$24-G$31-G$32)))</f>
        <v>0</v>
      </c>
      <c r="H33" s="39">
        <f>((NOT(H$4)*(H$24-H$31-H$32)))</f>
        <v>0</v>
      </c>
      <c r="I33" s="39">
        <f>((NOT(I$4)*(I$24-I$31-I$32)))</f>
        <v>0</v>
      </c>
      <c r="L33" s="35"/>
      <c r="M33" s="35"/>
    </row>
    <row r="34" spans="1:13">
      <c r="B34" t="s">
        <v>161</v>
      </c>
      <c r="E34" s="39">
        <f>E$24-E$31-E$32-E$33</f>
        <v>38.859450555555554</v>
      </c>
      <c r="F34" s="39">
        <f>F$24-F$31-F$32-F$33</f>
        <v>0</v>
      </c>
      <c r="G34" s="39">
        <f>G$24-G$31-G$32-G$33</f>
        <v>0</v>
      </c>
      <c r="H34" s="39">
        <f>H$24-H$31-H$32-H$33</f>
        <v>0</v>
      </c>
      <c r="I34" s="39">
        <f>I$24-I$31-I$32-I$33</f>
        <v>0</v>
      </c>
      <c r="L34" s="35"/>
      <c r="M34" s="35"/>
    </row>
    <row r="35" spans="1:13">
      <c r="E35" s="39"/>
      <c r="F35" s="39"/>
      <c r="G35" s="39"/>
      <c r="H35" s="39"/>
      <c r="I35" s="39"/>
      <c r="L35" s="35"/>
      <c r="M35" s="35"/>
    </row>
    <row r="36" spans="1:13">
      <c r="A36" s="6" t="s">
        <v>162</v>
      </c>
      <c r="L36" s="35"/>
      <c r="M36" s="35"/>
    </row>
    <row r="37" spans="1:13">
      <c r="B37" t="s">
        <v>163</v>
      </c>
      <c r="D37" s="2" t="s">
        <v>164</v>
      </c>
      <c r="E37" s="41">
        <f>E$32*Revenue_Per_case_sold</f>
        <v>40500</v>
      </c>
      <c r="F37" s="41">
        <f>F$32*Revenue_Per_case_sold</f>
        <v>52500</v>
      </c>
      <c r="G37" s="41">
        <f>G$32*Revenue_Per_case_sold</f>
        <v>0</v>
      </c>
      <c r="H37" s="41">
        <f>H$32*Revenue_Per_case_sold</f>
        <v>0</v>
      </c>
      <c r="I37" s="41">
        <f>I$32*Revenue_Per_case_sold</f>
        <v>0</v>
      </c>
      <c r="L37" s="35"/>
      <c r="M37" s="35"/>
    </row>
    <row r="38" spans="1:13">
      <c r="B38" t="s">
        <v>165</v>
      </c>
      <c r="D38" s="2" t="s">
        <v>166</v>
      </c>
      <c r="E38" s="43">
        <f>Revenue_Per_case_sold*Salvage_percentage_value*E$33</f>
        <v>0</v>
      </c>
      <c r="F38" s="43">
        <f>Revenue_Per_case_sold*Salvage_percentage_value*F$33</f>
        <v>12714.549962083333</v>
      </c>
      <c r="G38" s="43">
        <f>Revenue_Per_case_sold*Salvage_percentage_value*G$33</f>
        <v>0</v>
      </c>
      <c r="H38" s="43">
        <f>Revenue_Per_case_sold*Salvage_percentage_value*H$33</f>
        <v>0</v>
      </c>
      <c r="I38" s="43">
        <f>Revenue_Per_case_sold*Salvage_percentage_value*I$33</f>
        <v>0</v>
      </c>
      <c r="L38" s="35"/>
      <c r="M38" s="35"/>
    </row>
    <row r="39" spans="1:13">
      <c r="B39" t="s">
        <v>167</v>
      </c>
      <c r="D39" s="2" t="s">
        <v>162</v>
      </c>
      <c r="E39" s="41">
        <f>SUM(E37:E38)</f>
        <v>40500</v>
      </c>
      <c r="F39" s="41">
        <f>SUM(F37:F38)</f>
        <v>65214.549962083329</v>
      </c>
      <c r="G39" s="41">
        <f>SUM(G37:G38)</f>
        <v>0</v>
      </c>
      <c r="H39" s="41">
        <f>SUM(H37:H38)</f>
        <v>0</v>
      </c>
      <c r="I39" s="41">
        <f>SUM(I37:I38)</f>
        <v>0</v>
      </c>
      <c r="L39" s="35"/>
      <c r="M39" s="35"/>
    </row>
    <row r="40" spans="1:13">
      <c r="E40" s="39"/>
      <c r="F40" s="39"/>
      <c r="G40" s="39"/>
      <c r="H40" s="39"/>
      <c r="I40" s="39"/>
      <c r="L40" s="35"/>
      <c r="M40" s="35"/>
    </row>
    <row r="41" spans="1:13">
      <c r="A41" s="6" t="s">
        <v>168</v>
      </c>
      <c r="E41" s="39"/>
      <c r="F41" s="39"/>
      <c r="G41" s="39"/>
      <c r="H41" s="39"/>
      <c r="I41" s="39"/>
      <c r="L41" s="35"/>
      <c r="M41" s="35"/>
    </row>
    <row r="42" spans="1:13">
      <c r="A42" s="42"/>
      <c r="B42" t="s">
        <v>106</v>
      </c>
      <c r="D42" s="2" t="s">
        <v>169</v>
      </c>
      <c r="E42" s="41">
        <f>E$32*Freight_expenses_per_case</f>
        <v>1080</v>
      </c>
      <c r="F42" s="41">
        <f>F$32*Freight_expenses_per_case</f>
        <v>1400</v>
      </c>
      <c r="G42" s="41">
        <f>G$32*Freight_expenses_per_case</f>
        <v>0</v>
      </c>
      <c r="H42" s="41">
        <f>H$32*Freight_expenses_per_case</f>
        <v>0</v>
      </c>
      <c r="I42" s="41">
        <f>I$32*Freight_expenses_per_case</f>
        <v>0</v>
      </c>
      <c r="L42" s="35"/>
      <c r="M42" s="35"/>
    </row>
    <row r="43" spans="1:13">
      <c r="A43" s="42"/>
      <c r="B43" t="s">
        <v>170</v>
      </c>
      <c r="D43" s="2" t="s">
        <v>171</v>
      </c>
      <c r="E43" s="45">
        <f>E$37*Broker_fee_1993</f>
        <v>8100</v>
      </c>
      <c r="F43" s="45">
        <f>F$37*Broker_fee_after_1993</f>
        <v>10500</v>
      </c>
      <c r="G43" s="45">
        <f>G$37*Broker_fee_after_1993</f>
        <v>0</v>
      </c>
      <c r="H43" s="45">
        <f>H$37*Broker_fee_after_1993</f>
        <v>0</v>
      </c>
      <c r="I43" s="45">
        <f>I$37*Broker_fee_after_1993</f>
        <v>0</v>
      </c>
      <c r="L43" s="35"/>
      <c r="M43" s="35"/>
    </row>
    <row r="44" spans="1:13">
      <c r="B44" t="s">
        <v>114</v>
      </c>
      <c r="D44" s="2" t="s">
        <v>172</v>
      </c>
      <c r="E44" s="46">
        <f>Advertising_fraction*E$37</f>
        <v>1215</v>
      </c>
      <c r="F44" s="46">
        <f>Advertising_fraction*F$37</f>
        <v>1575</v>
      </c>
      <c r="G44" s="46">
        <f>Advertising_fraction*G$37</f>
        <v>0</v>
      </c>
      <c r="H44" s="46">
        <f>Advertising_fraction*H$37</f>
        <v>0</v>
      </c>
      <c r="I44" s="46">
        <f>Advertising_fraction*I$37</f>
        <v>0</v>
      </c>
      <c r="L44" s="35"/>
      <c r="M44" s="35"/>
    </row>
    <row r="45" spans="1:13">
      <c r="B45" t="s">
        <v>173</v>
      </c>
      <c r="D45" s="2" t="s">
        <v>174</v>
      </c>
      <c r="E45" s="41">
        <f>SUM(E42:E44)</f>
        <v>10395</v>
      </c>
      <c r="F45" s="41">
        <f>SUM(F42:F44)</f>
        <v>13475</v>
      </c>
      <c r="G45" s="41">
        <f>SUM(G42:G44)</f>
        <v>0</v>
      </c>
      <c r="H45" s="41">
        <f>SUM(H42:H44)</f>
        <v>0</v>
      </c>
      <c r="I45" s="41">
        <f>SUM(I42:I44)</f>
        <v>0</v>
      </c>
      <c r="L45" s="35"/>
      <c r="M45" s="35"/>
    </row>
    <row r="46" spans="1:13">
      <c r="E46" s="41"/>
      <c r="F46" s="41"/>
      <c r="G46" s="41"/>
      <c r="H46" s="41"/>
      <c r="I46" s="41"/>
      <c r="L46" s="35"/>
      <c r="M46" s="35"/>
    </row>
    <row r="47" spans="1:13">
      <c r="A47" s="6" t="s">
        <v>175</v>
      </c>
      <c r="E47" s="41"/>
      <c r="F47" s="41"/>
      <c r="G47" s="41"/>
      <c r="H47" s="41"/>
      <c r="I47" s="41"/>
      <c r="L47" s="35"/>
      <c r="M47" s="35"/>
    </row>
    <row r="48" spans="1:13">
      <c r="B48" t="s">
        <v>176</v>
      </c>
      <c r="E48" s="41">
        <f>E$10</f>
        <v>17600</v>
      </c>
      <c r="F48" s="41">
        <f>F$10</f>
        <v>62475</v>
      </c>
      <c r="G48" s="41">
        <f>G$10</f>
        <v>0</v>
      </c>
      <c r="H48" s="41">
        <f>H$10</f>
        <v>0</v>
      </c>
      <c r="I48" s="41">
        <f>I$10</f>
        <v>0</v>
      </c>
      <c r="L48" s="35"/>
      <c r="M48" s="35"/>
    </row>
    <row r="49" spans="1:13">
      <c r="B49" t="s">
        <v>177</v>
      </c>
      <c r="E49" s="41">
        <f>E$19</f>
        <v>2214.034587666667</v>
      </c>
      <c r="F49" s="41">
        <f>F$19</f>
        <v>15719.049618333334</v>
      </c>
      <c r="G49" s="41">
        <f>G$19</f>
        <v>0</v>
      </c>
      <c r="H49" s="41">
        <f>H$19</f>
        <v>0</v>
      </c>
      <c r="I49" s="41">
        <f>I$19</f>
        <v>0</v>
      </c>
      <c r="L49" s="35"/>
      <c r="M49" s="35"/>
    </row>
    <row r="50" spans="1:13">
      <c r="B50" t="s">
        <v>150</v>
      </c>
      <c r="E50" s="41">
        <f>E$26</f>
        <v>1137.9032388888891</v>
      </c>
      <c r="F50" s="41">
        <f>F$26</f>
        <v>4412.3456047222217</v>
      </c>
      <c r="G50" s="41">
        <f>G$26</f>
        <v>0</v>
      </c>
      <c r="H50" s="41">
        <f>H$26</f>
        <v>0</v>
      </c>
      <c r="I50" s="41">
        <f>I$26</f>
        <v>0</v>
      </c>
    </row>
    <row r="51" spans="1:13">
      <c r="B51" t="s">
        <v>178</v>
      </c>
      <c r="E51" s="43">
        <f>E$45</f>
        <v>10395</v>
      </c>
      <c r="F51" s="43">
        <f>F$45</f>
        <v>13475</v>
      </c>
      <c r="G51" s="43">
        <f>G$45</f>
        <v>0</v>
      </c>
      <c r="H51" s="43">
        <f>H$45</f>
        <v>0</v>
      </c>
      <c r="I51" s="43">
        <f>I$45</f>
        <v>0</v>
      </c>
    </row>
    <row r="52" spans="1:13">
      <c r="B52" t="s">
        <v>179</v>
      </c>
      <c r="D52" s="2" t="s">
        <v>180</v>
      </c>
      <c r="E52" s="41">
        <f>SUM(E48:E51)</f>
        <v>31346.937826555557</v>
      </c>
      <c r="F52" s="41">
        <f>SUM(F48:F51)</f>
        <v>96081.395223055559</v>
      </c>
      <c r="G52" s="41">
        <f>SUM(G48:G51)</f>
        <v>0</v>
      </c>
      <c r="H52" s="41">
        <f>SUM(H48:H51)</f>
        <v>0</v>
      </c>
      <c r="I52" s="41">
        <f>SUM(I48:I51)</f>
        <v>0</v>
      </c>
    </row>
    <row r="53" spans="1:13">
      <c r="E53" s="39"/>
      <c r="F53" s="39"/>
      <c r="G53" s="39"/>
      <c r="H53" s="39"/>
      <c r="I53" s="39"/>
    </row>
    <row r="54" spans="1:13">
      <c r="A54" s="6" t="s">
        <v>181</v>
      </c>
      <c r="D54" s="2" t="s">
        <v>182</v>
      </c>
      <c r="E54" s="45">
        <f>GA_Fraction*E$39</f>
        <v>607.5</v>
      </c>
      <c r="F54" s="45">
        <f>GA_Fraction*F$39</f>
        <v>978.21824943124989</v>
      </c>
      <c r="G54" s="45">
        <f>GA_Fraction*G$39</f>
        <v>0</v>
      </c>
      <c r="H54" s="45">
        <f>GA_Fraction*H$39</f>
        <v>0</v>
      </c>
      <c r="I54" s="45">
        <f>GA_Fraction*I$39</f>
        <v>0</v>
      </c>
    </row>
    <row r="55" spans="1:13">
      <c r="A55" s="6"/>
      <c r="B55" t="s">
        <v>183</v>
      </c>
      <c r="D55" s="2" t="s">
        <v>184</v>
      </c>
      <c r="E55" s="41">
        <v>1100</v>
      </c>
      <c r="F55" s="39"/>
      <c r="G55" s="39"/>
      <c r="H55" s="39"/>
      <c r="I55" s="39"/>
    </row>
    <row r="56" spans="1:13">
      <c r="A56" s="6"/>
      <c r="E56" s="39"/>
      <c r="F56" s="39"/>
      <c r="G56" s="39"/>
      <c r="H56" s="39"/>
      <c r="I56" s="39"/>
    </row>
    <row r="57" spans="1:13" ht="13" thickBot="1">
      <c r="A57" s="6" t="s">
        <v>185</v>
      </c>
      <c r="E57" s="47">
        <f>E39-E$52-E$54-E$55</f>
        <v>7445.562173444443</v>
      </c>
      <c r="F57" s="47">
        <f>F39-F$52-F$54-F$55</f>
        <v>-31845.063510403481</v>
      </c>
      <c r="G57" s="47">
        <f>G39-G$52-G$54-G$55</f>
        <v>0</v>
      </c>
      <c r="H57" s="47">
        <f>H39-H$52-H$54-H$55</f>
        <v>0</v>
      </c>
      <c r="I57" s="47">
        <f>I39-I$52-I$54-I$55</f>
        <v>0</v>
      </c>
    </row>
    <row r="58" spans="1:13" ht="13" thickTop="1">
      <c r="E58" s="39"/>
      <c r="F58" s="39"/>
      <c r="G58" s="39"/>
      <c r="H58" s="39"/>
      <c r="I58" s="39"/>
    </row>
    <row r="59" spans="1:13">
      <c r="A59" s="6" t="s">
        <v>186</v>
      </c>
      <c r="E59" s="39"/>
      <c r="F59" s="41">
        <f>IF(F4,F34*Value_of_inventory,0)</f>
        <v>0</v>
      </c>
      <c r="G59" s="3"/>
      <c r="I59" s="3"/>
    </row>
    <row r="60" spans="1:13">
      <c r="A60" s="6" t="s">
        <v>187</v>
      </c>
      <c r="E60" s="39"/>
      <c r="F60" s="41">
        <f>E57+F57+F59</f>
        <v>-24399.501336959038</v>
      </c>
      <c r="G60" s="41"/>
      <c r="H60" s="41"/>
      <c r="I60" s="41"/>
      <c r="J60" s="41"/>
    </row>
    <row r="61" spans="1:13">
      <c r="F61" s="3"/>
    </row>
    <row r="62" spans="1:13">
      <c r="F62" s="3"/>
    </row>
  </sheetData>
  <printOptions horizontalCentered="1" verticalCentered="1"/>
  <pageMargins left="0.75" right="0.75" top="1" bottom="1" header="0.5" footer="0.5"/>
  <pageSetup scale="86" orientation="portrait" horizontalDpi="300" verticalDpi="300"/>
  <headerFooter alignWithMargins="0"/>
  <rowBreaks count="1" manualBreakCount="1">
    <brk id="60" max="16383" man="1"/>
  </row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7"/>
  <sheetViews>
    <sheetView workbookViewId="0">
      <selection activeCell="L13" sqref="L13"/>
    </sheetView>
  </sheetViews>
  <sheetFormatPr baseColWidth="10" defaultColWidth="8.83203125" defaultRowHeight="14" outlineLevelCol="1" x14ac:dyDescent="0"/>
  <cols>
    <col min="1" max="1" width="17.1640625" style="74" customWidth="1"/>
    <col min="2" max="10" width="17.1640625" style="74" hidden="1" customWidth="1" outlineLevel="1"/>
    <col min="11" max="11" width="18.1640625" style="74" hidden="1" customWidth="1" outlineLevel="1"/>
    <col min="12" max="12" width="18.1640625" style="74" bestFit="1" customWidth="1" collapsed="1"/>
    <col min="13" max="46" width="18.1640625" style="74" bestFit="1" customWidth="1"/>
    <col min="47" max="16384" width="8.83203125" style="74"/>
  </cols>
  <sheetData>
    <row r="1" spans="1:46">
      <c r="A1" s="74" t="s">
        <v>188</v>
      </c>
    </row>
    <row r="2" spans="1:46">
      <c r="A2" s="74" t="s">
        <v>189</v>
      </c>
      <c r="B2" s="74" t="s">
        <v>190</v>
      </c>
      <c r="C2" s="74" t="s">
        <v>191</v>
      </c>
      <c r="D2" s="74" t="s">
        <v>192</v>
      </c>
      <c r="E2" s="74" t="s">
        <v>193</v>
      </c>
      <c r="F2" s="74" t="s">
        <v>194</v>
      </c>
      <c r="G2" s="74" t="s">
        <v>195</v>
      </c>
      <c r="H2" s="74" t="s">
        <v>196</v>
      </c>
      <c r="I2" s="74" t="s">
        <v>197</v>
      </c>
      <c r="J2" s="74" t="s">
        <v>198</v>
      </c>
      <c r="K2" s="74" t="s">
        <v>199</v>
      </c>
      <c r="L2" s="82" t="s">
        <v>200</v>
      </c>
      <c r="M2" s="74" t="s">
        <v>201</v>
      </c>
      <c r="N2" s="74" t="s">
        <v>202</v>
      </c>
      <c r="O2" s="74" t="s">
        <v>203</v>
      </c>
      <c r="P2" s="74" t="s">
        <v>204</v>
      </c>
      <c r="Q2" s="74" t="s">
        <v>205</v>
      </c>
      <c r="R2" s="74" t="s">
        <v>206</v>
      </c>
      <c r="S2" s="74" t="s">
        <v>207</v>
      </c>
      <c r="T2" s="74" t="s">
        <v>208</v>
      </c>
      <c r="U2" s="74" t="s">
        <v>209</v>
      </c>
      <c r="V2" s="74" t="s">
        <v>210</v>
      </c>
      <c r="W2" s="74" t="s">
        <v>211</v>
      </c>
      <c r="X2" s="74" t="s">
        <v>212</v>
      </c>
      <c r="Y2" s="74" t="s">
        <v>213</v>
      </c>
      <c r="Z2" s="74" t="s">
        <v>214</v>
      </c>
      <c r="AA2" s="74" t="s">
        <v>215</v>
      </c>
      <c r="AB2" s="74" t="s">
        <v>216</v>
      </c>
      <c r="AC2" s="74" t="s">
        <v>217</v>
      </c>
      <c r="AD2" s="74" t="s">
        <v>218</v>
      </c>
      <c r="AE2" s="74" t="s">
        <v>219</v>
      </c>
      <c r="AF2" s="74" t="s">
        <v>220</v>
      </c>
      <c r="AG2" s="74" t="s">
        <v>221</v>
      </c>
      <c r="AH2" s="74" t="s">
        <v>222</v>
      </c>
      <c r="AI2" s="74" t="s">
        <v>223</v>
      </c>
      <c r="AJ2" s="74" t="s">
        <v>224</v>
      </c>
      <c r="AK2" s="74" t="s">
        <v>225</v>
      </c>
      <c r="AL2" s="74" t="s">
        <v>226</v>
      </c>
      <c r="AM2" s="74" t="s">
        <v>227</v>
      </c>
      <c r="AN2" s="74" t="s">
        <v>228</v>
      </c>
      <c r="AO2" s="74" t="s">
        <v>229</v>
      </c>
      <c r="AP2" s="74" t="s">
        <v>230</v>
      </c>
      <c r="AQ2" s="74" t="s">
        <v>231</v>
      </c>
      <c r="AR2" s="74" t="s">
        <v>232</v>
      </c>
      <c r="AS2" s="74" t="s">
        <v>233</v>
      </c>
      <c r="AT2" s="74" t="s">
        <v>234</v>
      </c>
    </row>
    <row r="3" spans="1:46">
      <c r="A3" s="74" t="s">
        <v>235</v>
      </c>
      <c r="B3" s="80">
        <v>10000</v>
      </c>
      <c r="C3" s="80">
        <v>10000</v>
      </c>
      <c r="D3" s="80">
        <v>10000</v>
      </c>
      <c r="E3" s="80">
        <v>10000</v>
      </c>
      <c r="F3" s="80">
        <v>10000</v>
      </c>
      <c r="G3" s="80">
        <v>10000</v>
      </c>
      <c r="H3" s="80">
        <v>10000</v>
      </c>
      <c r="I3" s="80">
        <v>10000</v>
      </c>
      <c r="J3" s="80">
        <v>10000</v>
      </c>
      <c r="K3" s="80">
        <v>10000</v>
      </c>
      <c r="L3" s="83">
        <v>10000</v>
      </c>
      <c r="M3" s="80">
        <v>10000</v>
      </c>
      <c r="N3" s="80">
        <v>10000</v>
      </c>
      <c r="O3" s="80">
        <v>10000</v>
      </c>
      <c r="P3" s="80">
        <v>10000</v>
      </c>
      <c r="Q3" s="80">
        <v>10000</v>
      </c>
      <c r="R3" s="80">
        <v>10000</v>
      </c>
      <c r="S3" s="80">
        <v>10000</v>
      </c>
      <c r="T3" s="80">
        <v>10000</v>
      </c>
      <c r="U3" s="80">
        <v>10000</v>
      </c>
      <c r="V3" s="80">
        <v>10000</v>
      </c>
      <c r="W3" s="80">
        <v>10000</v>
      </c>
      <c r="X3" s="80">
        <v>10000</v>
      </c>
      <c r="Y3" s="80">
        <v>10000</v>
      </c>
      <c r="Z3" s="80">
        <v>10000</v>
      </c>
      <c r="AA3" s="80">
        <v>10000</v>
      </c>
      <c r="AB3" s="80">
        <v>10000</v>
      </c>
      <c r="AC3" s="80">
        <v>10000</v>
      </c>
      <c r="AD3" s="80">
        <v>10000</v>
      </c>
      <c r="AE3" s="80">
        <v>10000</v>
      </c>
      <c r="AF3" s="80">
        <v>10000</v>
      </c>
      <c r="AG3" s="80">
        <v>10000</v>
      </c>
      <c r="AH3" s="80">
        <v>10000</v>
      </c>
      <c r="AI3" s="80">
        <v>10000</v>
      </c>
      <c r="AJ3" s="80">
        <v>10000</v>
      </c>
      <c r="AK3" s="80">
        <v>10000</v>
      </c>
      <c r="AL3" s="80">
        <v>10000</v>
      </c>
      <c r="AM3" s="80">
        <v>10000</v>
      </c>
      <c r="AN3" s="80">
        <v>10000</v>
      </c>
      <c r="AO3" s="80">
        <v>10000</v>
      </c>
      <c r="AP3" s="80">
        <v>10000</v>
      </c>
      <c r="AQ3" s="80">
        <v>10000</v>
      </c>
      <c r="AR3" s="80">
        <v>10000</v>
      </c>
      <c r="AS3" s="80">
        <v>10000</v>
      </c>
      <c r="AT3" s="80">
        <v>10000</v>
      </c>
    </row>
    <row r="4" spans="1:46">
      <c r="A4" s="74" t="s">
        <v>236</v>
      </c>
      <c r="B4" s="74" t="s">
        <v>237</v>
      </c>
      <c r="C4" s="74" t="s">
        <v>237</v>
      </c>
      <c r="D4" s="74" t="s">
        <v>237</v>
      </c>
      <c r="E4" s="74" t="s">
        <v>237</v>
      </c>
      <c r="F4" s="74" t="s">
        <v>237</v>
      </c>
      <c r="G4" s="74" t="s">
        <v>237</v>
      </c>
      <c r="H4" s="74" t="s">
        <v>237</v>
      </c>
      <c r="I4" s="74" t="s">
        <v>237</v>
      </c>
      <c r="J4" s="74" t="s">
        <v>237</v>
      </c>
      <c r="K4" s="74" t="s">
        <v>237</v>
      </c>
      <c r="L4" s="82" t="s">
        <v>237</v>
      </c>
      <c r="M4" s="74" t="s">
        <v>237</v>
      </c>
      <c r="N4" s="74" t="s">
        <v>237</v>
      </c>
      <c r="O4" s="74" t="s">
        <v>237</v>
      </c>
      <c r="P4" s="74" t="s">
        <v>237</v>
      </c>
      <c r="Q4" s="74" t="s">
        <v>237</v>
      </c>
      <c r="R4" s="74" t="s">
        <v>237</v>
      </c>
      <c r="S4" s="74" t="s">
        <v>237</v>
      </c>
      <c r="T4" s="74" t="s">
        <v>237</v>
      </c>
      <c r="U4" s="74" t="s">
        <v>237</v>
      </c>
      <c r="V4" s="74" t="s">
        <v>237</v>
      </c>
      <c r="W4" s="74" t="s">
        <v>237</v>
      </c>
      <c r="X4" s="74" t="s">
        <v>237</v>
      </c>
      <c r="Y4" s="74" t="s">
        <v>237</v>
      </c>
      <c r="Z4" s="74" t="s">
        <v>237</v>
      </c>
      <c r="AA4" s="74" t="s">
        <v>237</v>
      </c>
      <c r="AB4" s="74" t="s">
        <v>237</v>
      </c>
      <c r="AC4" s="74" t="s">
        <v>237</v>
      </c>
      <c r="AD4" s="74" t="s">
        <v>237</v>
      </c>
      <c r="AE4" s="74" t="s">
        <v>237</v>
      </c>
      <c r="AF4" s="74" t="s">
        <v>237</v>
      </c>
      <c r="AG4" s="74" t="s">
        <v>237</v>
      </c>
      <c r="AH4" s="74" t="s">
        <v>237</v>
      </c>
      <c r="AI4" s="74" t="s">
        <v>237</v>
      </c>
      <c r="AJ4" s="74" t="s">
        <v>237</v>
      </c>
      <c r="AK4" s="74" t="s">
        <v>237</v>
      </c>
      <c r="AL4" s="74" t="s">
        <v>237</v>
      </c>
      <c r="AM4" s="74" t="s">
        <v>237</v>
      </c>
      <c r="AN4" s="74" t="s">
        <v>237</v>
      </c>
      <c r="AO4" s="74" t="s">
        <v>237</v>
      </c>
      <c r="AP4" s="74" t="s">
        <v>237</v>
      </c>
      <c r="AQ4" s="74" t="s">
        <v>237</v>
      </c>
      <c r="AR4" s="74" t="s">
        <v>237</v>
      </c>
      <c r="AS4" s="74" t="s">
        <v>237</v>
      </c>
      <c r="AT4" s="74" t="s">
        <v>237</v>
      </c>
    </row>
    <row r="5" spans="1:46">
      <c r="A5" s="74" t="s">
        <v>238</v>
      </c>
      <c r="B5" s="81">
        <v>7607.35</v>
      </c>
      <c r="C5" s="81">
        <v>7763.3</v>
      </c>
      <c r="D5" s="81">
        <v>7887.28</v>
      </c>
      <c r="E5" s="81">
        <v>7983.36</v>
      </c>
      <c r="F5" s="81">
        <v>8053.19</v>
      </c>
      <c r="G5" s="81">
        <v>8097.95</v>
      </c>
      <c r="H5" s="81">
        <v>8123.48</v>
      </c>
      <c r="I5" s="81">
        <v>8131.07</v>
      </c>
      <c r="J5" s="81">
        <v>8121.25</v>
      </c>
      <c r="K5" s="81">
        <v>8140.5</v>
      </c>
      <c r="L5" s="84">
        <v>8146.04</v>
      </c>
      <c r="M5" s="81">
        <v>8131.89</v>
      </c>
      <c r="N5" s="81">
        <v>8106</v>
      </c>
      <c r="O5" s="81">
        <v>8062.01</v>
      </c>
      <c r="P5" s="81">
        <v>7997.27</v>
      </c>
      <c r="Q5" s="81">
        <v>7920.65</v>
      </c>
      <c r="R5" s="81">
        <v>7826.4</v>
      </c>
      <c r="S5" s="81">
        <v>7718.01</v>
      </c>
      <c r="T5" s="81">
        <v>7639.51</v>
      </c>
      <c r="U5" s="81">
        <v>7552.88</v>
      </c>
      <c r="V5" s="81">
        <v>7454.72</v>
      </c>
      <c r="W5" s="81">
        <v>7343.56</v>
      </c>
      <c r="X5" s="81">
        <v>7082.34</v>
      </c>
      <c r="Y5" s="81">
        <v>6935.09</v>
      </c>
      <c r="Z5" s="81">
        <v>6778.91</v>
      </c>
      <c r="AA5" s="81">
        <v>6603.85</v>
      </c>
      <c r="AB5" s="81">
        <v>6451.93</v>
      </c>
      <c r="AC5" s="81">
        <v>6305.31</v>
      </c>
      <c r="AD5" s="81">
        <v>6145.04</v>
      </c>
      <c r="AE5" s="81">
        <v>5973.24</v>
      </c>
      <c r="AF5" s="81">
        <v>5786.83</v>
      </c>
      <c r="AG5" s="81">
        <v>5586.89</v>
      </c>
      <c r="AH5" s="81">
        <v>5376.46</v>
      </c>
      <c r="AI5" s="81">
        <v>5155.59</v>
      </c>
      <c r="AJ5" s="81">
        <v>4923.7</v>
      </c>
      <c r="AK5" s="81">
        <v>4682.92</v>
      </c>
      <c r="AL5" s="81">
        <v>4436.9399999999996</v>
      </c>
      <c r="AM5" s="81">
        <v>4178.16</v>
      </c>
      <c r="AN5" s="81">
        <v>3909.86</v>
      </c>
      <c r="AO5" s="81">
        <v>3634.35</v>
      </c>
      <c r="AP5" s="81">
        <v>3352.51</v>
      </c>
      <c r="AQ5" s="81">
        <v>3063.27</v>
      </c>
      <c r="AR5" s="81">
        <v>2767.34</v>
      </c>
      <c r="AS5" s="81">
        <v>2465.35</v>
      </c>
      <c r="AT5" s="81">
        <v>2155.0300000000002</v>
      </c>
    </row>
    <row r="6" spans="1:46">
      <c r="A6" s="74" t="s">
        <v>239</v>
      </c>
      <c r="B6" s="81">
        <v>12909.32</v>
      </c>
      <c r="C6" s="81">
        <v>13399.5</v>
      </c>
      <c r="D6" s="81">
        <v>13912.24</v>
      </c>
      <c r="E6" s="81">
        <v>14306.83</v>
      </c>
      <c r="F6" s="81">
        <v>14740.16</v>
      </c>
      <c r="G6" s="81">
        <v>15123.85</v>
      </c>
      <c r="H6" s="81">
        <v>15524.49</v>
      </c>
      <c r="I6" s="81">
        <v>15831.47</v>
      </c>
      <c r="J6" s="81">
        <v>16202.39</v>
      </c>
      <c r="K6" s="81">
        <v>16426.919999999998</v>
      </c>
      <c r="L6" s="84">
        <v>16656.03</v>
      </c>
      <c r="M6" s="81">
        <v>16933.78</v>
      </c>
      <c r="N6" s="81">
        <v>17118.93</v>
      </c>
      <c r="O6" s="81">
        <v>17220.830000000002</v>
      </c>
      <c r="P6" s="81">
        <v>17382.099999999999</v>
      </c>
      <c r="Q6" s="81">
        <v>17505.39</v>
      </c>
      <c r="R6" s="81">
        <v>17375.29</v>
      </c>
      <c r="S6" s="81">
        <v>17194.330000000002</v>
      </c>
      <c r="T6" s="81">
        <v>17056.37</v>
      </c>
      <c r="U6" s="81">
        <v>16958.12</v>
      </c>
      <c r="V6" s="81">
        <v>16697.400000000001</v>
      </c>
      <c r="W6" s="81">
        <v>16434.57</v>
      </c>
      <c r="X6" s="81">
        <v>15824.09</v>
      </c>
      <c r="Y6" s="81">
        <v>15413.78</v>
      </c>
      <c r="Z6" s="81">
        <v>15149.62</v>
      </c>
      <c r="AA6" s="81">
        <v>14486.06</v>
      </c>
      <c r="AB6" s="81">
        <v>13961.05</v>
      </c>
      <c r="AC6" s="81">
        <v>13396.94</v>
      </c>
      <c r="AD6" s="81">
        <v>12916.99</v>
      </c>
      <c r="AE6" s="81">
        <v>12417.94</v>
      </c>
      <c r="AF6" s="81">
        <v>11935.01</v>
      </c>
      <c r="AG6" s="81">
        <v>11421.84</v>
      </c>
      <c r="AH6" s="81">
        <v>10695.1</v>
      </c>
      <c r="AI6" s="81">
        <v>10108.6</v>
      </c>
      <c r="AJ6" s="81">
        <v>9651.52</v>
      </c>
      <c r="AK6" s="81">
        <v>9169.5300000000007</v>
      </c>
      <c r="AL6" s="81">
        <v>8637.11</v>
      </c>
      <c r="AM6" s="81">
        <v>8126.23</v>
      </c>
      <c r="AN6" s="81">
        <v>7640.01</v>
      </c>
      <c r="AO6" s="81">
        <v>7232.05</v>
      </c>
      <c r="AP6" s="81">
        <v>6807.02</v>
      </c>
      <c r="AQ6" s="81">
        <v>6218.67</v>
      </c>
      <c r="AR6" s="81">
        <v>5636.09</v>
      </c>
      <c r="AS6" s="81">
        <v>5154.57</v>
      </c>
      <c r="AT6" s="81">
        <v>4577.76</v>
      </c>
    </row>
    <row r="7" spans="1:46">
      <c r="A7" s="74" t="s">
        <v>240</v>
      </c>
      <c r="B7" s="74" t="s">
        <v>237</v>
      </c>
      <c r="C7" s="74" t="s">
        <v>237</v>
      </c>
      <c r="D7" s="74" t="s">
        <v>237</v>
      </c>
      <c r="E7" s="74" t="s">
        <v>237</v>
      </c>
      <c r="F7" s="74" t="s">
        <v>237</v>
      </c>
      <c r="G7" s="74" t="s">
        <v>237</v>
      </c>
      <c r="H7" s="74" t="s">
        <v>237</v>
      </c>
      <c r="I7" s="74" t="s">
        <v>237</v>
      </c>
      <c r="J7" s="74" t="s">
        <v>237</v>
      </c>
      <c r="K7" s="74" t="s">
        <v>237</v>
      </c>
      <c r="L7" s="82" t="s">
        <v>237</v>
      </c>
      <c r="M7" s="74" t="s">
        <v>237</v>
      </c>
      <c r="N7" s="74" t="s">
        <v>237</v>
      </c>
      <c r="O7" s="74" t="s">
        <v>237</v>
      </c>
      <c r="P7" s="74" t="s">
        <v>237</v>
      </c>
      <c r="Q7" s="74" t="s">
        <v>237</v>
      </c>
      <c r="R7" s="74" t="s">
        <v>237</v>
      </c>
      <c r="S7" s="74" t="s">
        <v>237</v>
      </c>
      <c r="T7" s="74" t="s">
        <v>237</v>
      </c>
      <c r="U7" s="74" t="s">
        <v>237</v>
      </c>
      <c r="V7" s="74" t="s">
        <v>237</v>
      </c>
      <c r="W7" s="74" t="s">
        <v>237</v>
      </c>
      <c r="X7" s="74" t="s">
        <v>237</v>
      </c>
      <c r="Y7" s="74" t="s">
        <v>237</v>
      </c>
      <c r="Z7" s="74" t="s">
        <v>237</v>
      </c>
      <c r="AA7" s="74" t="s">
        <v>237</v>
      </c>
      <c r="AB7" s="74" t="s">
        <v>237</v>
      </c>
      <c r="AC7" s="74" t="s">
        <v>237</v>
      </c>
      <c r="AD7" s="74" t="s">
        <v>237</v>
      </c>
      <c r="AE7" s="74" t="s">
        <v>237</v>
      </c>
      <c r="AF7" s="74" t="s">
        <v>237</v>
      </c>
      <c r="AG7" s="74" t="s">
        <v>237</v>
      </c>
      <c r="AH7" s="74" t="s">
        <v>237</v>
      </c>
      <c r="AI7" s="74" t="s">
        <v>237</v>
      </c>
      <c r="AJ7" s="74" t="s">
        <v>237</v>
      </c>
      <c r="AK7" s="74" t="s">
        <v>237</v>
      </c>
      <c r="AL7" s="74" t="s">
        <v>237</v>
      </c>
      <c r="AM7" s="74" t="s">
        <v>237</v>
      </c>
      <c r="AN7" s="74" t="s">
        <v>237</v>
      </c>
      <c r="AO7" s="74" t="s">
        <v>237</v>
      </c>
      <c r="AP7" s="74" t="s">
        <v>237</v>
      </c>
      <c r="AQ7" s="74" t="s">
        <v>237</v>
      </c>
      <c r="AR7" s="74" t="s">
        <v>237</v>
      </c>
      <c r="AS7" s="74" t="s">
        <v>237</v>
      </c>
      <c r="AT7" s="74" t="s">
        <v>237</v>
      </c>
    </row>
    <row r="8" spans="1:46">
      <c r="A8" s="74" t="s">
        <v>241</v>
      </c>
      <c r="B8" s="81">
        <v>15905.34</v>
      </c>
      <c r="C8" s="81">
        <v>16841.560000000001</v>
      </c>
      <c r="D8" s="81">
        <v>17774.75</v>
      </c>
      <c r="E8" s="81">
        <v>18710.23</v>
      </c>
      <c r="F8" s="81">
        <v>19646.36</v>
      </c>
      <c r="G8" s="81">
        <v>20583.89</v>
      </c>
      <c r="H8" s="81">
        <v>21524.34</v>
      </c>
      <c r="I8" s="81">
        <v>22469.09</v>
      </c>
      <c r="J8" s="81">
        <v>23416.25</v>
      </c>
      <c r="K8" s="81">
        <v>24359.93</v>
      </c>
      <c r="L8" s="84">
        <v>25311.08</v>
      </c>
      <c r="M8" s="81">
        <v>26255.42</v>
      </c>
      <c r="N8" s="81">
        <v>27196.94</v>
      </c>
      <c r="O8" s="81">
        <v>28141.13</v>
      </c>
      <c r="P8" s="81">
        <v>29084.65</v>
      </c>
      <c r="Q8" s="81">
        <v>30023.83</v>
      </c>
      <c r="R8" s="81">
        <v>30958.53</v>
      </c>
      <c r="S8" s="81">
        <v>31891.17</v>
      </c>
      <c r="T8" s="81">
        <v>32821.410000000003</v>
      </c>
      <c r="U8" s="81">
        <v>33750.199999999997</v>
      </c>
      <c r="V8" s="81">
        <v>34674.69</v>
      </c>
      <c r="W8" s="81">
        <v>35596.17</v>
      </c>
      <c r="X8" s="81">
        <v>37429.410000000003</v>
      </c>
      <c r="Y8" s="81">
        <v>38342.97</v>
      </c>
      <c r="Z8" s="81">
        <v>39253.589999999997</v>
      </c>
      <c r="AA8" s="81">
        <v>40157.86</v>
      </c>
      <c r="AB8" s="81">
        <v>41054.769999999997</v>
      </c>
      <c r="AC8" s="81">
        <v>41944.639999999999</v>
      </c>
      <c r="AD8" s="81">
        <v>42828.73</v>
      </c>
      <c r="AE8" s="81">
        <v>43707.51</v>
      </c>
      <c r="AF8" s="81">
        <v>44578.9</v>
      </c>
      <c r="AG8" s="81">
        <v>45443.26</v>
      </c>
      <c r="AH8" s="81">
        <v>46302.63</v>
      </c>
      <c r="AI8" s="81">
        <v>47156.95</v>
      </c>
      <c r="AJ8" s="81">
        <v>48006.41</v>
      </c>
      <c r="AK8" s="81">
        <v>48852.37</v>
      </c>
      <c r="AL8" s="81">
        <v>49694.98</v>
      </c>
      <c r="AM8" s="81">
        <v>50529.73</v>
      </c>
      <c r="AN8" s="81">
        <v>51358.17</v>
      </c>
      <c r="AO8" s="81">
        <v>52182.93</v>
      </c>
      <c r="AP8" s="81">
        <v>53004.72</v>
      </c>
      <c r="AQ8" s="81">
        <v>53822.12</v>
      </c>
      <c r="AR8" s="81">
        <v>54635.67</v>
      </c>
      <c r="AS8" s="81">
        <v>55445.78</v>
      </c>
      <c r="AT8" s="81">
        <v>56252.01</v>
      </c>
    </row>
    <row r="9" spans="1:46">
      <c r="A9" s="74" t="s">
        <v>242</v>
      </c>
      <c r="B9" s="81">
        <v>252979801.53</v>
      </c>
      <c r="C9" s="81">
        <v>283637984.83999997</v>
      </c>
      <c r="D9" s="81">
        <v>315941890</v>
      </c>
      <c r="E9" s="81">
        <v>350072830.06</v>
      </c>
      <c r="F9" s="81">
        <v>385979542.63</v>
      </c>
      <c r="G9" s="81">
        <v>423696603.88999999</v>
      </c>
      <c r="H9" s="81">
        <v>463297373.89999998</v>
      </c>
      <c r="I9" s="81">
        <v>504859808.04000002</v>
      </c>
      <c r="J9" s="81">
        <v>548320706.84000003</v>
      </c>
      <c r="K9" s="81">
        <v>593406137.72000003</v>
      </c>
      <c r="L9" s="84">
        <v>640650856.26999998</v>
      </c>
      <c r="M9" s="81">
        <v>689347003.61000001</v>
      </c>
      <c r="N9" s="81">
        <v>739673647.35000002</v>
      </c>
      <c r="O9" s="81">
        <v>791923396.09000003</v>
      </c>
      <c r="P9" s="81">
        <v>845917083.11000001</v>
      </c>
      <c r="Q9" s="81">
        <v>901430364.91999996</v>
      </c>
      <c r="R9" s="81">
        <v>958430850.39999998</v>
      </c>
      <c r="S9" s="81">
        <v>1017046987.92</v>
      </c>
      <c r="T9" s="81">
        <v>1077244712.75</v>
      </c>
      <c r="U9" s="81">
        <v>1139075844.5999999</v>
      </c>
      <c r="V9" s="81">
        <v>1202333946.01</v>
      </c>
      <c r="W9" s="81">
        <v>1267087481.1900001</v>
      </c>
      <c r="X9" s="81">
        <v>1400961001.45</v>
      </c>
      <c r="Y9" s="81">
        <v>1470183205.74</v>
      </c>
      <c r="Z9" s="81">
        <v>1540844028.1500001</v>
      </c>
      <c r="AA9" s="81">
        <v>1612653719.78</v>
      </c>
      <c r="AB9" s="81">
        <v>1685494345.97</v>
      </c>
      <c r="AC9" s="81">
        <v>1759352432.77</v>
      </c>
      <c r="AD9" s="81">
        <v>1834299994.04</v>
      </c>
      <c r="AE9" s="81">
        <v>1910346270.22</v>
      </c>
      <c r="AF9" s="81">
        <v>1987278344.48</v>
      </c>
      <c r="AG9" s="81">
        <v>2065090129.5899999</v>
      </c>
      <c r="AH9" s="81">
        <v>2143933501.26</v>
      </c>
      <c r="AI9" s="81">
        <v>2223778364.3200002</v>
      </c>
      <c r="AJ9" s="81">
        <v>2304615267.8000002</v>
      </c>
      <c r="AK9" s="81">
        <v>2386554328.71</v>
      </c>
      <c r="AL9" s="81">
        <v>2469590780.3699999</v>
      </c>
      <c r="AM9" s="81">
        <v>2553253935.8200002</v>
      </c>
      <c r="AN9" s="81">
        <v>2637661974.6500001</v>
      </c>
      <c r="AO9" s="81">
        <v>2723058095.25</v>
      </c>
      <c r="AP9" s="81">
        <v>2809500098.3699999</v>
      </c>
      <c r="AQ9" s="81">
        <v>2896820498.2199998</v>
      </c>
      <c r="AR9" s="81">
        <v>2985056579.0900002</v>
      </c>
      <c r="AS9" s="81">
        <v>3074233989.2199998</v>
      </c>
      <c r="AT9" s="81">
        <v>3164288095.21</v>
      </c>
    </row>
    <row r="10" spans="1:46">
      <c r="A10" s="74" t="s">
        <v>243</v>
      </c>
      <c r="B10" s="74">
        <v>-0.85199999999999998</v>
      </c>
      <c r="C10" s="74">
        <v>-0.81110000000000004</v>
      </c>
      <c r="D10" s="74">
        <v>-0.77200000000000002</v>
      </c>
      <c r="E10" s="74">
        <v>-0.73450000000000004</v>
      </c>
      <c r="F10" s="74">
        <v>-0.69869999999999999</v>
      </c>
      <c r="G10" s="74">
        <v>-0.66420000000000001</v>
      </c>
      <c r="H10" s="74">
        <v>-0.63100000000000001</v>
      </c>
      <c r="I10" s="74">
        <v>-0.59909999999999997</v>
      </c>
      <c r="J10" s="74">
        <v>-0.56840000000000002</v>
      </c>
      <c r="K10" s="74">
        <v>-0.53900000000000003</v>
      </c>
      <c r="L10" s="82">
        <v>-0.51070000000000004</v>
      </c>
      <c r="M10" s="74">
        <v>-0.48330000000000001</v>
      </c>
      <c r="N10" s="74">
        <v>-0.45710000000000001</v>
      </c>
      <c r="O10" s="74">
        <v>-0.432</v>
      </c>
      <c r="P10" s="74">
        <v>-0.40739999999999998</v>
      </c>
      <c r="Q10" s="74">
        <v>-0.38390000000000002</v>
      </c>
      <c r="R10" s="74">
        <v>-0.36130000000000001</v>
      </c>
      <c r="S10" s="74">
        <v>-0.33929999999999999</v>
      </c>
      <c r="T10" s="74">
        <v>-0.31830000000000003</v>
      </c>
      <c r="U10" s="74">
        <v>-0.29709999999999998</v>
      </c>
      <c r="V10" s="74">
        <v>-0.2767</v>
      </c>
      <c r="W10" s="74">
        <v>-0.25690000000000002</v>
      </c>
      <c r="X10" s="74">
        <v>-0.219</v>
      </c>
      <c r="Y10" s="74">
        <v>-0.20069999999999999</v>
      </c>
      <c r="Z10" s="74">
        <v>-0.183</v>
      </c>
      <c r="AA10" s="74">
        <v>-0.1656</v>
      </c>
      <c r="AB10" s="74">
        <v>-0.14899999999999999</v>
      </c>
      <c r="AC10" s="74">
        <v>-0.13270000000000001</v>
      </c>
      <c r="AD10" s="74">
        <v>-0.1168</v>
      </c>
      <c r="AE10" s="74">
        <v>-0.1012</v>
      </c>
      <c r="AF10" s="74">
        <v>-8.5800000000000001E-2</v>
      </c>
      <c r="AG10" s="74">
        <v>-7.0800000000000002E-2</v>
      </c>
      <c r="AH10" s="74">
        <v>-5.62E-2</v>
      </c>
      <c r="AI10" s="74">
        <v>-4.1700000000000001E-2</v>
      </c>
      <c r="AJ10" s="74">
        <v>-2.76E-2</v>
      </c>
      <c r="AK10" s="74">
        <v>-1.3599999999999999E-2</v>
      </c>
      <c r="AL10" s="85">
        <v>-1.6728000000000001E-4</v>
      </c>
      <c r="AM10" s="74">
        <v>1.2999999999999999E-2</v>
      </c>
      <c r="AN10" s="74">
        <v>2.58E-2</v>
      </c>
      <c r="AO10" s="74">
        <v>3.8399999999999997E-2</v>
      </c>
      <c r="AP10" s="74">
        <v>5.0599999999999999E-2</v>
      </c>
      <c r="AQ10" s="74">
        <v>6.2600000000000003E-2</v>
      </c>
      <c r="AR10" s="74">
        <v>7.4300000000000005E-2</v>
      </c>
      <c r="AS10" s="74">
        <v>8.5800000000000001E-2</v>
      </c>
      <c r="AT10" s="74">
        <v>9.7000000000000003E-2</v>
      </c>
    </row>
    <row r="11" spans="1:46">
      <c r="A11" s="74" t="s">
        <v>244</v>
      </c>
      <c r="B11" s="74">
        <v>2.62</v>
      </c>
      <c r="C11" s="74">
        <v>2.52</v>
      </c>
      <c r="D11" s="74">
        <v>2.4300000000000002</v>
      </c>
      <c r="E11" s="74">
        <v>2.35</v>
      </c>
      <c r="F11" s="74">
        <v>2.27</v>
      </c>
      <c r="G11" s="74">
        <v>2.21</v>
      </c>
      <c r="H11" s="74">
        <v>2.15</v>
      </c>
      <c r="I11" s="74">
        <v>2.09</v>
      </c>
      <c r="J11" s="74">
        <v>2.04</v>
      </c>
      <c r="K11" s="74">
        <v>1.99</v>
      </c>
      <c r="L11" s="82">
        <v>1.95</v>
      </c>
      <c r="M11" s="74">
        <v>1.91</v>
      </c>
      <c r="N11" s="74">
        <v>1.88</v>
      </c>
      <c r="O11" s="74">
        <v>1.85</v>
      </c>
      <c r="P11" s="74">
        <v>1.82</v>
      </c>
      <c r="Q11" s="74">
        <v>1.79</v>
      </c>
      <c r="R11" s="74">
        <v>1.77</v>
      </c>
      <c r="S11" s="74">
        <v>1.75</v>
      </c>
      <c r="T11" s="74">
        <v>1.73</v>
      </c>
      <c r="U11" s="74">
        <v>1.71</v>
      </c>
      <c r="V11" s="74">
        <v>1.7</v>
      </c>
      <c r="W11" s="74">
        <v>1.69</v>
      </c>
      <c r="X11" s="74">
        <v>1.66</v>
      </c>
      <c r="Y11" s="74">
        <v>1.65</v>
      </c>
      <c r="Z11" s="74">
        <v>1.64</v>
      </c>
      <c r="AA11" s="74">
        <v>1.64</v>
      </c>
      <c r="AB11" s="74">
        <v>1.63</v>
      </c>
      <c r="AC11" s="74">
        <v>1.62</v>
      </c>
      <c r="AD11" s="74">
        <v>1.62</v>
      </c>
      <c r="AE11" s="74">
        <v>1.61</v>
      </c>
      <c r="AF11" s="74">
        <v>1.61</v>
      </c>
      <c r="AG11" s="74">
        <v>1.61</v>
      </c>
      <c r="AH11" s="74">
        <v>1.61</v>
      </c>
      <c r="AI11" s="74">
        <v>1.61</v>
      </c>
      <c r="AJ11" s="74">
        <v>1.61</v>
      </c>
      <c r="AK11" s="74">
        <v>1.61</v>
      </c>
      <c r="AL11" s="74">
        <v>1.61</v>
      </c>
      <c r="AM11" s="74">
        <v>1.61</v>
      </c>
      <c r="AN11" s="74">
        <v>1.61</v>
      </c>
      <c r="AO11" s="74">
        <v>1.62</v>
      </c>
      <c r="AP11" s="74">
        <v>1.62</v>
      </c>
      <c r="AQ11" s="74">
        <v>1.62</v>
      </c>
      <c r="AR11" s="74">
        <v>1.63</v>
      </c>
      <c r="AS11" s="74">
        <v>1.63</v>
      </c>
      <c r="AT11" s="74">
        <v>1.63</v>
      </c>
    </row>
    <row r="12" spans="1:46">
      <c r="A12" s="74" t="s">
        <v>245</v>
      </c>
      <c r="B12" s="74">
        <v>2.09</v>
      </c>
      <c r="C12" s="74">
        <v>2.17</v>
      </c>
      <c r="D12" s="74">
        <v>2.25</v>
      </c>
      <c r="E12" s="74">
        <v>2.34</v>
      </c>
      <c r="F12" s="74">
        <v>2.44</v>
      </c>
      <c r="G12" s="74">
        <v>2.54</v>
      </c>
      <c r="H12" s="74">
        <v>2.65</v>
      </c>
      <c r="I12" s="74">
        <v>2.76</v>
      </c>
      <c r="J12" s="74">
        <v>2.88</v>
      </c>
      <c r="K12" s="74">
        <v>2.99</v>
      </c>
      <c r="L12" s="82">
        <v>3.11</v>
      </c>
      <c r="M12" s="74">
        <v>3.23</v>
      </c>
      <c r="N12" s="74">
        <v>3.36</v>
      </c>
      <c r="O12" s="74">
        <v>3.49</v>
      </c>
      <c r="P12" s="74">
        <v>3.64</v>
      </c>
      <c r="Q12" s="74">
        <v>3.79</v>
      </c>
      <c r="R12" s="74">
        <v>3.96</v>
      </c>
      <c r="S12" s="74">
        <v>4.13</v>
      </c>
      <c r="T12" s="74">
        <v>4.3</v>
      </c>
      <c r="U12" s="74">
        <v>4.47</v>
      </c>
      <c r="V12" s="74">
        <v>4.6500000000000004</v>
      </c>
      <c r="W12" s="74">
        <v>4.8499999999999996</v>
      </c>
      <c r="X12" s="74">
        <v>5.28</v>
      </c>
      <c r="Y12" s="74">
        <v>5.53</v>
      </c>
      <c r="Z12" s="74">
        <v>5.79</v>
      </c>
      <c r="AA12" s="74">
        <v>6.08</v>
      </c>
      <c r="AB12" s="74">
        <v>6.36</v>
      </c>
      <c r="AC12" s="74">
        <v>6.65</v>
      </c>
      <c r="AD12" s="74">
        <v>6.97</v>
      </c>
      <c r="AE12" s="74">
        <v>7.32</v>
      </c>
      <c r="AF12" s="74">
        <v>7.7</v>
      </c>
      <c r="AG12" s="74">
        <v>8.1300000000000008</v>
      </c>
      <c r="AH12" s="74">
        <v>8.61</v>
      </c>
      <c r="AI12" s="74">
        <v>9.15</v>
      </c>
      <c r="AJ12" s="74">
        <v>9.75</v>
      </c>
      <c r="AK12" s="74">
        <v>10.43</v>
      </c>
      <c r="AL12" s="74">
        <v>11.2</v>
      </c>
      <c r="AM12" s="74">
        <v>12.09</v>
      </c>
      <c r="AN12" s="74">
        <v>13.14</v>
      </c>
      <c r="AO12" s="74">
        <v>14.36</v>
      </c>
      <c r="AP12" s="74">
        <v>15.81</v>
      </c>
      <c r="AQ12" s="74">
        <v>17.57</v>
      </c>
      <c r="AR12" s="74">
        <v>19.739999999999998</v>
      </c>
      <c r="AS12" s="74">
        <v>22.49</v>
      </c>
      <c r="AT12" s="74">
        <v>26.1</v>
      </c>
    </row>
    <row r="13" spans="1:46">
      <c r="A13" s="74" t="s">
        <v>246</v>
      </c>
      <c r="B13" s="81">
        <v>-31879.8</v>
      </c>
      <c r="C13" s="81">
        <v>-33159.54</v>
      </c>
      <c r="D13" s="81">
        <v>-34439.29</v>
      </c>
      <c r="E13" s="81">
        <v>-35719.040000000001</v>
      </c>
      <c r="F13" s="81">
        <v>-36998.78</v>
      </c>
      <c r="G13" s="81">
        <v>-38278.53</v>
      </c>
      <c r="H13" s="81">
        <v>-39558.28</v>
      </c>
      <c r="I13" s="81">
        <v>-40838.03</v>
      </c>
      <c r="J13" s="81">
        <v>-42117.77</v>
      </c>
      <c r="K13" s="81">
        <v>-43352.52</v>
      </c>
      <c r="L13" s="84">
        <v>-44577.27</v>
      </c>
      <c r="M13" s="81">
        <v>-45802.01</v>
      </c>
      <c r="N13" s="81">
        <v>-47026.76</v>
      </c>
      <c r="O13" s="81">
        <v>-48251.51</v>
      </c>
      <c r="P13" s="81">
        <v>-49476.25</v>
      </c>
      <c r="Q13" s="81">
        <v>-50701</v>
      </c>
      <c r="R13" s="81">
        <v>-51925.75</v>
      </c>
      <c r="S13" s="81">
        <v>-53150.49</v>
      </c>
      <c r="T13" s="81">
        <v>-54335.24</v>
      </c>
      <c r="U13" s="81">
        <v>-55504.99</v>
      </c>
      <c r="V13" s="81">
        <v>-56674.73</v>
      </c>
      <c r="W13" s="81">
        <v>-57844.480000000003</v>
      </c>
      <c r="X13" s="81">
        <v>-60183.98</v>
      </c>
      <c r="Y13" s="81">
        <v>-61353.72</v>
      </c>
      <c r="Z13" s="81">
        <v>-62523.47</v>
      </c>
      <c r="AA13" s="81">
        <v>-63693.22</v>
      </c>
      <c r="AB13" s="81">
        <v>-64827.96</v>
      </c>
      <c r="AC13" s="81">
        <v>-65942.710000000006</v>
      </c>
      <c r="AD13" s="81">
        <v>-67057.460000000006</v>
      </c>
      <c r="AE13" s="81">
        <v>-68172.2</v>
      </c>
      <c r="AF13" s="81">
        <v>-69286.95</v>
      </c>
      <c r="AG13" s="81">
        <v>-70401.7</v>
      </c>
      <c r="AH13" s="81">
        <v>-71516.44</v>
      </c>
      <c r="AI13" s="81">
        <v>-72631.19</v>
      </c>
      <c r="AJ13" s="81">
        <v>-73745.94</v>
      </c>
      <c r="AK13" s="81">
        <v>-74860.69</v>
      </c>
      <c r="AL13" s="81">
        <v>-75975.429999999993</v>
      </c>
      <c r="AM13" s="81">
        <v>-77090.179999999993</v>
      </c>
      <c r="AN13" s="81">
        <v>-78204.929999999993</v>
      </c>
      <c r="AO13" s="81">
        <v>-79319.67</v>
      </c>
      <c r="AP13" s="81">
        <v>-80434.42</v>
      </c>
      <c r="AQ13" s="81">
        <v>-81549.17</v>
      </c>
      <c r="AR13" s="81">
        <v>-82663.91</v>
      </c>
      <c r="AS13" s="81">
        <v>-83778.66</v>
      </c>
      <c r="AT13" s="81">
        <v>-84893.41</v>
      </c>
    </row>
    <row r="14" spans="1:46">
      <c r="A14" s="74" t="s">
        <v>247</v>
      </c>
      <c r="B14" s="81">
        <v>32722.85</v>
      </c>
      <c r="C14" s="81">
        <v>34530.42</v>
      </c>
      <c r="D14" s="81">
        <v>36337.980000000003</v>
      </c>
      <c r="E14" s="81">
        <v>38145.54</v>
      </c>
      <c r="F14" s="81">
        <v>39953.1</v>
      </c>
      <c r="G14" s="81">
        <v>41760.67</v>
      </c>
      <c r="H14" s="81">
        <v>43568.23</v>
      </c>
      <c r="I14" s="81">
        <v>45375.79</v>
      </c>
      <c r="J14" s="81">
        <v>47183.35</v>
      </c>
      <c r="K14" s="81">
        <v>49035.92</v>
      </c>
      <c r="L14" s="84">
        <v>50898.48</v>
      </c>
      <c r="M14" s="81">
        <v>52761.04</v>
      </c>
      <c r="N14" s="81">
        <v>54623.6</v>
      </c>
      <c r="O14" s="81">
        <v>56486.17</v>
      </c>
      <c r="P14" s="81">
        <v>58348.73</v>
      </c>
      <c r="Q14" s="81">
        <v>60211.29</v>
      </c>
      <c r="R14" s="81">
        <v>62073.85</v>
      </c>
      <c r="S14" s="81">
        <v>63936.42</v>
      </c>
      <c r="T14" s="81">
        <v>65838.98</v>
      </c>
      <c r="U14" s="81">
        <v>67756.539999999994</v>
      </c>
      <c r="V14" s="81">
        <v>69674.100000000006</v>
      </c>
      <c r="W14" s="81">
        <v>71591.67</v>
      </c>
      <c r="X14" s="81">
        <v>75426.789999999994</v>
      </c>
      <c r="Y14" s="81">
        <v>77344.350000000006</v>
      </c>
      <c r="Z14" s="81">
        <v>79261.919999999998</v>
      </c>
      <c r="AA14" s="81">
        <v>81179.48</v>
      </c>
      <c r="AB14" s="81">
        <v>83132.039999999994</v>
      </c>
      <c r="AC14" s="81">
        <v>85104.6</v>
      </c>
      <c r="AD14" s="81">
        <v>87077.17</v>
      </c>
      <c r="AE14" s="81">
        <v>89049.73</v>
      </c>
      <c r="AF14" s="81">
        <v>91022.29</v>
      </c>
      <c r="AG14" s="81">
        <v>92994.85</v>
      </c>
      <c r="AH14" s="81">
        <v>94967.42</v>
      </c>
      <c r="AI14" s="81">
        <v>96939.98</v>
      </c>
      <c r="AJ14" s="81">
        <v>98912.54</v>
      </c>
      <c r="AK14" s="81">
        <v>100885.1</v>
      </c>
      <c r="AL14" s="81">
        <v>102857.67</v>
      </c>
      <c r="AM14" s="81">
        <v>104830.23</v>
      </c>
      <c r="AN14" s="81">
        <v>106802.79</v>
      </c>
      <c r="AO14" s="81">
        <v>108775.35</v>
      </c>
      <c r="AP14" s="81">
        <v>110747.92</v>
      </c>
      <c r="AQ14" s="81">
        <v>112720.48</v>
      </c>
      <c r="AR14" s="81">
        <v>114693.04</v>
      </c>
      <c r="AS14" s="81">
        <v>116665.60000000001</v>
      </c>
      <c r="AT14" s="81">
        <v>118638.17</v>
      </c>
    </row>
    <row r="15" spans="1:46">
      <c r="A15" s="74" t="s">
        <v>248</v>
      </c>
      <c r="B15" s="81">
        <v>159.05000000000001</v>
      </c>
      <c r="C15" s="81">
        <v>168.42</v>
      </c>
      <c r="D15" s="81">
        <v>177.75</v>
      </c>
      <c r="E15" s="81">
        <v>187.1</v>
      </c>
      <c r="F15" s="81">
        <v>196.46</v>
      </c>
      <c r="G15" s="81">
        <v>205.84</v>
      </c>
      <c r="H15" s="81">
        <v>215.24</v>
      </c>
      <c r="I15" s="81">
        <v>224.69</v>
      </c>
      <c r="J15" s="81">
        <v>234.16</v>
      </c>
      <c r="K15" s="81">
        <v>243.6</v>
      </c>
      <c r="L15" s="84">
        <v>253.11</v>
      </c>
      <c r="M15" s="81">
        <v>262.55</v>
      </c>
      <c r="N15" s="81">
        <v>271.97000000000003</v>
      </c>
      <c r="O15" s="81">
        <v>281.41000000000003</v>
      </c>
      <c r="P15" s="81">
        <v>290.85000000000002</v>
      </c>
      <c r="Q15" s="81">
        <v>300.24</v>
      </c>
      <c r="R15" s="81">
        <v>309.58999999999997</v>
      </c>
      <c r="S15" s="81">
        <v>318.91000000000003</v>
      </c>
      <c r="T15" s="81">
        <v>328.21</v>
      </c>
      <c r="U15" s="81">
        <v>337.5</v>
      </c>
      <c r="V15" s="81">
        <v>346.75</v>
      </c>
      <c r="W15" s="81">
        <v>355.96</v>
      </c>
      <c r="X15" s="81">
        <v>374.29</v>
      </c>
      <c r="Y15" s="81">
        <v>383.43</v>
      </c>
      <c r="Z15" s="81">
        <v>392.54</v>
      </c>
      <c r="AA15" s="81">
        <v>401.58</v>
      </c>
      <c r="AB15" s="81">
        <v>410.55</v>
      </c>
      <c r="AC15" s="81">
        <v>419.45</v>
      </c>
      <c r="AD15" s="81">
        <v>428.29</v>
      </c>
      <c r="AE15" s="81">
        <v>437.08</v>
      </c>
      <c r="AF15" s="81">
        <v>445.79</v>
      </c>
      <c r="AG15" s="81">
        <v>454.43</v>
      </c>
      <c r="AH15" s="81">
        <v>463.03</v>
      </c>
      <c r="AI15" s="81">
        <v>471.57</v>
      </c>
      <c r="AJ15" s="81">
        <v>480.06</v>
      </c>
      <c r="AK15" s="81">
        <v>488.52</v>
      </c>
      <c r="AL15" s="81">
        <v>496.95</v>
      </c>
      <c r="AM15" s="81">
        <v>505.3</v>
      </c>
      <c r="AN15" s="81">
        <v>513.58000000000004</v>
      </c>
      <c r="AO15" s="81">
        <v>521.83000000000004</v>
      </c>
      <c r="AP15" s="81">
        <v>530.04999999999995</v>
      </c>
      <c r="AQ15" s="81">
        <v>538.22</v>
      </c>
      <c r="AR15" s="81">
        <v>546.36</v>
      </c>
      <c r="AS15" s="81">
        <v>554.46</v>
      </c>
      <c r="AT15" s="81">
        <v>562.52</v>
      </c>
    </row>
    <row r="17" spans="2:2">
      <c r="B17" s="81"/>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90" zoomScaleNormal="90" zoomScalePageLayoutView="90" workbookViewId="0">
      <selection activeCell="D15" sqref="D15"/>
    </sheetView>
  </sheetViews>
  <sheetFormatPr baseColWidth="10" defaultColWidth="8.83203125" defaultRowHeight="14" x14ac:dyDescent="0"/>
  <cols>
    <col min="1" max="1" width="8.83203125" style="74"/>
    <col min="2" max="5" width="18.1640625" style="74" bestFit="1" customWidth="1"/>
    <col min="6" max="6" width="17.1640625" style="74" bestFit="1" customWidth="1"/>
    <col min="7" max="16384" width="8.83203125" style="74"/>
  </cols>
  <sheetData>
    <row r="1" spans="1:6">
      <c r="A1" s="74" t="s">
        <v>188</v>
      </c>
    </row>
    <row r="2" spans="1:6" s="79" customFormat="1" ht="28">
      <c r="A2" s="79" t="s">
        <v>189</v>
      </c>
      <c r="B2" s="79" t="s">
        <v>249</v>
      </c>
      <c r="C2" s="79" t="s">
        <v>250</v>
      </c>
      <c r="D2" s="79" t="s">
        <v>251</v>
      </c>
      <c r="E2" s="79" t="s">
        <v>252</v>
      </c>
      <c r="F2" s="79" t="s">
        <v>253</v>
      </c>
    </row>
    <row r="3" spans="1:6">
      <c r="A3" s="74" t="s">
        <v>235</v>
      </c>
      <c r="B3" s="80">
        <v>10000</v>
      </c>
      <c r="C3" s="80">
        <v>10000</v>
      </c>
      <c r="D3" s="80">
        <v>10000</v>
      </c>
      <c r="E3" s="80">
        <v>10000</v>
      </c>
      <c r="F3" s="80">
        <v>10000</v>
      </c>
    </row>
    <row r="4" spans="1:6">
      <c r="A4" s="74" t="s">
        <v>236</v>
      </c>
      <c r="B4" s="74" t="s">
        <v>237</v>
      </c>
      <c r="C4" s="74" t="s">
        <v>237</v>
      </c>
      <c r="D4" s="74" t="s">
        <v>237</v>
      </c>
      <c r="E4" s="74" t="s">
        <v>237</v>
      </c>
      <c r="F4" s="74" t="s">
        <v>237</v>
      </c>
    </row>
    <row r="5" spans="1:6">
      <c r="A5" s="74" t="s">
        <v>238</v>
      </c>
      <c r="B5" s="81">
        <v>7607.35</v>
      </c>
      <c r="C5" s="81">
        <v>8146.04</v>
      </c>
      <c r="D5" s="81">
        <v>7639.51</v>
      </c>
      <c r="E5" s="81">
        <v>6451.93</v>
      </c>
      <c r="F5" s="81">
        <v>2155.0300000000002</v>
      </c>
    </row>
    <row r="6" spans="1:6">
      <c r="A6" s="74" t="s">
        <v>239</v>
      </c>
      <c r="B6" s="81">
        <v>12909.32</v>
      </c>
      <c r="C6" s="81">
        <v>16656.03</v>
      </c>
      <c r="D6" s="81">
        <v>17056.37</v>
      </c>
      <c r="E6" s="81">
        <v>13961.05</v>
      </c>
      <c r="F6" s="81">
        <v>4577.76</v>
      </c>
    </row>
    <row r="7" spans="1:6">
      <c r="A7" s="74" t="s">
        <v>240</v>
      </c>
      <c r="B7" s="74" t="s">
        <v>237</v>
      </c>
      <c r="C7" s="74" t="s">
        <v>237</v>
      </c>
      <c r="D7" s="74" t="s">
        <v>237</v>
      </c>
      <c r="E7" s="74" t="s">
        <v>237</v>
      </c>
      <c r="F7" s="74" t="s">
        <v>237</v>
      </c>
    </row>
    <row r="8" spans="1:6">
      <c r="A8" s="74" t="s">
        <v>241</v>
      </c>
      <c r="B8" s="81">
        <v>15905.34</v>
      </c>
      <c r="C8" s="81">
        <v>25311.08</v>
      </c>
      <c r="D8" s="81">
        <v>32821.410000000003</v>
      </c>
      <c r="E8" s="81">
        <v>41054.769999999997</v>
      </c>
      <c r="F8" s="81">
        <v>56252.01</v>
      </c>
    </row>
    <row r="9" spans="1:6">
      <c r="A9" s="74" t="s">
        <v>242</v>
      </c>
      <c r="B9" s="81">
        <v>252979801.53</v>
      </c>
      <c r="C9" s="81">
        <v>640650856.26999998</v>
      </c>
      <c r="D9" s="81">
        <v>1077244712.75</v>
      </c>
      <c r="E9" s="81">
        <v>1685494345.97</v>
      </c>
      <c r="F9" s="81">
        <v>3164288095.21</v>
      </c>
    </row>
    <row r="10" spans="1:6">
      <c r="A10" s="74" t="s">
        <v>243</v>
      </c>
      <c r="B10" s="74">
        <v>-0.85199999999999998</v>
      </c>
      <c r="C10" s="74">
        <v>-0.51070000000000004</v>
      </c>
      <c r="D10" s="74">
        <v>-0.31830000000000003</v>
      </c>
      <c r="E10" s="74">
        <v>-0.14899999999999999</v>
      </c>
      <c r="F10" s="74">
        <v>9.7000000000000003E-2</v>
      </c>
    </row>
    <row r="11" spans="1:6">
      <c r="A11" s="74" t="s">
        <v>244</v>
      </c>
      <c r="B11" s="74">
        <v>2.62</v>
      </c>
      <c r="C11" s="74">
        <v>1.95</v>
      </c>
      <c r="D11" s="74">
        <v>1.73</v>
      </c>
      <c r="E11" s="74">
        <v>1.63</v>
      </c>
      <c r="F11" s="74">
        <v>1.63</v>
      </c>
    </row>
    <row r="12" spans="1:6">
      <c r="A12" s="74" t="s">
        <v>245</v>
      </c>
      <c r="B12" s="74">
        <v>2.09</v>
      </c>
      <c r="C12" s="74">
        <v>3.11</v>
      </c>
      <c r="D12" s="74">
        <v>4.3</v>
      </c>
      <c r="E12" s="74">
        <v>6.36</v>
      </c>
      <c r="F12" s="74">
        <v>26.1</v>
      </c>
    </row>
    <row r="13" spans="1:6">
      <c r="A13" s="74" t="s">
        <v>246</v>
      </c>
      <c r="B13" s="81">
        <v>-31879.8</v>
      </c>
      <c r="C13" s="81">
        <v>-44577.27</v>
      </c>
      <c r="D13" s="81">
        <v>-54335.24</v>
      </c>
      <c r="E13" s="81">
        <v>-64827.96</v>
      </c>
      <c r="F13" s="81">
        <v>-84893.41</v>
      </c>
    </row>
    <row r="14" spans="1:6">
      <c r="A14" s="74" t="s">
        <v>247</v>
      </c>
      <c r="B14" s="81">
        <v>32722.85</v>
      </c>
      <c r="C14" s="81">
        <v>50898.48</v>
      </c>
      <c r="D14" s="81">
        <v>65838.98</v>
      </c>
      <c r="E14" s="81">
        <v>83132.039999999994</v>
      </c>
      <c r="F14" s="81">
        <v>118638.17</v>
      </c>
    </row>
    <row r="15" spans="1:6">
      <c r="A15" s="74" t="s">
        <v>248</v>
      </c>
      <c r="B15" s="81">
        <v>159.05000000000001</v>
      </c>
      <c r="C15" s="81">
        <v>253.11</v>
      </c>
      <c r="D15" s="81">
        <v>328.21</v>
      </c>
      <c r="E15" s="81">
        <v>410.55</v>
      </c>
      <c r="F15" s="81">
        <v>562.52</v>
      </c>
    </row>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T3"/>
  <sheetViews>
    <sheetView workbookViewId="0">
      <pane xSplit="1" ySplit="1" topLeftCell="AN2" activePane="bottomRight" state="frozenSplit"/>
      <selection pane="topRight" activeCell="B1" sqref="B1"/>
      <selection pane="bottomLeft" activeCell="A2" sqref="A2"/>
      <selection pane="bottomRight" activeCell="AS8" sqref="AS8"/>
    </sheetView>
  </sheetViews>
  <sheetFormatPr baseColWidth="10" defaultColWidth="8.83203125" defaultRowHeight="14" x14ac:dyDescent="0"/>
  <cols>
    <col min="1" max="1" width="23.5" style="74" customWidth="1"/>
    <col min="2" max="10" width="8.6640625" style="74" bestFit="1" customWidth="1"/>
    <col min="11" max="13" width="9" style="74" bestFit="1" customWidth="1"/>
    <col min="14" max="44" width="8.6640625" style="74" bestFit="1" customWidth="1"/>
    <col min="45" max="45" width="10.5" style="74" customWidth="1"/>
    <col min="46" max="46" width="8.6640625" style="74" bestFit="1" customWidth="1"/>
    <col min="47" max="16384" width="8.83203125" style="74"/>
  </cols>
  <sheetData>
    <row r="1" spans="1:46" ht="145.75" customHeight="1">
      <c r="A1" s="71"/>
      <c r="B1" s="72" t="s">
        <v>254</v>
      </c>
      <c r="C1" s="72" t="s">
        <v>255</v>
      </c>
      <c r="D1" s="72" t="s">
        <v>256</v>
      </c>
      <c r="E1" s="72" t="s">
        <v>257</v>
      </c>
      <c r="F1" s="72" t="s">
        <v>258</v>
      </c>
      <c r="G1" s="72" t="s">
        <v>259</v>
      </c>
      <c r="H1" s="72" t="s">
        <v>260</v>
      </c>
      <c r="I1" s="72" t="s">
        <v>261</v>
      </c>
      <c r="J1" s="72" t="s">
        <v>262</v>
      </c>
      <c r="K1" s="72" t="s">
        <v>263</v>
      </c>
      <c r="L1" s="72" t="s">
        <v>264</v>
      </c>
      <c r="M1" s="72" t="s">
        <v>265</v>
      </c>
      <c r="N1" s="72" t="s">
        <v>266</v>
      </c>
      <c r="O1" s="72" t="s">
        <v>267</v>
      </c>
      <c r="P1" s="72" t="s">
        <v>268</v>
      </c>
      <c r="Q1" s="72" t="s">
        <v>269</v>
      </c>
      <c r="R1" s="72" t="s">
        <v>270</v>
      </c>
      <c r="S1" s="72" t="s">
        <v>271</v>
      </c>
      <c r="T1" s="72" t="s">
        <v>272</v>
      </c>
      <c r="U1" s="72" t="s">
        <v>273</v>
      </c>
      <c r="V1" s="72" t="s">
        <v>274</v>
      </c>
      <c r="W1" s="72" t="s">
        <v>275</v>
      </c>
      <c r="X1" s="72" t="s">
        <v>276</v>
      </c>
      <c r="Y1" s="72" t="s">
        <v>277</v>
      </c>
      <c r="Z1" s="72" t="s">
        <v>278</v>
      </c>
      <c r="AA1" s="72" t="s">
        <v>279</v>
      </c>
      <c r="AB1" s="72" t="s">
        <v>280</v>
      </c>
      <c r="AC1" s="72" t="s">
        <v>281</v>
      </c>
      <c r="AD1" s="72" t="s">
        <v>282</v>
      </c>
      <c r="AE1" s="72" t="s">
        <v>283</v>
      </c>
      <c r="AF1" s="72" t="s">
        <v>284</v>
      </c>
      <c r="AG1" s="72" t="s">
        <v>285</v>
      </c>
      <c r="AH1" s="72" t="s">
        <v>286</v>
      </c>
      <c r="AI1" s="72" t="s">
        <v>287</v>
      </c>
      <c r="AJ1" s="72" t="s">
        <v>288</v>
      </c>
      <c r="AK1" s="72" t="s">
        <v>289</v>
      </c>
      <c r="AL1" s="72" t="s">
        <v>290</v>
      </c>
      <c r="AM1" s="72" t="s">
        <v>291</v>
      </c>
      <c r="AN1" s="72" t="s">
        <v>292</v>
      </c>
      <c r="AO1" s="72" t="s">
        <v>293</v>
      </c>
      <c r="AP1" s="72" t="s">
        <v>294</v>
      </c>
      <c r="AQ1" s="72" t="s">
        <v>295</v>
      </c>
      <c r="AR1" s="72" t="s">
        <v>296</v>
      </c>
      <c r="AS1" s="72" t="s">
        <v>297</v>
      </c>
      <c r="AT1" s="73" t="s">
        <v>298</v>
      </c>
    </row>
    <row r="2" spans="1:46">
      <c r="A2" s="75"/>
      <c r="B2" s="76">
        <v>7607.3476308569925</v>
      </c>
      <c r="C2" s="76">
        <v>7763.3000810720268</v>
      </c>
      <c r="D2" s="76">
        <v>7887.2761620127458</v>
      </c>
      <c r="E2" s="76">
        <v>7983.3567113512654</v>
      </c>
      <c r="F2" s="76">
        <v>8053.186328087776</v>
      </c>
      <c r="G2" s="76">
        <v>8097.9501281099519</v>
      </c>
      <c r="H2" s="76">
        <v>8123.4802126693803</v>
      </c>
      <c r="I2" s="76">
        <v>8131.0708635246101</v>
      </c>
      <c r="J2" s="76">
        <v>8121.2455476741097</v>
      </c>
      <c r="K2" s="76">
        <v>8140.5036992649784</v>
      </c>
      <c r="L2" s="76">
        <v>8146.0362907070285</v>
      </c>
      <c r="M2" s="76">
        <v>8131.8894595731572</v>
      </c>
      <c r="N2" s="76">
        <v>8105.9990628830674</v>
      </c>
      <c r="O2" s="76">
        <v>8062.0076707310964</v>
      </c>
      <c r="P2" s="76">
        <v>7997.2695464681119</v>
      </c>
      <c r="Q2" s="76">
        <v>7920.6521720299952</v>
      </c>
      <c r="R2" s="76">
        <v>7826.4018611906504</v>
      </c>
      <c r="S2" s="76">
        <v>7718.0097384534674</v>
      </c>
      <c r="T2" s="76">
        <v>7639.5093700851339</v>
      </c>
      <c r="U2" s="76">
        <v>7552.8846767671721</v>
      </c>
      <c r="V2" s="76">
        <v>7454.7216120845769</v>
      </c>
      <c r="W2" s="76">
        <v>7343.5644398228005</v>
      </c>
      <c r="X2" s="76">
        <v>7082.3362794433506</v>
      </c>
      <c r="Y2" s="76">
        <v>6935.0932110222657</v>
      </c>
      <c r="Z2" s="76">
        <v>6778.9136162191962</v>
      </c>
      <c r="AA2" s="76">
        <v>6603.8455920117831</v>
      </c>
      <c r="AB2" s="76">
        <v>6451.9330324922903</v>
      </c>
      <c r="AC2" s="76">
        <v>6305.3091551875505</v>
      </c>
      <c r="AD2" s="76">
        <v>6145.0399629546773</v>
      </c>
      <c r="AE2" s="76">
        <v>5973.2445012383459</v>
      </c>
      <c r="AF2" s="76">
        <v>5786.8323684175675</v>
      </c>
      <c r="AG2" s="76">
        <v>5586.8877618235501</v>
      </c>
      <c r="AH2" s="76">
        <v>5376.4562960758021</v>
      </c>
      <c r="AI2" s="76">
        <v>5155.5874983488484</v>
      </c>
      <c r="AJ2" s="76">
        <v>4923.6985950392254</v>
      </c>
      <c r="AK2" s="76">
        <v>4682.918185616435</v>
      </c>
      <c r="AL2" s="76">
        <v>4436.9353946348265</v>
      </c>
      <c r="AM2" s="76">
        <v>4178.1627442149502</v>
      </c>
      <c r="AN2" s="76">
        <v>3909.8581449467883</v>
      </c>
      <c r="AO2" s="76">
        <v>3634.3459951184436</v>
      </c>
      <c r="AP2" s="76">
        <v>3352.5120530848158</v>
      </c>
      <c r="AQ2" s="76">
        <v>3063.2652753610282</v>
      </c>
      <c r="AR2" s="76">
        <v>2767.3416246909233</v>
      </c>
      <c r="AS2" s="76">
        <v>2465.3527920983493</v>
      </c>
      <c r="AT2" s="77">
        <v>2155.0342460384813</v>
      </c>
    </row>
    <row r="3" spans="1:46">
      <c r="B3" s="78">
        <v>1</v>
      </c>
      <c r="C3" s="78">
        <v>2</v>
      </c>
      <c r="D3" s="78">
        <v>3</v>
      </c>
      <c r="E3" s="78">
        <v>4</v>
      </c>
      <c r="F3" s="78">
        <v>5</v>
      </c>
      <c r="G3" s="78">
        <v>6</v>
      </c>
      <c r="H3" s="78">
        <v>7</v>
      </c>
      <c r="I3" s="78">
        <v>8</v>
      </c>
      <c r="J3" s="78">
        <v>9</v>
      </c>
      <c r="K3" s="78">
        <v>10</v>
      </c>
      <c r="L3" s="78">
        <v>11</v>
      </c>
      <c r="M3" s="78">
        <v>12</v>
      </c>
      <c r="N3" s="78">
        <v>13</v>
      </c>
      <c r="O3" s="78">
        <v>14</v>
      </c>
      <c r="P3" s="78">
        <v>15</v>
      </c>
      <c r="Q3" s="78">
        <v>16</v>
      </c>
      <c r="R3" s="78">
        <v>17</v>
      </c>
      <c r="S3" s="78">
        <v>18</v>
      </c>
      <c r="T3" s="78">
        <v>19</v>
      </c>
      <c r="U3" s="78">
        <v>20</v>
      </c>
      <c r="V3" s="78">
        <v>21</v>
      </c>
      <c r="W3" s="78">
        <v>22</v>
      </c>
      <c r="X3" s="78">
        <v>23</v>
      </c>
      <c r="Y3" s="78">
        <v>24</v>
      </c>
      <c r="Z3" s="78">
        <v>25</v>
      </c>
      <c r="AA3" s="78">
        <v>26</v>
      </c>
      <c r="AB3" s="78">
        <v>27</v>
      </c>
      <c r="AC3" s="78">
        <v>28</v>
      </c>
      <c r="AD3" s="78">
        <v>29</v>
      </c>
      <c r="AE3" s="78">
        <v>30</v>
      </c>
      <c r="AF3" s="78">
        <v>31</v>
      </c>
      <c r="AG3" s="78">
        <v>32</v>
      </c>
      <c r="AH3" s="78">
        <v>33</v>
      </c>
      <c r="AI3" s="78">
        <v>34</v>
      </c>
      <c r="AJ3" s="78">
        <v>35</v>
      </c>
      <c r="AK3" s="78">
        <v>36</v>
      </c>
      <c r="AL3" s="78">
        <v>37</v>
      </c>
      <c r="AM3" s="78">
        <v>38</v>
      </c>
      <c r="AN3" s="78">
        <v>39</v>
      </c>
      <c r="AO3" s="78">
        <v>40</v>
      </c>
      <c r="AP3" s="78">
        <v>41</v>
      </c>
      <c r="AQ3" s="78">
        <v>42</v>
      </c>
      <c r="AR3" s="78">
        <v>43</v>
      </c>
      <c r="AS3" s="78">
        <v>44</v>
      </c>
      <c r="AT3" s="78">
        <v>45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Inputs</vt:lpstr>
      <vt:lpstr>Cash flows</vt:lpstr>
      <vt:lpstr>All Stats</vt:lpstr>
      <vt:lpstr>Overlays &amp; Stats</vt:lpstr>
      <vt:lpstr>DecTabOutput</vt:lpstr>
    </vt:vector>
  </TitlesOfParts>
  <Manager/>
  <Company>Duke University</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Lora Neel</dc:creator>
  <cp:keywords/>
  <dc:description/>
  <cp:lastModifiedBy>Jonathan Hudgins</cp:lastModifiedBy>
  <cp:revision/>
  <dcterms:created xsi:type="dcterms:W3CDTF">2012-04-06T19:02:30Z</dcterms:created>
  <dcterms:modified xsi:type="dcterms:W3CDTF">2018-12-26T12:31:56Z</dcterms:modified>
  <cp:category/>
  <cp:contentStatus/>
</cp:coreProperties>
</file>