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lux\Desktop\"/>
    </mc:Choice>
  </mc:AlternateContent>
  <xr:revisionPtr revIDLastSave="0" documentId="8_{65C20E4A-A302-4EE4-9CC4-5083C1235959}" xr6:coauthVersionLast="40" xr6:coauthVersionMax="40" xr10:uidLastSave="{00000000-0000-0000-0000-000000000000}"/>
  <bookViews>
    <workbookView xWindow="0" yWindow="0" windowWidth="20490" windowHeight="7470" tabRatio="746" activeTab="3" xr2:uid="{00000000-000D-0000-FFFF-FFFF00000000}"/>
  </bookViews>
  <sheets>
    <sheet name="Бошқа ҳаражатлар" sheetId="5" r:id="rId1"/>
    <sheet name="Инвентарлар,техника ва жиҳозлар" sheetId="4" r:id="rId2"/>
    <sheet name="ИХФ" sheetId="2" r:id="rId3"/>
    <sheet name="Харажатлар сметаси" sheetId="3" r:id="rId4"/>
  </sheets>
  <calcPr calcId="191029"/>
</workbook>
</file>

<file path=xl/calcChain.xml><?xml version="1.0" encoding="utf-8"?>
<calcChain xmlns="http://schemas.openxmlformats.org/spreadsheetml/2006/main">
  <c r="F21" i="5" l="1"/>
  <c r="F11" i="4" l="1"/>
  <c r="E24" i="2" l="1"/>
  <c r="E26" i="2"/>
  <c r="E27" i="2"/>
  <c r="E23" i="2"/>
  <c r="D29" i="2"/>
  <c r="D35" i="2" s="1"/>
  <c r="C29" i="2"/>
  <c r="E29" i="2" l="1"/>
  <c r="E35" i="2" s="1"/>
  <c r="D36" i="2"/>
  <c r="D34" i="2" s="1"/>
  <c r="E6" i="2"/>
  <c r="E7" i="2"/>
  <c r="E5" i="2"/>
  <c r="E36" i="2" l="1"/>
  <c r="E34" i="2" s="1"/>
  <c r="D16" i="2" l="1"/>
  <c r="C9" i="2"/>
  <c r="F6" i="4"/>
  <c r="E21" i="5"/>
  <c r="D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E19" i="4"/>
  <c r="D19" i="4"/>
  <c r="F18" i="4"/>
  <c r="F17" i="4"/>
  <c r="F16" i="4"/>
  <c r="F15" i="4"/>
  <c r="F14" i="4"/>
  <c r="F13" i="4"/>
  <c r="F12" i="4"/>
  <c r="F10" i="4"/>
  <c r="F9" i="4"/>
  <c r="F8" i="4"/>
  <c r="F7" i="4"/>
  <c r="F19" i="4" l="1"/>
  <c r="E9" i="2"/>
  <c r="D15" i="2"/>
  <c r="B8" i="3" l="1"/>
  <c r="E16" i="2"/>
  <c r="B6" i="3"/>
  <c r="B7" i="3"/>
  <c r="E15" i="2"/>
  <c r="E14" i="2" l="1"/>
  <c r="B10" i="3"/>
  <c r="B19" i="3" s="1"/>
  <c r="C7" i="3" l="1"/>
  <c r="C6" i="3"/>
  <c r="C8" i="3"/>
</calcChain>
</file>

<file path=xl/sharedStrings.xml><?xml version="1.0" encoding="utf-8"?>
<sst xmlns="http://schemas.openxmlformats.org/spreadsheetml/2006/main" count="87" uniqueCount="54">
  <si>
    <t>№</t>
  </si>
  <si>
    <t xml:space="preserve">Бошқа ҳаражатлар </t>
  </si>
  <si>
    <t>Номи</t>
  </si>
  <si>
    <t>Ўлчов бирлиги</t>
  </si>
  <si>
    <t>Сони</t>
  </si>
  <si>
    <t>Хаммаси</t>
  </si>
  <si>
    <t>Инвентарлар, техника ва жиҳозларни харид қилиш харажатлари</t>
  </si>
  <si>
    <t xml:space="preserve">Номи </t>
  </si>
  <si>
    <t>Иш хақи фонди</t>
  </si>
  <si>
    <t>Лавозими</t>
  </si>
  <si>
    <t>ЯИТ (ойига)</t>
  </si>
  <si>
    <t>ЯИТ (йилига)</t>
  </si>
  <si>
    <t>Иш хақидан олинадиган солиқ ва бошқа тўловлар (12% ЖШДС)</t>
  </si>
  <si>
    <t xml:space="preserve">Йиллик жами ойлик иш хақи (12 ой) </t>
  </si>
  <si>
    <t>штат бирликлари сони</t>
  </si>
  <si>
    <t xml:space="preserve">Ойлик иш хақи (минг сўм)
</t>
  </si>
  <si>
    <t>Йиллик иш хақи (минг сўм)</t>
  </si>
  <si>
    <t>ХАРАЖАТЛАР СМЕТАСИ</t>
  </si>
  <si>
    <t>Харажат турлари</t>
  </si>
  <si>
    <r>
      <rPr>
        <b/>
        <sz val="10"/>
        <color indexed="8"/>
        <rFont val="Times New Roman"/>
        <family val="1"/>
        <charset val="204"/>
      </rPr>
      <t>Умумий харажатлардаги улуши (фоизда)</t>
    </r>
    <r>
      <rPr>
        <sz val="10"/>
        <color indexed="8"/>
        <rFont val="Times New Roman"/>
        <family val="1"/>
        <charset val="204"/>
      </rPr>
      <t xml:space="preserve">
</t>
    </r>
  </si>
  <si>
    <t>Бошқа харажатлар</t>
  </si>
  <si>
    <t>Жами харажатлар:</t>
  </si>
  <si>
    <t>* Изоҳ: харажатлар сметасига лойиҳанинг харажатларини асословчи ҳисоб-китоблар (жадваллар) илова қилиниши зарур.</t>
  </si>
  <si>
    <t>Жами(сўм)</t>
  </si>
  <si>
    <t>Жами (сўм)</t>
  </si>
  <si>
    <r>
      <rPr>
        <b/>
        <sz val="10"/>
        <color indexed="8"/>
        <rFont val="Times New Roman"/>
        <family val="1"/>
        <charset val="204"/>
      </rPr>
      <t>Миқдори (минг сўмда)</t>
    </r>
    <r>
      <rPr>
        <sz val="10"/>
        <color indexed="8"/>
        <rFont val="Times New Roman"/>
        <family val="1"/>
        <charset val="204"/>
      </rPr>
      <t xml:space="preserve">
</t>
    </r>
  </si>
  <si>
    <t>Миқдори (сўм)</t>
  </si>
  <si>
    <t xml:space="preserve">Миқдори (сўм)
</t>
  </si>
  <si>
    <t>Компьютер</t>
  </si>
  <si>
    <t>дона</t>
  </si>
  <si>
    <t>Ноутбук</t>
  </si>
  <si>
    <t>Принтер (Epson color)</t>
  </si>
  <si>
    <t>Планшет (IOS)</t>
  </si>
  <si>
    <t>Лойиха рахбари</t>
  </si>
  <si>
    <t xml:space="preserve">дастурчи </t>
  </si>
  <si>
    <t>Интернет (алоқа харажати</t>
  </si>
  <si>
    <t>телефон алоқаси</t>
  </si>
  <si>
    <t>ЖАМИ:</t>
  </si>
  <si>
    <t>ПФ-5099 30.06.2017 й 5-банд 2-хатбоши Инновация маркази 2028 йил 1 январгача барча турдаги солиқлар ва давлат мақсадли жамғармаларига мажбурий ажратмалар, шунингдек, ягона ижтимоий тўловни тўлашдан озод этилган.</t>
  </si>
  <si>
    <t>шу жумладан 0.1%  (ЖБПТ)</t>
  </si>
  <si>
    <t>ПФ-5099 сон 30.06.2017 йилдаги фармоннинг 8 банди Инновация маркази резидентлари билан тузилган меҳнат шарт-номалари бўйича ходимлар томонидан 2028 йил 1 январгача олинган меҳнатга ҳақ тўлаш тарзидаги даромадлар: 7,5 фоиз миқдордаги қатъий белгиланган ставка бўйича жисмоний шахслардан олинадиган даромад солиғига, Ўзбекистон Респуб-ликаси Молия вазирлиги ҳузуридаги бюджетдан ташқари Пенсия жамғармасига 4,5 фоизли ставка бўйича фуқароларнинг суғурта бадалларига тортилиши;Солиқ солиш мақсадида белгиланадиган жисмоний шахсларнинг умумий йиллик даромад-лари ҳажмига киритилмаслиги белгилаб қўйилсин</t>
  </si>
  <si>
    <t>шу жумладан 11.9%  (ЖШДС)</t>
  </si>
  <si>
    <t>1 ойда</t>
  </si>
  <si>
    <t>математик моделлаштирувчи ва аналитик</t>
  </si>
  <si>
    <t>хисобчи</t>
  </si>
  <si>
    <t>кун</t>
  </si>
  <si>
    <t>кунлик харажатлар</t>
  </si>
  <si>
    <t>ижтимоий тармоқларда реклама қилиш харажатлари</t>
  </si>
  <si>
    <t>ой</t>
  </si>
  <si>
    <t>100%</t>
  </si>
  <si>
    <t>cloud (server) хизматлари учун</t>
  </si>
  <si>
    <t>IP телефон</t>
  </si>
  <si>
    <t>Иш хақи фонди 1 yillik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</si>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</sst>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.0_р_._-;\-* #,##0.0_р_._-;_-* &quot;-&quot;??_р_._-;_-@_-"/>
    <numFmt numFmtId="166" formatCode="#,##0.0"/>
    <numFmt numFmtId="167" formatCode="_-* #,##0.0\ _₽_-;\-* #,##0.0\ _₽_-;_-* &quot;-&quot;?\ _₽_-;_-@_-"/>
    <numFmt numFmtId="168" formatCode="0.0%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i/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7" fillId="0" borderId="0" xfId="0" applyFont="1"/>
    <xf numFmtId="0" fontId="6" fillId="0" borderId="2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/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7" fontId="0" fillId="0" borderId="0" xfId="0" applyNumberFormat="1"/>
    <xf numFmtId="0" fontId="4" fillId="0" borderId="0" xfId="0" applyFont="1" applyFill="1"/>
    <xf numFmtId="165" fontId="6" fillId="0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/>
    <xf numFmtId="165" fontId="6" fillId="0" borderId="1" xfId="1" applyNumberFormat="1" applyFont="1" applyBorder="1"/>
    <xf numFmtId="165" fontId="6" fillId="0" borderId="0" xfId="1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horizontal="left"/>
    </xf>
    <xf numFmtId="0" fontId="2" fillId="0" borderId="1" xfId="0" applyFont="1" applyBorder="1"/>
    <xf numFmtId="0" fontId="13" fillId="0" borderId="1" xfId="0" applyFont="1" applyBorder="1"/>
    <xf numFmtId="0" fontId="13" fillId="3" borderId="1" xfId="0" applyFont="1" applyFill="1" applyBorder="1"/>
    <xf numFmtId="164" fontId="13" fillId="3" borderId="1" xfId="1" applyFont="1" applyFill="1" applyBorder="1"/>
    <xf numFmtId="0" fontId="14" fillId="0" borderId="0" xfId="0" applyFont="1" applyAlignment="1">
      <alignment wrapText="1"/>
    </xf>
    <xf numFmtId="168" fontId="13" fillId="0" borderId="1" xfId="2" applyNumberFormat="1" applyFont="1" applyBorder="1" applyAlignment="1">
      <alignment horizontal="center"/>
    </xf>
    <xf numFmtId="49" fontId="6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 shrinkToFit="1"/>
    </xf>
    <xf numFmtId="0" fontId="6" fillId="0" borderId="3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 shrinkToFit="1"/>
    </xf>
    <xf numFmtId="0" fontId="6" fillId="0" borderId="5" xfId="0" applyFont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92D050"/>
  </sheetPr>
  <dimension ref="A3:F24"/>
  <sheetViews>
    <sheetView topLeftCell="A13" workbookViewId="0">
      <selection activeCell="B9" sqref="B9"/>
    </sheetView>
  </sheetViews>
  <sheetFormatPr defaultColWidth="9.140625" defaultRowHeight="15" x14ac:dyDescent="0.25"/>
  <cols>
    <col min="1" max="1" width="3.140625" style="2" customWidth="1"/>
    <col min="2" max="2" width="34.85546875" style="2" bestFit="1" customWidth="1"/>
    <col min="3" max="3" width="13.85546875" style="2" customWidth="1"/>
    <col min="4" max="4" width="18.7109375" style="2" customWidth="1"/>
    <col min="5" max="5" width="27.5703125" style="2" customWidth="1"/>
    <col min="6" max="6" width="22.7109375" style="2" customWidth="1"/>
    <col min="7" max="7" width="9.140625" style="2"/>
    <col min="8" max="8" width="13.7109375" style="2" customWidth="1"/>
    <col min="9" max="16384" width="9.140625" style="2"/>
  </cols>
  <sheetData>
    <row r="3" spans="1:6" ht="18.75" customHeight="1" x14ac:dyDescent="0.25">
      <c r="A3" s="47" t="s">
        <v>1</v>
      </c>
      <c r="B3" s="47"/>
      <c r="C3" s="47"/>
      <c r="D3" s="47"/>
      <c r="E3" s="47"/>
      <c r="F3" s="47"/>
    </row>
    <row r="4" spans="1:6" x14ac:dyDescent="0.25">
      <c r="B4" s="3"/>
      <c r="C4" s="3"/>
      <c r="D4" s="3"/>
      <c r="E4" s="3"/>
    </row>
    <row r="5" spans="1:6" ht="25.5" x14ac:dyDescent="0.25">
      <c r="A5" s="12" t="s">
        <v>0</v>
      </c>
      <c r="B5" s="12" t="s">
        <v>2</v>
      </c>
      <c r="C5" s="12" t="s">
        <v>3</v>
      </c>
      <c r="D5" s="12" t="s">
        <v>4</v>
      </c>
      <c r="E5" s="13" t="s">
        <v>27</v>
      </c>
      <c r="F5" s="12" t="s">
        <v>23</v>
      </c>
    </row>
    <row r="6" spans="1:6" ht="15.75" x14ac:dyDescent="0.25">
      <c r="A6" s="4">
        <v>1</v>
      </c>
      <c r="B6" s="38" t="s">
        <v>35</v>
      </c>
      <c r="C6" s="38" t="s">
        <v>48</v>
      </c>
      <c r="D6" s="39">
        <v>3</v>
      </c>
      <c r="E6" s="40">
        <v>200000</v>
      </c>
      <c r="F6" s="23">
        <f>D6*E6</f>
        <v>600000</v>
      </c>
    </row>
    <row r="7" spans="1:6" ht="15.75" x14ac:dyDescent="0.25">
      <c r="A7" s="4">
        <v>2</v>
      </c>
      <c r="B7" s="38" t="s">
        <v>36</v>
      </c>
      <c r="C7" s="38" t="s">
        <v>48</v>
      </c>
      <c r="D7" s="39">
        <v>2</v>
      </c>
      <c r="E7" s="40">
        <v>9000</v>
      </c>
      <c r="F7" s="23">
        <f t="shared" ref="F7:F20" si="0">D7*E7</f>
        <v>18000</v>
      </c>
    </row>
    <row r="8" spans="1:6" ht="15.75" x14ac:dyDescent="0.25">
      <c r="A8" s="4">
        <v>3</v>
      </c>
      <c r="B8" s="38" t="s">
        <v>46</v>
      </c>
      <c r="C8" s="38" t="s">
        <v>45</v>
      </c>
      <c r="D8" s="39">
        <v>9</v>
      </c>
      <c r="E8" s="40">
        <v>150000</v>
      </c>
      <c r="F8" s="23">
        <f t="shared" si="0"/>
        <v>1350000</v>
      </c>
    </row>
    <row r="9" spans="1:6" ht="30" x14ac:dyDescent="0.25">
      <c r="A9" s="4">
        <v>4</v>
      </c>
      <c r="B9" s="41" t="s">
        <v>47</v>
      </c>
      <c r="C9" s="38" t="s">
        <v>48</v>
      </c>
      <c r="D9" s="39">
        <v>7</v>
      </c>
      <c r="E9" s="40">
        <v>5000000</v>
      </c>
      <c r="F9" s="23">
        <f t="shared" si="0"/>
        <v>35000000</v>
      </c>
    </row>
    <row r="10" spans="1:6" ht="15.75" x14ac:dyDescent="0.25">
      <c r="A10" s="4">
        <v>5</v>
      </c>
      <c r="B10" s="38" t="s">
        <v>50</v>
      </c>
      <c r="C10" s="38" t="s">
        <v>48</v>
      </c>
      <c r="D10" s="39">
        <v>4</v>
      </c>
      <c r="E10" s="40">
        <v>855000</v>
      </c>
      <c r="F10" s="23">
        <f t="shared" si="0"/>
        <v>3420000</v>
      </c>
    </row>
    <row r="11" spans="1:6" ht="15.75" x14ac:dyDescent="0.25">
      <c r="A11" s="4">
        <v>6</v>
      </c>
      <c r="B11" s="4"/>
      <c r="C11" s="4"/>
      <c r="D11" s="31"/>
      <c r="E11" s="31"/>
      <c r="F11" s="23">
        <f t="shared" si="0"/>
        <v>0</v>
      </c>
    </row>
    <row r="12" spans="1:6" ht="15.75" x14ac:dyDescent="0.25">
      <c r="A12" s="4">
        <v>7</v>
      </c>
      <c r="B12" s="4"/>
      <c r="C12" s="4"/>
      <c r="D12" s="31"/>
      <c r="E12" s="31"/>
      <c r="F12" s="23">
        <f t="shared" si="0"/>
        <v>0</v>
      </c>
    </row>
    <row r="13" spans="1:6" ht="15.75" x14ac:dyDescent="0.25">
      <c r="A13" s="4">
        <v>8</v>
      </c>
      <c r="B13" s="4"/>
      <c r="C13" s="4"/>
      <c r="D13" s="31"/>
      <c r="E13" s="31"/>
      <c r="F13" s="23">
        <f t="shared" si="0"/>
        <v>0</v>
      </c>
    </row>
    <row r="14" spans="1:6" ht="15.75" x14ac:dyDescent="0.25">
      <c r="A14" s="4">
        <v>9</v>
      </c>
      <c r="B14" s="4"/>
      <c r="C14" s="4"/>
      <c r="D14" s="31"/>
      <c r="E14" s="31"/>
      <c r="F14" s="23">
        <f t="shared" si="0"/>
        <v>0</v>
      </c>
    </row>
    <row r="15" spans="1:6" ht="15.75" x14ac:dyDescent="0.25">
      <c r="A15" s="4">
        <v>10</v>
      </c>
      <c r="B15" s="4"/>
      <c r="C15" s="4"/>
      <c r="D15" s="31"/>
      <c r="E15" s="31"/>
      <c r="F15" s="23">
        <f t="shared" si="0"/>
        <v>0</v>
      </c>
    </row>
    <row r="16" spans="1:6" ht="15.75" x14ac:dyDescent="0.25">
      <c r="A16" s="4">
        <v>11</v>
      </c>
      <c r="B16" s="4"/>
      <c r="C16" s="4"/>
      <c r="D16" s="31"/>
      <c r="E16" s="31"/>
      <c r="F16" s="23">
        <f t="shared" si="0"/>
        <v>0</v>
      </c>
    </row>
    <row r="17" spans="1:6" ht="15.75" x14ac:dyDescent="0.25">
      <c r="A17" s="4">
        <v>12</v>
      </c>
      <c r="B17" s="4"/>
      <c r="C17" s="4"/>
      <c r="D17" s="31"/>
      <c r="E17" s="31"/>
      <c r="F17" s="23">
        <f t="shared" si="0"/>
        <v>0</v>
      </c>
    </row>
    <row r="18" spans="1:6" ht="15.75" x14ac:dyDescent="0.25">
      <c r="A18" s="4">
        <v>13</v>
      </c>
      <c r="B18" s="4"/>
      <c r="C18" s="4"/>
      <c r="D18" s="31"/>
      <c r="E18" s="31"/>
      <c r="F18" s="23">
        <f t="shared" si="0"/>
        <v>0</v>
      </c>
    </row>
    <row r="19" spans="1:6" ht="15.75" x14ac:dyDescent="0.25">
      <c r="A19" s="4">
        <v>14</v>
      </c>
      <c r="B19" s="4"/>
      <c r="C19" s="4"/>
      <c r="D19" s="31"/>
      <c r="E19" s="31"/>
      <c r="F19" s="23">
        <f t="shared" si="0"/>
        <v>0</v>
      </c>
    </row>
    <row r="20" spans="1:6" ht="15.75" x14ac:dyDescent="0.25">
      <c r="A20" s="4">
        <v>15</v>
      </c>
      <c r="B20" s="4"/>
      <c r="C20" s="4"/>
      <c r="D20" s="32"/>
      <c r="E20" s="32"/>
      <c r="F20" s="23">
        <f t="shared" si="0"/>
        <v>0</v>
      </c>
    </row>
    <row r="21" spans="1:6" ht="15.75" x14ac:dyDescent="0.25">
      <c r="A21" s="4"/>
      <c r="B21" s="4" t="s">
        <v>5</v>
      </c>
      <c r="C21" s="4"/>
      <c r="D21" s="23">
        <f>SUM(D6:D20)</f>
        <v>25</v>
      </c>
      <c r="E21" s="23">
        <f>SUM(E6:E20)</f>
        <v>6214000</v>
      </c>
      <c r="F21" s="23">
        <f>SUM(F6:F20)</f>
        <v>40388000</v>
      </c>
    </row>
    <row r="22" spans="1:6" ht="15.75" x14ac:dyDescent="0.25">
      <c r="A22" s="6"/>
      <c r="B22" s="6"/>
      <c r="C22" s="6"/>
      <c r="D22" s="33"/>
      <c r="E22" s="33"/>
      <c r="F22" s="33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</sheetData>
  <mergeCells count="1">
    <mergeCell ref="A3:F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92D050"/>
  </sheetPr>
  <dimension ref="A3:F21"/>
  <sheetViews>
    <sheetView workbookViewId="0">
      <selection activeCell="E14" sqref="E14"/>
    </sheetView>
  </sheetViews>
  <sheetFormatPr defaultRowHeight="15" x14ac:dyDescent="0.25"/>
  <cols>
    <col min="1" max="1" width="3.28515625" customWidth="1"/>
    <col min="2" max="2" width="18.85546875" bestFit="1" customWidth="1"/>
    <col min="3" max="3" width="13.42578125" bestFit="1" customWidth="1"/>
    <col min="4" max="4" width="18.7109375" customWidth="1"/>
    <col min="5" max="5" width="27.5703125" customWidth="1"/>
    <col min="6" max="6" width="22.7109375" customWidth="1"/>
  </cols>
  <sheetData>
    <row r="3" spans="1:6" ht="18.75" customHeight="1" x14ac:dyDescent="0.25">
      <c r="A3" s="47" t="s">
        <v>6</v>
      </c>
      <c r="B3" s="47"/>
      <c r="C3" s="47"/>
      <c r="D3" s="47"/>
      <c r="E3" s="47"/>
      <c r="F3" s="47"/>
    </row>
    <row r="4" spans="1:6" x14ac:dyDescent="0.25">
      <c r="B4" s="1"/>
      <c r="C4" s="1"/>
      <c r="D4" s="1"/>
      <c r="E4" s="1"/>
    </row>
    <row r="5" spans="1:6" x14ac:dyDescent="0.25">
      <c r="A5" s="12" t="s">
        <v>0</v>
      </c>
      <c r="B5" s="12" t="s">
        <v>7</v>
      </c>
      <c r="C5" s="12" t="s">
        <v>3</v>
      </c>
      <c r="D5" s="12" t="s">
        <v>4</v>
      </c>
      <c r="E5" s="12" t="s">
        <v>26</v>
      </c>
      <c r="F5" s="12" t="s">
        <v>24</v>
      </c>
    </row>
    <row r="6" spans="1:6" ht="15.75" x14ac:dyDescent="0.25">
      <c r="A6" s="4">
        <v>1</v>
      </c>
      <c r="B6" s="37" t="s">
        <v>28</v>
      </c>
      <c r="C6" t="s">
        <v>29</v>
      </c>
      <c r="D6" s="23">
        <v>4</v>
      </c>
      <c r="E6" s="23">
        <v>14402000</v>
      </c>
      <c r="F6" s="23">
        <f>D6*E6</f>
        <v>57608000</v>
      </c>
    </row>
    <row r="7" spans="1:6" ht="15.75" x14ac:dyDescent="0.25">
      <c r="A7" s="4">
        <v>2</v>
      </c>
      <c r="B7" s="4" t="s">
        <v>30</v>
      </c>
      <c r="C7" s="4" t="s">
        <v>29</v>
      </c>
      <c r="D7" s="30">
        <v>2</v>
      </c>
      <c r="E7" s="30">
        <v>7835000</v>
      </c>
      <c r="F7" s="23">
        <f t="shared" ref="F7" si="0">D7*E7</f>
        <v>15670000</v>
      </c>
    </row>
    <row r="8" spans="1:6" ht="15.75" x14ac:dyDescent="0.25">
      <c r="A8" s="4">
        <v>3</v>
      </c>
      <c r="B8" s="4" t="s">
        <v>31</v>
      </c>
      <c r="C8" s="4" t="s">
        <v>29</v>
      </c>
      <c r="D8" s="30">
        <v>1</v>
      </c>
      <c r="E8" s="30">
        <v>14360000</v>
      </c>
      <c r="F8" s="23">
        <f t="shared" ref="F8:F18" si="1">D8*E8</f>
        <v>14360000</v>
      </c>
    </row>
    <row r="9" spans="1:6" ht="15.75" x14ac:dyDescent="0.25">
      <c r="A9" s="4">
        <v>4</v>
      </c>
      <c r="B9" s="4" t="s">
        <v>32</v>
      </c>
      <c r="C9" s="4" t="s">
        <v>29</v>
      </c>
      <c r="D9" s="30">
        <v>2</v>
      </c>
      <c r="E9" s="30">
        <v>6306000</v>
      </c>
      <c r="F9" s="23">
        <f t="shared" si="1"/>
        <v>12612000</v>
      </c>
    </row>
    <row r="10" spans="1:6" ht="15.75" x14ac:dyDescent="0.25">
      <c r="A10" s="4">
        <v>5</v>
      </c>
      <c r="B10" s="37" t="s">
        <v>51</v>
      </c>
      <c r="C10" s="37" t="s">
        <v>29</v>
      </c>
      <c r="D10" s="30">
        <v>1</v>
      </c>
      <c r="E10" s="30">
        <v>950000</v>
      </c>
      <c r="F10" s="23">
        <f t="shared" si="1"/>
        <v>950000</v>
      </c>
    </row>
    <row r="11" spans="1:6" ht="15.75" x14ac:dyDescent="0.25">
      <c r="A11" s="4">
        <v>6</v>
      </c>
      <c r="B11" s="37" t="s">
        <v>53</v>
      </c>
      <c r="C11" s="37" t="s">
        <v>29</v>
      </c>
      <c r="D11" s="30">
        <v>1</v>
      </c>
      <c r="E11" s="30">
        <v>56000000</v>
      </c>
      <c r="F11" s="23">
        <f t="shared" si="1"/>
        <v>56000000</v>
      </c>
    </row>
    <row r="12" spans="1:6" ht="15.75" x14ac:dyDescent="0.25">
      <c r="A12" s="4">
        <v>7</v>
      </c>
      <c r="B12" s="4"/>
      <c r="C12" s="4"/>
      <c r="D12" s="30"/>
      <c r="E12" s="30"/>
      <c r="F12" s="23">
        <f t="shared" si="1"/>
        <v>0</v>
      </c>
    </row>
    <row r="13" spans="1:6" ht="15.75" x14ac:dyDescent="0.25">
      <c r="A13" s="4">
        <v>8</v>
      </c>
      <c r="B13" s="4"/>
      <c r="C13" s="4"/>
      <c r="D13" s="30"/>
      <c r="E13" s="30"/>
      <c r="F13" s="23">
        <f t="shared" si="1"/>
        <v>0</v>
      </c>
    </row>
    <row r="14" spans="1:6" ht="15.75" x14ac:dyDescent="0.25">
      <c r="A14" s="4">
        <v>9</v>
      </c>
      <c r="B14" s="4"/>
      <c r="C14" s="4"/>
      <c r="D14" s="30"/>
      <c r="E14" s="30"/>
      <c r="F14" s="23">
        <f t="shared" si="1"/>
        <v>0</v>
      </c>
    </row>
    <row r="15" spans="1:6" ht="15.75" x14ac:dyDescent="0.25">
      <c r="A15" s="4">
        <v>10</v>
      </c>
      <c r="B15" s="4"/>
      <c r="C15" s="4"/>
      <c r="D15" s="30"/>
      <c r="E15" s="30"/>
      <c r="F15" s="23">
        <f t="shared" si="1"/>
        <v>0</v>
      </c>
    </row>
    <row r="16" spans="1:6" ht="15.75" x14ac:dyDescent="0.25">
      <c r="A16" s="4">
        <v>11</v>
      </c>
      <c r="B16" s="4"/>
      <c r="C16" s="4"/>
      <c r="D16" s="30"/>
      <c r="E16" s="30"/>
      <c r="F16" s="23">
        <f t="shared" si="1"/>
        <v>0</v>
      </c>
    </row>
    <row r="17" spans="1:6" ht="15.75" x14ac:dyDescent="0.25">
      <c r="A17" s="4">
        <v>12</v>
      </c>
      <c r="B17" s="4"/>
      <c r="C17" s="4"/>
      <c r="D17" s="30"/>
      <c r="E17" s="30"/>
      <c r="F17" s="23">
        <f t="shared" si="1"/>
        <v>0</v>
      </c>
    </row>
    <row r="18" spans="1:6" ht="15.75" x14ac:dyDescent="0.25">
      <c r="A18" s="4">
        <v>13</v>
      </c>
      <c r="B18" s="4"/>
      <c r="C18" s="4"/>
      <c r="D18" s="30"/>
      <c r="E18" s="30"/>
      <c r="F18" s="23">
        <f t="shared" si="1"/>
        <v>0</v>
      </c>
    </row>
    <row r="19" spans="1:6" ht="15.75" x14ac:dyDescent="0.25">
      <c r="A19" s="4"/>
      <c r="B19" s="4" t="s">
        <v>5</v>
      </c>
      <c r="C19" s="4"/>
      <c r="D19" s="30">
        <f>SUM(D6:D18)</f>
        <v>11</v>
      </c>
      <c r="E19" s="30">
        <f>SUM(E6:E18)</f>
        <v>99853000</v>
      </c>
      <c r="F19" s="23">
        <f>SUM(F6:F18)</f>
        <v>157200000</v>
      </c>
    </row>
    <row r="20" spans="1:6" x14ac:dyDescent="0.25">
      <c r="A20" s="6"/>
      <c r="B20" s="6"/>
      <c r="C20" s="6"/>
      <c r="D20" s="29"/>
      <c r="E20" s="29"/>
      <c r="F20" s="6"/>
    </row>
    <row r="21" spans="1:6" x14ac:dyDescent="0.25">
      <c r="A21" s="6"/>
      <c r="B21" s="6"/>
      <c r="C21" s="6"/>
      <c r="D21" s="6"/>
      <c r="E21" s="6"/>
      <c r="F21" s="6"/>
    </row>
  </sheetData>
  <mergeCells count="1">
    <mergeCell ref="A3:F3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2:G72"/>
  <sheetViews>
    <sheetView topLeftCell="A25" workbookViewId="0">
      <selection activeCell="D8" sqref="D8"/>
    </sheetView>
  </sheetViews>
  <sheetFormatPr defaultRowHeight="15" x14ac:dyDescent="0.25"/>
  <cols>
    <col min="2" max="2" width="49.42578125" customWidth="1"/>
    <col min="3" max="3" width="17.85546875" customWidth="1"/>
    <col min="4" max="4" width="24.7109375" customWidth="1"/>
    <col min="5" max="5" width="18.7109375" customWidth="1"/>
    <col min="7" max="7" width="13.28515625" customWidth="1"/>
  </cols>
  <sheetData>
    <row r="2" spans="1:7" ht="21" customHeight="1" x14ac:dyDescent="0.25">
      <c r="A2" s="48" t="s">
        <v>8</v>
      </c>
      <c r="B2" s="48"/>
      <c r="C2" s="48"/>
      <c r="D2" s="48"/>
      <c r="E2" s="48"/>
    </row>
    <row r="4" spans="1:7" ht="66.75" customHeight="1" x14ac:dyDescent="0.25">
      <c r="A4" s="17" t="s">
        <v>0</v>
      </c>
      <c r="B4" s="17" t="s">
        <v>9</v>
      </c>
      <c r="C4" s="17" t="s">
        <v>14</v>
      </c>
      <c r="D4" s="17" t="s">
        <v>15</v>
      </c>
      <c r="E4" s="18" t="s">
        <v>16</v>
      </c>
    </row>
    <row r="5" spans="1:7" ht="15.75" x14ac:dyDescent="0.25">
      <c r="A5" s="27">
        <v>1</v>
      </c>
      <c r="B5" s="7" t="s">
        <v>33</v>
      </c>
      <c r="C5" s="21">
        <v>1</v>
      </c>
      <c r="D5" s="23">
        <v>4200</v>
      </c>
      <c r="E5" s="24">
        <f>D5*7*C5</f>
        <v>29400</v>
      </c>
      <c r="G5" s="15"/>
    </row>
    <row r="6" spans="1:7" ht="15.75" x14ac:dyDescent="0.25">
      <c r="A6" s="27">
        <v>2</v>
      </c>
      <c r="B6" s="7" t="s">
        <v>34</v>
      </c>
      <c r="C6" s="21">
        <v>2</v>
      </c>
      <c r="D6" s="23">
        <v>4000</v>
      </c>
      <c r="E6" s="24">
        <f t="shared" ref="E6:E7" si="0">D6*7*C6</f>
        <v>56000</v>
      </c>
      <c r="G6" s="15"/>
    </row>
    <row r="7" spans="1:7" ht="15.75" x14ac:dyDescent="0.25">
      <c r="A7" s="27">
        <v>3</v>
      </c>
      <c r="B7" s="34" t="s">
        <v>43</v>
      </c>
      <c r="C7" s="21">
        <v>1</v>
      </c>
      <c r="D7" s="23">
        <v>1800</v>
      </c>
      <c r="E7" s="24">
        <f t="shared" si="0"/>
        <v>12600</v>
      </c>
      <c r="G7" s="15"/>
    </row>
    <row r="8" spans="1:7" ht="15.75" x14ac:dyDescent="0.25">
      <c r="A8" s="27">
        <v>4</v>
      </c>
      <c r="B8" s="7"/>
      <c r="C8" s="21"/>
      <c r="D8" s="22"/>
      <c r="E8" s="21"/>
    </row>
    <row r="9" spans="1:7" ht="15.75" x14ac:dyDescent="0.25">
      <c r="A9" s="5"/>
      <c r="B9" s="7" t="s">
        <v>37</v>
      </c>
      <c r="C9" s="21">
        <f>SUM(C5:C8)</f>
        <v>4</v>
      </c>
      <c r="D9" s="26"/>
      <c r="E9" s="25">
        <f>SUM(E5:E8)</f>
        <v>98000</v>
      </c>
      <c r="G9" s="28"/>
    </row>
    <row r="10" spans="1:7" ht="15.75" x14ac:dyDescent="0.25">
      <c r="A10" s="7"/>
      <c r="B10" s="20" t="s">
        <v>13</v>
      </c>
      <c r="C10" s="21"/>
      <c r="D10" s="26"/>
      <c r="E10" s="25"/>
    </row>
    <row r="11" spans="1:7" ht="15.75" x14ac:dyDescent="0.25">
      <c r="A11" s="7"/>
      <c r="B11" s="7" t="s">
        <v>10</v>
      </c>
      <c r="C11" s="21"/>
      <c r="D11" s="22"/>
      <c r="E11" s="25"/>
    </row>
    <row r="12" spans="1:7" ht="15.75" x14ac:dyDescent="0.25">
      <c r="A12" s="7"/>
      <c r="B12" s="7" t="s">
        <v>11</v>
      </c>
      <c r="C12" s="21"/>
      <c r="D12" s="22"/>
      <c r="E12" s="21"/>
    </row>
    <row r="13" spans="1:7" ht="47.25" customHeight="1" x14ac:dyDescent="0.25">
      <c r="A13" s="49" t="s">
        <v>38</v>
      </c>
      <c r="B13" s="49"/>
      <c r="C13" s="49"/>
      <c r="D13" s="16"/>
      <c r="E13" s="19"/>
    </row>
    <row r="14" spans="1:7" ht="26.25" x14ac:dyDescent="0.25">
      <c r="A14" s="7"/>
      <c r="B14" s="8" t="s">
        <v>12</v>
      </c>
      <c r="C14" s="50" t="s">
        <v>42</v>
      </c>
      <c r="D14" s="23"/>
      <c r="E14" s="23">
        <f>E15+E16</f>
        <v>4410</v>
      </c>
    </row>
    <row r="15" spans="1:7" ht="15.75" x14ac:dyDescent="0.25">
      <c r="A15" s="7"/>
      <c r="B15" s="8" t="s">
        <v>41</v>
      </c>
      <c r="C15" s="51"/>
      <c r="D15" s="23">
        <f>D9*4.4%</f>
        <v>0</v>
      </c>
      <c r="E15" s="23">
        <f>E9*4.4%</f>
        <v>4312</v>
      </c>
    </row>
    <row r="16" spans="1:7" ht="15.75" x14ac:dyDescent="0.25">
      <c r="A16" s="7"/>
      <c r="B16" s="8" t="s">
        <v>39</v>
      </c>
      <c r="C16" s="52"/>
      <c r="D16" s="23">
        <f>D9*0.1%</f>
        <v>0</v>
      </c>
      <c r="E16" s="23">
        <f>E9*0.1%</f>
        <v>98</v>
      </c>
    </row>
    <row r="17" spans="1:5" ht="125.25" customHeight="1" x14ac:dyDescent="0.25">
      <c r="A17" s="49" t="s">
        <v>40</v>
      </c>
      <c r="B17" s="49"/>
      <c r="C17" s="49"/>
      <c r="D17" s="5"/>
      <c r="E17" s="5"/>
    </row>
    <row r="18" spans="1:5" x14ac:dyDescent="0.25">
      <c r="A18" s="6"/>
      <c r="B18" s="6"/>
      <c r="C18" s="6"/>
      <c r="D18" s="6"/>
      <c r="E18" s="6"/>
    </row>
    <row r="20" spans="1:5" ht="18.75" x14ac:dyDescent="0.25">
      <c r="A20" s="48" t="s">
        <v>52</v>
      </c>
      <c r="B20" s="48"/>
      <c r="C20" s="48"/>
      <c r="D20" s="48"/>
      <c r="E20" s="48"/>
    </row>
    <row r="22" spans="1:5" ht="38.25" x14ac:dyDescent="0.25">
      <c r="A22" s="17" t="s">
        <v>0</v>
      </c>
      <c r="B22" s="17" t="s">
        <v>9</v>
      </c>
      <c r="C22" s="17" t="s">
        <v>14</v>
      </c>
      <c r="D22" s="17" t="s">
        <v>15</v>
      </c>
      <c r="E22" s="18" t="s">
        <v>16</v>
      </c>
    </row>
    <row r="23" spans="1:5" ht="15.75" x14ac:dyDescent="0.25">
      <c r="A23" s="27">
        <v>1</v>
      </c>
      <c r="B23" s="7" t="s">
        <v>33</v>
      </c>
      <c r="C23" s="21">
        <v>1</v>
      </c>
      <c r="D23" s="23">
        <v>3200</v>
      </c>
      <c r="E23" s="24">
        <f>D23*12*C23</f>
        <v>38400</v>
      </c>
    </row>
    <row r="24" spans="1:5" ht="15.75" x14ac:dyDescent="0.25">
      <c r="A24" s="27">
        <v>2</v>
      </c>
      <c r="B24" s="7" t="s">
        <v>34</v>
      </c>
      <c r="C24" s="21">
        <v>3</v>
      </c>
      <c r="D24" s="23">
        <v>3500</v>
      </c>
      <c r="E24" s="24">
        <f t="shared" ref="E24:E27" si="1">D24*12*C24</f>
        <v>126000</v>
      </c>
    </row>
    <row r="25" spans="1:5" ht="15.75" x14ac:dyDescent="0.25">
      <c r="A25" s="27"/>
      <c r="B25" s="35"/>
      <c r="C25" s="21"/>
      <c r="D25" s="23"/>
      <c r="E25" s="24"/>
    </row>
    <row r="26" spans="1:5" ht="15.75" x14ac:dyDescent="0.25">
      <c r="A26" s="27">
        <v>4</v>
      </c>
      <c r="B26" s="34" t="s">
        <v>43</v>
      </c>
      <c r="C26" s="21">
        <v>1</v>
      </c>
      <c r="D26" s="23">
        <v>4000</v>
      </c>
      <c r="E26" s="24">
        <f t="shared" si="1"/>
        <v>48000</v>
      </c>
    </row>
    <row r="27" spans="1:5" ht="15.75" x14ac:dyDescent="0.25">
      <c r="A27" s="27">
        <v>5</v>
      </c>
      <c r="B27" s="36" t="s">
        <v>44</v>
      </c>
      <c r="C27" s="21">
        <v>1</v>
      </c>
      <c r="D27" s="23">
        <v>1200</v>
      </c>
      <c r="E27" s="24">
        <f t="shared" si="1"/>
        <v>14400</v>
      </c>
    </row>
    <row r="28" spans="1:5" ht="15.75" x14ac:dyDescent="0.25">
      <c r="A28" s="27">
        <v>6</v>
      </c>
      <c r="B28" s="7"/>
      <c r="C28" s="21"/>
      <c r="D28" s="22"/>
      <c r="E28" s="21"/>
    </row>
    <row r="29" spans="1:5" ht="15.75" x14ac:dyDescent="0.25">
      <c r="A29" s="44"/>
      <c r="B29" s="7" t="s">
        <v>37</v>
      </c>
      <c r="C29" s="21">
        <f>SUM(C23:C28)</f>
        <v>6</v>
      </c>
      <c r="D29" s="26">
        <f>D23+(C24*D24)+D25+D26+D27</f>
        <v>18900</v>
      </c>
      <c r="E29" s="25">
        <f>SUM(E23:E28)</f>
        <v>226800</v>
      </c>
    </row>
    <row r="30" spans="1:5" ht="15.75" x14ac:dyDescent="0.25">
      <c r="A30" s="7"/>
      <c r="B30" s="20" t="s">
        <v>13</v>
      </c>
      <c r="C30" s="21"/>
      <c r="D30" s="26"/>
      <c r="E30" s="25"/>
    </row>
    <row r="31" spans="1:5" ht="15.75" x14ac:dyDescent="0.25">
      <c r="A31" s="7"/>
      <c r="B31" s="7" t="s">
        <v>10</v>
      </c>
      <c r="C31" s="21"/>
      <c r="D31" s="22"/>
      <c r="E31" s="25"/>
    </row>
    <row r="32" spans="1:5" ht="15.75" x14ac:dyDescent="0.25">
      <c r="A32" s="7"/>
      <c r="B32" s="7" t="s">
        <v>11</v>
      </c>
      <c r="C32" s="21"/>
      <c r="D32" s="22"/>
      <c r="E32" s="21"/>
    </row>
    <row r="33" spans="1:5" ht="51" customHeight="1" x14ac:dyDescent="0.25">
      <c r="A33" s="49" t="s">
        <v>38</v>
      </c>
      <c r="B33" s="49"/>
      <c r="C33" s="49"/>
      <c r="D33" s="16"/>
      <c r="E33" s="19"/>
    </row>
    <row r="34" spans="1:5" ht="26.25" x14ac:dyDescent="0.25">
      <c r="A34" s="7"/>
      <c r="B34" s="8" t="s">
        <v>12</v>
      </c>
      <c r="C34" s="50" t="s">
        <v>42</v>
      </c>
      <c r="D34" s="23">
        <f>D35+D36</f>
        <v>850.50000000000011</v>
      </c>
      <c r="E34" s="23">
        <f>E35+E36</f>
        <v>10206</v>
      </c>
    </row>
    <row r="35" spans="1:5" ht="15.75" x14ac:dyDescent="0.25">
      <c r="A35" s="7"/>
      <c r="B35" s="8" t="s">
        <v>41</v>
      </c>
      <c r="C35" s="51"/>
      <c r="D35" s="23">
        <f>D29*4.4%</f>
        <v>831.60000000000014</v>
      </c>
      <c r="E35" s="23">
        <f>E29*4.4%</f>
        <v>9979.2000000000007</v>
      </c>
    </row>
    <row r="36" spans="1:5" ht="15.75" x14ac:dyDescent="0.25">
      <c r="A36" s="7"/>
      <c r="B36" s="8" t="s">
        <v>39</v>
      </c>
      <c r="C36" s="52"/>
      <c r="D36" s="23">
        <f>D29*0.1%</f>
        <v>18.900000000000002</v>
      </c>
      <c r="E36" s="23">
        <f>E29*0.1%</f>
        <v>226.8</v>
      </c>
    </row>
    <row r="37" spans="1:5" ht="177.75" customHeight="1" x14ac:dyDescent="0.25">
      <c r="A37" s="49" t="s">
        <v>40</v>
      </c>
      <c r="B37" s="49"/>
      <c r="C37" s="49"/>
      <c r="D37" s="44"/>
      <c r="E37" s="44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  <row r="44" spans="1:5" x14ac:dyDescent="0.25">
      <c r="A44" s="6"/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A46" s="6"/>
      <c r="B46" s="6"/>
      <c r="C46" s="6"/>
      <c r="D46" s="6"/>
      <c r="E46" s="6"/>
    </row>
    <row r="47" spans="1:5" x14ac:dyDescent="0.25">
      <c r="A47" s="6"/>
      <c r="B47" s="6"/>
      <c r="C47" s="6"/>
      <c r="D47" s="6"/>
      <c r="E47" s="6"/>
    </row>
    <row r="48" spans="1:5" x14ac:dyDescent="0.25">
      <c r="A48" s="6"/>
      <c r="B48" s="6"/>
      <c r="C48" s="6"/>
      <c r="D48" s="6"/>
      <c r="E48" s="6"/>
    </row>
    <row r="49" spans="1:5" x14ac:dyDescent="0.25">
      <c r="A49" s="6"/>
      <c r="B49" s="6"/>
      <c r="C49" s="6"/>
      <c r="D49" s="6"/>
      <c r="E49" s="6"/>
    </row>
    <row r="50" spans="1:5" x14ac:dyDescent="0.25">
      <c r="A50" s="6"/>
      <c r="B50" s="6"/>
      <c r="C50" s="6"/>
      <c r="D50" s="6"/>
      <c r="E50" s="6"/>
    </row>
    <row r="51" spans="1:5" x14ac:dyDescent="0.25">
      <c r="A51" s="6"/>
      <c r="B51" s="6"/>
      <c r="C51" s="6"/>
      <c r="D51" s="6"/>
      <c r="E51" s="6"/>
    </row>
    <row r="52" spans="1:5" x14ac:dyDescent="0.25">
      <c r="A52" s="6"/>
      <c r="B52" s="6"/>
      <c r="C52" s="6"/>
      <c r="D52" s="6"/>
      <c r="E52" s="6"/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6"/>
      <c r="B67" s="6"/>
      <c r="C67" s="6"/>
      <c r="D67" s="6"/>
      <c r="E67" s="6"/>
    </row>
    <row r="68" spans="1:5" x14ac:dyDescent="0.25">
      <c r="A68" s="6"/>
      <c r="B68" s="6"/>
      <c r="C68" s="6"/>
      <c r="D68" s="6"/>
      <c r="E68" s="6"/>
    </row>
    <row r="69" spans="1:5" x14ac:dyDescent="0.25">
      <c r="A69" s="6"/>
      <c r="B69" s="6"/>
      <c r="C69" s="6"/>
      <c r="D69" s="6"/>
      <c r="E69" s="6"/>
    </row>
    <row r="70" spans="1:5" x14ac:dyDescent="0.25">
      <c r="A70" s="6"/>
      <c r="B70" s="6"/>
      <c r="C70" s="6"/>
      <c r="D70" s="6"/>
      <c r="E70" s="6"/>
    </row>
    <row r="71" spans="1:5" x14ac:dyDescent="0.25">
      <c r="A71" s="6"/>
      <c r="B71" s="6"/>
      <c r="C71" s="6"/>
      <c r="D71" s="6"/>
      <c r="E71" s="6"/>
    </row>
    <row r="72" spans="1:5" x14ac:dyDescent="0.25">
      <c r="A72" s="6"/>
      <c r="B72" s="6"/>
      <c r="C72" s="6"/>
      <c r="D72" s="6"/>
      <c r="E72" s="6"/>
    </row>
  </sheetData>
  <mergeCells count="8">
    <mergeCell ref="A37:C37"/>
    <mergeCell ref="A17:C17"/>
    <mergeCell ref="C14:C16"/>
    <mergeCell ref="A2:E2"/>
    <mergeCell ref="A13:C13"/>
    <mergeCell ref="A20:E20"/>
    <mergeCell ref="A33:C33"/>
    <mergeCell ref="C34:C36"/>
  </mergeCells>
  <phoneticPr fontId="10" type="noConversion"/>
  <pageMargins left="0.7" right="0.7" top="0.75" bottom="0.75" header="0.3" footer="0.3"/>
  <pageSetup paperSize="9" scale="7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</sheetPr>
  <dimension ref="A2:C34"/>
  <sheetViews>
    <sheetView tabSelected="1" workbookViewId="0">
      <selection activeCell="B10" sqref="B10"/>
    </sheetView>
  </sheetViews>
  <sheetFormatPr defaultRowHeight="15" x14ac:dyDescent="0.25"/>
  <cols>
    <col min="1" max="1" width="58.42578125" customWidth="1"/>
    <col min="2" max="2" width="23.85546875" customWidth="1"/>
    <col min="3" max="3" width="41.85546875" customWidth="1"/>
  </cols>
  <sheetData>
    <row r="2" spans="1:3" ht="18.75" x14ac:dyDescent="0.3">
      <c r="A2" s="46" t="s">
        <v>17</v>
      </c>
      <c r="B2" s="46"/>
      <c r="C2" s="46"/>
    </row>
    <row r="4" spans="1:3" x14ac:dyDescent="0.25">
      <c r="A4" s="2"/>
      <c r="B4" s="2"/>
      <c r="C4" s="2"/>
    </row>
    <row r="5" spans="1:3" ht="25.5" x14ac:dyDescent="0.25">
      <c r="A5" s="12" t="s">
        <v>18</v>
      </c>
      <c r="B5" s="14" t="s">
        <v>25</v>
      </c>
      <c r="C5" s="14" t="s">
        <v>19</v>
      </c>
    </row>
    <row r="6" spans="1:3" ht="15.75" x14ac:dyDescent="0.25">
      <c r="A6" s="4" t="s">
        <v>8</v>
      </c>
      <c r="B6" s="23">
        <f>ИХФ!E9</f>
        <v>98000</v>
      </c>
      <c r="C6" s="42">
        <f>B6*1/$B$10</f>
        <v>0.33154255247168357</v>
      </c>
    </row>
    <row r="7" spans="1:3" ht="15.75" x14ac:dyDescent="0.25">
      <c r="A7" s="9" t="s">
        <v>6</v>
      </c>
      <c r="B7" s="23">
        <f>'Инвентарлар,техника ва жиҳозлар'!F19/1000</f>
        <v>157200</v>
      </c>
      <c r="C7" s="42">
        <f>B7*1/$B$10</f>
        <v>0.53182131886274142</v>
      </c>
    </row>
    <row r="8" spans="1:3" ht="16.5" thickBot="1" x14ac:dyDescent="0.3">
      <c r="A8" s="10" t="s">
        <v>20</v>
      </c>
      <c r="B8" s="23">
        <f>'Бошқа ҳаражатлар'!F21/1000</f>
        <v>40388</v>
      </c>
      <c r="C8" s="42">
        <f>B8*1/$B$10</f>
        <v>0.13663612866557506</v>
      </c>
    </row>
    <row r="9" spans="1:3" ht="16.5" thickBot="1" x14ac:dyDescent="0.3">
      <c r="A9" s="11" t="s">
        <v>21</v>
      </c>
      <c r="B9" s="23"/>
      <c r="C9" s="23"/>
    </row>
    <row r="10" spans="1:3" ht="15.75" x14ac:dyDescent="0.25">
      <c r="A10" s="4"/>
      <c r="B10" s="23">
        <f>SUM(B6:B9)</f>
        <v>295588</v>
      </c>
      <c r="C10" s="43" t="s">
        <v>49</v>
      </c>
    </row>
    <row r="11" spans="1:3" x14ac:dyDescent="0.25">
      <c r="A11" s="6"/>
      <c r="B11" s="6"/>
      <c r="C11" s="6"/>
    </row>
    <row r="12" spans="1:3" x14ac:dyDescent="0.25">
      <c r="A12" s="53" t="s">
        <v>22</v>
      </c>
      <c r="B12" s="54"/>
      <c r="C12" s="54"/>
    </row>
    <row r="13" spans="1:3" x14ac:dyDescent="0.25">
      <c r="A13" s="55"/>
      <c r="B13" s="55"/>
      <c r="C13" s="55"/>
    </row>
    <row r="14" spans="1:3" x14ac:dyDescent="0.25">
      <c r="A14" s="6"/>
      <c r="B14" s="6"/>
      <c r="C14" s="6"/>
    </row>
    <row r="15" spans="1:3" x14ac:dyDescent="0.25">
      <c r="A15" s="6"/>
      <c r="B15" s="6"/>
      <c r="C15" s="6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45">
        <f>B10-B6+244800</f>
        <v>442388</v>
      </c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</sheetData>
  <mergeCells count="2">
    <mergeCell ref="A12:C13"/>
    <mergeCell ref="A2:C2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Бошқа ҳаражатлар</vt:lpstr>
      <vt:lpstr>Инвентарлар,техника ва жиҳозлар</vt:lpstr>
      <vt:lpstr>ИХФ</vt:lpstr>
      <vt:lpstr>Харажатлар сметаси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Sanjar</cp:lastModifiedBy>
  <cp:lastPrinted>2019-06-07T18:20:55Z</cp:lastPrinted>
  <dcterms:created xsi:type="dcterms:W3CDTF">2019-04-11T11:38:38Z</dcterms:created>
  <dcterms:modified xsi:type="dcterms:W3CDTF">2022-11-30T11:04:06Z</dcterms:modified>
</cp:coreProperties>
</file>