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ill Brammah\Documents\Data Analytics Bootcamp\Week 1\Module 1 Challenge\"/>
    </mc:Choice>
  </mc:AlternateContent>
  <xr:revisionPtr revIDLastSave="0" documentId="13_ncr:1_{FD87EDA9-5F3D-4AEF-93B0-26CFFA156030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Crowdfunding" sheetId="1" r:id="rId1"/>
    <sheet name="Pivot Table by Category" sheetId="2" r:id="rId2"/>
    <sheet name="Pivot Table by Country" sheetId="4" r:id="rId3"/>
    <sheet name="Pivot Table by Date" sheetId="9" r:id="rId4"/>
    <sheet name="Percentages by Goal" sheetId="10" r:id="rId5"/>
    <sheet name="Statistical Analysis" sheetId="11" r:id="rId6"/>
  </sheets>
  <definedNames>
    <definedName name="_xlnm.Criteria" localSheetId="5">'Statistical Analysis'!$G$1:$G$2</definedName>
    <definedName name="_xlnm.Extract" localSheetId="5">'Statistical Analysis'!$G$4:$H$4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K21" i="11" l="1"/>
  <c r="K20" i="11"/>
  <c r="K19" i="11"/>
  <c r="K18" i="11"/>
  <c r="K17" i="11"/>
  <c r="K16" i="11"/>
  <c r="K15" i="11"/>
  <c r="K14" i="11"/>
  <c r="K13" i="11"/>
  <c r="E20" i="11"/>
  <c r="E19" i="11"/>
  <c r="E18" i="11"/>
  <c r="E17" i="11"/>
  <c r="E16" i="11"/>
  <c r="E15" i="11"/>
  <c r="E14" i="11"/>
  <c r="E21" i="11"/>
  <c r="E13" i="11"/>
  <c r="K5" i="11"/>
  <c r="K10" i="11"/>
  <c r="K9" i="11"/>
  <c r="K8" i="11"/>
  <c r="K7" i="11"/>
  <c r="K6" i="11"/>
  <c r="E9" i="11"/>
  <c r="E10" i="11"/>
  <c r="E8" i="11"/>
  <c r="E7" i="11"/>
  <c r="E6" i="11"/>
  <c r="E5" i="11"/>
  <c r="D13" i="10"/>
  <c r="C13" i="10"/>
  <c r="B13" i="10"/>
  <c r="E3" i="10"/>
  <c r="E4" i="10"/>
  <c r="E5" i="10"/>
  <c r="E6" i="10"/>
  <c r="E7" i="10"/>
  <c r="E8" i="10"/>
  <c r="E9" i="10"/>
  <c r="E10" i="10"/>
  <c r="E11" i="10"/>
  <c r="E12" i="10"/>
  <c r="E2" i="10"/>
  <c r="D12" i="10"/>
  <c r="H12" i="10" s="1"/>
  <c r="D11" i="10"/>
  <c r="H11" i="10" s="1"/>
  <c r="D10" i="10"/>
  <c r="D9" i="10"/>
  <c r="H9" i="10" s="1"/>
  <c r="D8" i="10"/>
  <c r="D7" i="10"/>
  <c r="D6" i="10"/>
  <c r="H6" i="10" s="1"/>
  <c r="D5" i="10"/>
  <c r="H5" i="10" s="1"/>
  <c r="D4" i="10"/>
  <c r="D2" i="10"/>
  <c r="C12" i="10"/>
  <c r="G12" i="10" s="1"/>
  <c r="C11" i="10"/>
  <c r="C10" i="10"/>
  <c r="C9" i="10"/>
  <c r="C8" i="10"/>
  <c r="C7" i="10"/>
  <c r="C6" i="10"/>
  <c r="C5" i="10"/>
  <c r="C4" i="10"/>
  <c r="G4" i="10" s="1"/>
  <c r="G6" i="10"/>
  <c r="G5" i="10"/>
  <c r="B12" i="10"/>
  <c r="F12" i="10" s="1"/>
  <c r="B11" i="10"/>
  <c r="F11" i="10" s="1"/>
  <c r="B10" i="10"/>
  <c r="B9" i="10"/>
  <c r="B8" i="10"/>
  <c r="B7" i="10"/>
  <c r="F7" i="10" s="1"/>
  <c r="B6" i="10"/>
  <c r="F6" i="10" s="1"/>
  <c r="B4" i="10"/>
  <c r="B5" i="10"/>
  <c r="F5" i="10" s="1"/>
  <c r="B2" i="10"/>
  <c r="F2" i="10" s="1"/>
  <c r="D3" i="10"/>
  <c r="C3" i="10"/>
  <c r="G3" i="10" s="1"/>
  <c r="C2" i="10"/>
  <c r="B3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3" i="10" l="1"/>
  <c r="G13" i="10" s="1"/>
  <c r="F8" i="10"/>
  <c r="H10" i="10"/>
  <c r="G7" i="10"/>
  <c r="F10" i="10"/>
  <c r="G10" i="10"/>
  <c r="H7" i="10"/>
  <c r="H2" i="10"/>
  <c r="F4" i="10"/>
  <c r="H4" i="10"/>
  <c r="F3" i="10"/>
  <c r="H3" i="10"/>
  <c r="G11" i="10"/>
  <c r="H8" i="10"/>
  <c r="G9" i="10"/>
  <c r="F9" i="10"/>
  <c r="G8" i="10"/>
  <c r="G2" i="10"/>
  <c r="H13" i="10" l="1"/>
  <c r="F13" i="10"/>
</calcChain>
</file>

<file path=xl/sharedStrings.xml><?xml version="1.0" encoding="utf-8"?>
<sst xmlns="http://schemas.openxmlformats.org/spreadsheetml/2006/main" count="7093" uniqueCount="2125">
  <si>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</si>
  <si>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</si>
  <si>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</si>
  <si>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</si>
  <si>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</si>
  <si>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</si>
  <si>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</si>
  <si>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</si>
  <si>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</si>
  <si>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</si>
  <si>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</si>
  <si>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</si>
  <si>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</si>
  <si>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</si>
  <si>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</si>
  <si>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</si>
  <si>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</si>
  <si>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</si>
  <si>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</si>
  <si>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</si>
  <si>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</si>
  <si>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</si>
  <si>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</si>
  <si>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</si>
  <si>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</si>
  <si>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</si>
  <si>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</si>
  <si>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</si>
  <si>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</si>
  <si>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</si>
  <si>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</si>
  <si>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</si>
  <si>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</si>
  <si>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</si>
  <si>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</si>
  <si>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</si>
  <si>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</si>
  <si>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</si>
  <si>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</si>
  <si>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</si>
  <si>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</si>
  <si>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</si>
  <si>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</si>
  <si>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</si>
  <si>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</si>
  <si>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</si>
  <si>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</si>
  <si>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</si>
  <si>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</si>
  <si>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</si>
  <si>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</si>
  <si>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</si>
  <si>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</si>
  <si>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</si>
  <si>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</si>
  <si>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</si>
  <si>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</si>
  <si>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</si>
  <si>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</si>
  <si>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</si>
  <si>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</si>
  <si>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</si>
  <si>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</si>
  <si>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</si>
  <si>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</si>
  <si>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</si>
  <si>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</si>
  <si>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</si>
  <si>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</si>
  <si>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</si>
  <si>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</si>
  <si>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</si>
  <si>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</si>
  <si>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</si>
  <si>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</si>
  <si>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</si>
  <si>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</si>
  <si>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</si>
  <si>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</si>
  <si>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</si>
  <si>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</si>
  <si>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</si>
  <si>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</si>
  <si>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</si>
  <si>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</si>
  <si>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</si>
  <si>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</si>
  <si>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</si>
  <si>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</si>
  <si>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</si>
  <si>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</si>
  <si>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</si>
  <si>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</si>
  <si>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</si>
  <si>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</si>
  <si>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</si>
  <si>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</si>
  <si>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</si>
  <si>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</si>
  <si>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</si>
  <si>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</si>
  <si>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</si>
  <si>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</si>
  <si>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</si>
  <si>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</si>
  <si>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</si>
  <si>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</si>
  <si>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</si>
  <si>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</si>
  <si>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</si>
  <si>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</si>
  <si>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</si>
  <si>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</si>
  <si>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</si>
  <si>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</si>
  <si>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</si>
  <si>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</si>
  <si>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</si>
  <si>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</si>
  <si>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</si>
  <si>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</si>
  <si>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</si>
  <si>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</si>
  <si>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</si>
  <si>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</si>
  <si>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</si>
  <si>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</si>
  <si>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</si>
  <si>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</si>
  <si>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</si>
  <si>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</si>
  <si>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</si>
  <si>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</si>
  <si>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</si>
  <si>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</si>
  <si>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</si>
  <si>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</si>
  <si>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</si>
  <si>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</si>
  <si>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</si>
  <si>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</si>
  <si>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</si>
  <si>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</si>
  <si>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</si>
  <si>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</si>
  <si>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</si>
  <si>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</si>
  <si>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</si>
  <si>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</si>
  <si>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</si>
  <si>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</si>
  <si>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</si>
  <si>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</si>
  <si>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</si>
  <si>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</si>
  <si>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</si>
  <si>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</si>
  <si>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</si>
  <si>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</si>
  <si>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</si>
  <si>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</si>
  <si>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</si>
  <si>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</si>
  <si>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</si>
  <si>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</si>
  <si>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</si>
  <si>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</si>
  <si>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</si>
  <si>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</si>
  <si>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</si>
  <si>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</si>
  <si>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</si>
  <si>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</si>
  <si>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</si>
  <si>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</si>
  <si>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</si>
  <si>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</si>
  <si>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</si>
  <si>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</si>
  <si>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</si>
  <si>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</si>
  <si>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</si>
  <si>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</si>
  <si>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</si>
  <si>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</si>
  <si>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</si>
  <si>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</si>
  <si>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</si>
  <si>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</si>
  <si>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</si>
  <si>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</si>
  <si>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</si>
  <si>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</si>
  <si>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</si>
  <si>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</si>
  <si>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</si>
  <si>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</si>
  <si>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</si>
  <si>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</si>
  <si>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</si>
  <si>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</si>
  <si>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</si>
  <si>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</si>
  <si>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</si>
  <si>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</si>
  <si>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</si>
  <si>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</si>
  <si>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</si>
  <si>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</si>
  <si>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</si>
  <si>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</si>
  <si>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</si>
  <si>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</si>
  <si>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</si>
  <si>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</si>
  <si>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</si>
  <si>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</si>
  <si>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</si>
  <si>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</si>
  <si>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</si>
  <si>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</si>
  <si>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</si>
  <si>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</si>
  <si>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</si>
  <si>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</si>
  <si>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</si>
  <si>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</si>
  <si>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</si>
  <si>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</si>
  <si>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</si>
  <si>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</si>
  <si>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</si>
  <si>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</si>
  <si>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</si>
  <si>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</si>
  <si>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</si>
  <si>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</si>
  <si>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</si>
  <si>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</si>
  <si>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</si>
  <si>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</si>
  <si>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</si>
  <si>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</si>
  <si>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</si>
  <si>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</si>
  <si>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</si>
  <si>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</si>
  <si>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</si>
  <si>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</si>
  <si>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</si>
  <si>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</si>
  <si>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</si>
  <si>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</si>
  <si>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</si>
  <si>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</si>
  <si>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</si>
  <si>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</si>
  <si>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</si>
  <si>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</si>
  <si>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</si>
  <si>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</si>
  <si>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</si>
  <si>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</si>
  <si>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</si>
  <si>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</si>
  <si>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</si>
  <si>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</si>
  <si>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</si>
  <si>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</si>
  <si>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</si>
  <si>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</si>
  <si>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</si>
  <si>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</si>
  <si>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</si>
  <si>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</si>
  <si>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</si>
  <si>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</si>
  <si>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</si>
  <si>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</si>
  <si>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</si>
  <si>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</si>
  <si>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</si>
  <si>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</si>
  <si>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</si>
  <si>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</si>
  <si>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</si>
  <si>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</si>
  <si>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</si>
  <si>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</si>
  <si>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</si>
  <si>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</si>
  <si>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</si>
  <si>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</si>
  <si>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</si>
  <si>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</si>
  <si>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</si>
  <si>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</si>
  <si>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</si>
  <si>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</si>
  <si>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</si>
  <si>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</si>
  <si>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</si>
  <si>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</si>
  <si>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</si>
  <si>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</si>
  <si>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</si>
  <si>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</si>
  <si>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</si>
  <si>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</si>
  <si>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</si>
  <si>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</si>
  <si>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</si>
  <si>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</si>
  <si>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</si>
  <si>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</si>
  <si>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</si>
  <si>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</si>
  <si>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</si>
  <si>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</si>
  <si>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</si>
  <si>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</si>
  <si>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</si>
  <si>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</si>
  <si>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</si>
  <si>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</si>
  <si>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</si>
  <si>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</si>
  <si>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</si>
  <si>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</si>
  <si>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</si>
  <si>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</si>
  <si>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</si>
  <si>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</si>
  <si>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</si>
  <si>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</si>
  <si>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</si>
  <si>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</si>
  <si>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</si>
  <si>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</si>
  <si>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</si>
  <si>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</si>
  <si>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</si>
  <si>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</si>
  <si>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</si>
  <si>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</si>
  <si>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</si>
  <si>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</si>
  <si>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</si>
  <si>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</si>
  <si>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</si>
  <si>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</si>
  <si>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</si>
  <si>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</si>
  <si>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</si>
  <si>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</si>
  <si>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</si>
  <si>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</si>
  <si>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</si>
  <si>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</si>
  <si>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</si>
  <si>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</si>
  <si>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</si>
  <si>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</si>
  <si>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</si>
  <si>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</si>
  <si>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</si>
  <si>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</si>
  <si>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</si>
  <si>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</si>
  <si>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</si>
  <si>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</si>
  <si>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</si>
  <si>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</si>
  <si>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</si>
  <si>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</si>
  <si>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</si>
  <si>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</si>
  <si>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</si>
  <si>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</si>
  <si>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</si>
  <si>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</si>
  <si>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</si>
  <si>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</si>
  <si>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</si>
  <si>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</si>
  <si>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</si>
  <si>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</si>
  <si>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</si>
  <si>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</si>
  <si>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</si>
  <si>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</si>
  <si>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</si>
  <si>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</si>
  <si>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</si>
  <si>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</si>
  <si>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</si>
  <si>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</si>
  <si>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</si>
  <si>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</si>
  <si>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</si>
  <si>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</si>
  <si>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</si>
  <si>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</si>
  <si>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</si>
  <si>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</si>
  <si>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</si>
  <si>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</si>
  <si>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</si>
  <si>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</si>
  <si>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</si>
  <si>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</si>
  <si>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</si>
  <si>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</si>
  <si>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</si>
  <si>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</si>
  <si>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</si>
  <si>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</si>
  <si>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</si>
  <si>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</si>
  <si>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</si>
  <si>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</si>
  <si>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</si>
  <si>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</si>
  <si>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</si>
  <si>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</si>
  <si>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</si>
  <si>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</si>
  <si>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</si>
  <si>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</si>
  <si>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</si>
  <si>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</si>
  <si>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</si>
  <si>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</si>
  <si>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</si>
  <si>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</si>
  <si>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</si>
  <si>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</si>
  <si>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</si>
  <si>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</si>
  <si>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</si>
  <si>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</si>
  <si>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</si>
  <si>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</si>
  <si>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</si>
  <si>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</si>
  <si>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</si>
  <si>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</si>
  <si>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</si>
  <si>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</si>
  <si>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</si>
  <si>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</si>
  <si>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</si>
  <si>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</si>
  <si>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</si>
  <si>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</si>
  <si>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</si>
  <si>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</si>
  <si>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</si>
  <si>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</si>
  <si>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</si>
  <si>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</si>
  <si>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</si>
  <si>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</si>
  <si>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</si>
  <si>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</si>
  <si>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</si>
  <si>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</si>
  <si>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</si>
  <si>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</si>
  <si>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</si>
  <si>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</si>
  <si>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</si>
  <si>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</si>
  <si>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</si>
  <si>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</si>
  <si>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</si>
  <si>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</si>
  <si>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</si>
  <si>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</si>
  <si>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</si>
  <si>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</si>
  <si>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</si>
  <si>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</si>
  <si>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</si>
  <si>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</si>
  <si>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</si>
  <si>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</si>
  <si>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</si>
  <si>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</si>
  <si>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</si>
  <si>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</si>
  <si>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</si>
  <si>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</si>
  <si>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</si>
  <si>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</si>
  <si>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</si>
  <si>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</si>
  <si>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</si>
  <si>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</si>
  <si>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</si>
  <si>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</si>
  <si>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</si>
  <si>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</si>
  <si>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</si>
  <si>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</si>
  <si>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</si>
  <si>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</si>
  <si>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</si>
  <si>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</si>
  <si>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</si>
  <si>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</si>
  <si>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</si>
  <si>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</si>
  <si>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</si>
  <si>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</si>
  <si>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</si>
  <si>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</si>
  <si>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</si>
  <si>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</si>
  <si>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</si>
  <si>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</si>
  <si>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</si>
  <si>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</si>
  <si>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</si>
  <si>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</si>
  <si>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</si>
  <si>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</si>
  <si>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</si>
  <si>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</si>
  <si>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</si>
  <si>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</si>
  <si>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</si>
  <si>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</si>
  <si>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</si>
  <si>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</si>
  <si>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</si>
  <si>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</si>
  <si>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</si>
  <si>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</si>
  <si>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</si>
  <si>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</si>
  <si>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</si>
  <si>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</si>
  <si>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</si>
  <si>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</si>
  <si>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</si>
  <si>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</si>
  <si>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</si>
  <si>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</si>
  <si>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</si>
  <si>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</si>
  <si>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</si>
  <si>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</si>
  <si>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</si>
  <si>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</si>
  <si>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</si>
  <si>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</si>
  <si>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</si>
  <si>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</si>
  <si>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</si>
  <si>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</si>
  <si>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</si>
  <si>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</si>
  <si>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</si>
  <si>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</si>
  <si>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</si>
  <si>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</si>
  <si>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</si>
  <si>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</si>
  <si>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</si>
  <si>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</si>
  <si>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</si>
  <si>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</si>
  <si>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</si>
  <si>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</si>
  <si>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</si>
  <si>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</si>
  <si>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</si>
  <si>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</si>
  <si>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</si>
  <si>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</si>
  <si>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</si>
  <si>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</si>
  <si>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</si>
  <si>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</si>
  <si>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</si>
  <si>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</si>
  <si>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</si>
  <si>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</si>
  <si>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</si>
  <si>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</si>
  <si>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</si>
  <si>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</si>
  <si>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</si>
  <si>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</si>
  <si>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</si>
  <si>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</si>
  <si>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</si>
  <si>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</si>
  <si>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</si>
  <si>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</si>
  <si>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</si>
  <si>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</si>
  <si>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</si>
  <si>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</si>
  <si>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</si>
  <si>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</si>
  <si>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</si>
  <si>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</si>
  <si>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</si>
  <si>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</si>
  <si>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</si>
  <si>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</si>
  <si>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</si>
  <si>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</si>
  <si>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</si>
  <si>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</si>
  <si>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</si>
  <si>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</si>
  <si>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</si>
  <si>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</si>
  <si>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</si>
  <si>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</si>
  <si>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</si>
  <si>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</si>
  <si>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</si>
  <si>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</si>
  <si>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</si>
  <si>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</si>
  <si>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</si>
  <si>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</si>
  <si>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</si>
  <si>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</si>
  <si>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</si>
  <si>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</si>
  <si>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</si>
  <si>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</si>
  <si>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</si>
  <si>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</si>
  <si>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</si>
  <si>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</si>
  <si>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</si>
  <si>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</si>
  <si>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</si>
  <si>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</si>
  <si>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</si>
  <si>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</si>
  <si>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</si>
  <si>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</si>
  <si>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</si>
  <si>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</si>
  <si>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</si>
  <si>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</si>
  <si>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</si>
  <si>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</si>
  <si>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</si>
  <si>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</si>
  <si>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</si>
  <si>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</si>
  <si>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</si>
  <si>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</si>
  <si>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</si>
  <si>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</si>
  <si>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</si>
  <si>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</si>
  <si>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</si>
  <si>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</si>
  <si>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</si>
  <si>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</si>
  <si>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</si>
  <si>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</si>
  <si>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</si>
  <si>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</si>
  <si>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</si>
  <si>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</si>
  <si>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</si>
  <si>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</si>
  <si>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</si>
  <si>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</si>
  <si>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</si>
  <si>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</si>
  <si>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</si>
  <si>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</si>
  <si>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</si>
  <si>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</si>
  <si>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</si>
  <si>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</si>
  <si>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</si>
  <si>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</si>
  <si>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</si>
  <si>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</si>
  <si>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</si>
  <si>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</si>
  <si>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</si>
  <si>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</si>
  <si>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</si>
  <si>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</si>
  <si>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</si>
  <si>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</si>
  <si>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</si>
  <si>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</si>
  <si>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</si>
  <si>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</si>
  <si>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</si>
  <si>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</si>
  <si>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</si>
  <si>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</si>
  <si>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</si>
  <si>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</si>
  <si>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</si>
  <si>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</si>
  <si>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</si>
  <si>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</si>
  <si>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</si>
  <si>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</si>
  <si>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</si>
  <si>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</si>
  <si>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</si>
  <si>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</si>
  <si>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</si>
  <si>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</si>
  <si>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</si>
  <si>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</si>
  <si>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</si>
  <si>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</si>
  <si>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</si>
  <si>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</si>
  <si>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</si>
  <si>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</si>
  <si>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</si>
  <si>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</si>
  <si>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</si>
  <si>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</si>
  <si>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</si>
  <si>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</si>
  <si>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</si>
  <si>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</si>
  <si>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</si>
  <si>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</si>
  <si>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</si>
  <si>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</si>
  <si>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</si>
  <si>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</si>
  <si>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</si>
  <si>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</si>
  <si>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</si>
  <si>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</si>
  <si>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</si>
  <si>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</si>
  <si>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</si>
  <si>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</si>
  <si>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</si>
  <si>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</si>
  <si>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</si>
  <si>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</si>
  <si>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</si>
  <si>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</si>
  <si>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</si>
  <si>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</si>
  <si>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</si>
  <si>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</si>
  <si>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</si>
  <si>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</si>
  <si>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</si>
  <si>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</si>
  <si>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</si>
  <si>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</si>
  <si>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</si>
  <si>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</si>
  <si>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</si>
  <si>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</si>
  <si>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</si>
  <si>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</si>
  <si>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</si>
  <si>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</si>
  <si>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</si>
  <si>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</si>
  <si>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</si>
  <si>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</si>
  <si>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</si>
  <si>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</si>
  <si>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</si>
  <si>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</si>
  <si>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</si>
  <si>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</si>
  <si>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</si>
  <si>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</si>
  <si>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</si>
  <si>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</si>
  <si>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</si>
  <si>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</si>
  <si>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</si>
  <si>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</si>
  <si>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</si>
  <si>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</si>
  <si>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</si>
  <si>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</si>
  <si>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</si>
  <si>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</si>
  <si>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</si>
  <si>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</si>
  <si>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</si>
  <si>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</si>
  <si>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</si>
  <si>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</si>
  <si>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</si>
  <si>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</si>
  <si>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</si>
  <si>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</si>
  <si>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</si>
  <si>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</si>
  <si>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</si>
  <si>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</si>
  <si>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</si>
  <si>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</si>
  <si>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</si>
  <si>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</si>
  <si>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</si>
  <si>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</si>
  <si>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</si>
  <si>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</si>
  <si>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</si>
  <si>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</si>
  <si>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</si>
  <si>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</si>
  <si>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</si>
  <si>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</si>
  <si>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</si>
  <si>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</si>
  <si>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</si>
  <si>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</si>
  <si>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</si>
  <si>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</si>
  <si>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</si>
  <si>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</si>
  <si>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</si>
  <si>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</si>
  <si>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</si>
  <si>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</si>
  <si>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</si>
  <si>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</si>
  <si>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</si>
  <si>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</si>
  <si>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</si>
  <si>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</si>
  <si>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</si>
  <si>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</si>
  <si>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</si>
  <si>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</si>
  <si>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</si>
  <si>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</si>
  <si>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</si>
  <si>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</si>
  <si>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</si>
  <si>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</si>
  <si>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</si>
  <si>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</si>
  <si>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</si>
  <si>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</si>
  <si>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</si>
  <si>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</si>
  <si>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</si>
  <si>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</si>
  <si>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</si>
  <si>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</si>
  <si>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</si>
  <si>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</si>
  <si>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</si>
  <si>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</si>
  <si>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</si>
  <si>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</si>
  <si>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</si>
  <si>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</si>
  <si>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</si>
  <si>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</si>
  <si>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</si>
  <si>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</si>
  <si>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</si>
  <si>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</si>
  <si>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</si>
  <si>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</si>
  <si>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</si>
  <si>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</si>
  <si>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</si>
  <si>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</si>
  <si>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</si>
  <si>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</si>
  <si>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</si>
  <si>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</si>
  <si>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</si>
  <si>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</si>
  <si>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</si>
  <si>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</si>
  <si>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</si>
  <si>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</si>
  <si>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</si>
  <si>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</si>
  <si>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</si>
  <si>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</si>
  <si>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</si>
  <si>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</si>
  <si>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</si>
  <si>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</si>
  <si>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</si>
  <si>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</si>
  <si>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</si>
  <si>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</si>
  <si>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</si>
  <si>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</si>
  <si>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</si>
  <si>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</si>
  <si>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</si>
  <si>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</si>
  <si>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</si>
  <si>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</si>
  <si>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</si>
  <si>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</si>
  <si>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</si>
  <si>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</si>
  <si>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</si>
  <si>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</si>
  <si>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</si>
  <si>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</si>
  <si>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</si>
  <si>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</si>
  <si>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</si>
  <si>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</si>
  <si>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</si>
  <si>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</si>
  <si>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</si>
  <si>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</si>
  <si>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</si>
  <si>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</si>
  <si>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</si>
  <si>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</si>
  <si>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</si>
  <si>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</si>
  <si>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</si>
  <si>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</si>
  <si>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</si>
  <si>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</si>
  <si>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</si>
  <si>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</si>
  <si>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</si>
  <si>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</si>
  <si>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</si>
  <si>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</si>
  <si>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</si>
  <si>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</si>
  <si>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</si>
  <si>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</si>
  <si>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</si>
  <si>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</si>
  <si>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</si>
  <si>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</si>
  <si>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</si>
  <si>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</si>
  <si>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</si>
  <si>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</si>
  <si>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</si>
  <si>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</si>
  <si>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</si>
  <si>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</si>
  <si>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</si>
  <si>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</si>
  <si>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</si>
  <si>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</si>
  <si>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</si>
  <si>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</si>
  <si>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</si>
  <si>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</si>
  <si>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</si>
  <si>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</si>
  <si>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</si>
  <si>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</si>
  <si>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</si>
  <si>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</si>
  <si>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</si>
  <si>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</si>
  <si>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</si>
  <si>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</si>
  <si>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</si>
  <si>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</si>
  <si>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</si>
  <si>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</si>
  <si>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</si>
  <si>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</si>
  <si>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</si>
  <si>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</si>
  <si>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</si>
  <si>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</si>
  <si>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</si>
  <si>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</si>
  <si>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</si>
  <si>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</si>
  <si>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</si>
  <si>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</si>
  <si>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</si>
  <si>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</si>
  <si>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</si>
  <si>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</si>
  <si>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</si>
  <si>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</si>
  <si>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</si>
  <si>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</si>
  <si>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</si>
  <si>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</si>
  <si>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</si>
  <si>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</si>
  <si>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</si>
  <si>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</si>
  <si>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</si>
  <si>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</si>
  <si>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</si>
  <si>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</si>
  <si>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</si>
  <si>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</si>
  <si>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</si>
  <si>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</si>
  <si>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</si>
  <si>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</si>
  <si>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</si>
  <si>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</si>
  <si>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</si>
  <si>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</si>
  <si>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</si>
  <si>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</si>
  <si>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</si>
  <si>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</si>
  <si>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</si>
  <si>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</si>
  <si>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</si>
  <si>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</si>
  <si>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</si>
  <si>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</si>
  <si>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</si>
  <si>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</si>
  <si>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</si>
  <si>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</si>
  <si>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</si>
  <si>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</si>
  <si>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</si>
  <si>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</si>
  <si>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</si>
  <si>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</si>
  <si>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</si>
  <si>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</si>
  <si>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</si>
  <si>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</si>
  <si>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</si>
  <si>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</si>
  <si>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</si>
  <si>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</si>
  <si>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</si>
  <si>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</si>
  <si>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</si>
  <si>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</si>
  <si>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</si>
  <si>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</si>
  <si>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</si>
  <si>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</si>
  <si>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</si>
  <si>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</si>
  <si>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</si>
  <si>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</si>
  <si>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</si>
  <si>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</si>
  <si>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</si>
  <si>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</si>
  <si>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</si>
  <si>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</si>
  <si>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</si>
  <si>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</si>
  <si>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</si>
  <si>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</si>
  <si>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</si>
  <si>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</si>
  <si>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</si>
  <si>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</si>
  <si>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</si>
  <si>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</si>
  <si>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</si>
  <si>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</si>
  <si>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</si>
  <si>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</si>
  <si>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</si>
  <si>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</si>
  <si>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</si>
  <si>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</si>
  <si>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</si>
  <si>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</si>
  <si>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</si>
  <si>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</si>
  <si>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</si>
  <si>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</si>
  <si>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</si>
  <si>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</si>
  <si>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</si>
  <si>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</si>
  <si>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</si>
  <si>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</si>
  <si>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</si>
  <si>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</si>
  <si>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</si>
  <si>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</si>
  <si>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</si>
  <si>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</si>
  <si>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</si>
  <si>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</si>
  <si>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</si>
  <si>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</si>
  <si>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</si>
  <si>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</si>
  <si>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</si>
  <si>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</si>
  <si>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</si>
  <si>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</si>
  <si>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</si>
  <si>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</si>
  <si>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</si>
  <si>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</si>
  <si>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</si>
  <si>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</si>
  <si>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</si>
  <si>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</si>
  <si>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</si>
  <si>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</si>
  <si>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</si>
  <si>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</si>
  <si>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</si>
  <si>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</si>
  <si>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</si>
  <si>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</si>
  <si>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</si>
  <si>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</si>
  <si>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</si>
  <si>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</si>
  <si>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</si>
  <si>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</si>
  <si>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</si>
  <si>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</si>
  <si>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</si>
  <si>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</si>
  <si>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</si>
  <si>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</si>
  <si>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</si>
  <si>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</si>
  <si>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</si>
  <si>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</si>
  <si>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</si>
  <si>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</si>
  <si>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</si>
  <si>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</si>
  <si>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</si>
  <si>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</si>
  <si>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</si>
  <si>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</si>
  <si>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</si>
  <si>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</si>
  <si>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</si>
  <si>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</si>
  <si>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</si>
  <si>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</si>
  <si>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</si>
  <si>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</si>
  <si>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</si>
  <si>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</si>
  <si>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</si>
  <si>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</si>
  <si>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</si>
  <si>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</si>
  <si>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</si>
  <si>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</si>
  <si>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</si>
  <si>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</si>
  <si>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</si>
  <si>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</si>
  <si>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</si>
  <si>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</si>
  <si>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</si>
  <si>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</si>
  <si>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</si>
  <si>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</si>
  <si>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</si>
  <si>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</si>
  <si>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</si>
  <si>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</si>
  <si>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</si>
  <si>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</si>
  <si>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</si>
  <si>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</si>
  <si>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</si>
  <si>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</si>
  <si>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</si>
  <si>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</si>
  <si>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</si>
  <si>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</si>
  <si>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</si>
  <si>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</si>
  <si>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</si>
  <si>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</si>
  <si>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</si>
  <si>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</si>
  <si>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</si>
  <si>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</si>
  <si>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</si>
  <si>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</si>
  <si>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</si>
  <si>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</si>
  <si>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</si>
  <si>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</si>
  <si>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</si>
  <si>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</si>
  <si>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</si>
  <si>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</si>
  <si>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</si>
  <si>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</si>
  <si>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</si>
  <si>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</si>
  <si>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</si>
  <si>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</si>
  <si>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</si>
  <si>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</si>
  <si>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</si>
  <si>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</si>
  <si>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</si>
  <si>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</si>
  <si>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</si>
  <si>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</si>
  <si>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</si>
  <si>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</si>
  <si>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</si>
  <si>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</si>
  <si>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</si>
  <si>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</si>
  <si>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</si>
  <si>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</si>
  <si>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</si>
  <si>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</si>
  <si>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</si>
  <si>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</si>
  <si>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</si>
  <si>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</si>
  <si>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</si>
  <si>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</si>
  <si>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</si>
  <si>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</si>
  <si>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</si>
  <si>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</si>
  <si>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</si>
  <si>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</si>
  <si>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</si>
  <si>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</si>
  <si>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</si>
  <si>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</si>
  <si>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</si>
  <si>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</si>
  <si>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</si>
  <si>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</si>
  <si>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</si>
  <si>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</si>
  <si>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</si>
  <si>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</si>
  <si>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</si>
  <si>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</si>
  <si>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</si>
  <si>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</si>
  <si>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</si>
  <si>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</si>
  <si>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</si>
  <si>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</si>
  <si>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</si>
  <si>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</si>
  <si>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</si>
  <si>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</si>
  <si>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</si>
  <si>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</si>
  <si>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</si>
  <si>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</si>
  <si>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</si>
  <si>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</si>
  <si>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</si>
  <si>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</si>
  <si>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</si>
  <si>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</si>
  <si>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</si>
  <si>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</si>
  <si>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</si>
  <si>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</si>
  <si>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</si>
  <si>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</si>
  <si>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</si>
  <si>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</si>
  <si>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</si>
  <si>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</si>
  <si>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</si>
  <si>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</si>
  <si>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</si>
  <si>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</si>
  <si>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</si>
  <si>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</si>
  <si>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</si>
  <si>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</si>
  <si>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</si>
  <si>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</si>
  <si>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</si>
  <si>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</si>
  <si>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</si>
  <si>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</si>
  <si>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</si>
  <si>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</si>
  <si>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</si>
  <si>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</si>
  <si>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</si>
  <si>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</si>
  <si>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</si>
  <si>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</si>
  <si>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</si>
  <si>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</si>
  <si>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</si>
  <si>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</si>
  <si>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</si>
  <si>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</si>
  <si>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</si>
  <si>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</si>
  <si>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</si>
  <si>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</si>
  <si>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</si>
  <si>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</si>
  <si>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</si>
  <si>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</si>
  <si>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</si>
  <si>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</si>
  <si>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</si>
  <si>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</si>
  <si>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</si>
  <si>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</si>
  <si>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</si>
  <si>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</si>
  <si>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</si>
  <si>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</si>
  <si>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</si>
  <si>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</si>
  <si>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</si>
  <si>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</si>
  <si>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</si>
  <si>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</si>
  <si>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</si>
  <si>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</si>
  <si>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</si>
  <si>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</si>
  <si>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</si>
  <si>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</si>
  <si>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</si>
  <si>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</si>
  <si>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</si>
  <si>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</si>
  <si>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</si>
  <si>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</si>
  <si>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</si>
  <si>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</si>
  <si>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</si>
  <si>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</si>
  <si>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</si>
  <si>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</si>
  <si>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</si>
  <si>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</si>
  <si>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</si>
  <si>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</si>
  <si>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</si>
  <si>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</si>
  <si>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</si>
  <si>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</si>
  <si>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</si>
  <si>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</si>
  <si>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</si>
  <si>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</si>
  <si>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</si>
  <si>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</si>
  <si>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</si>
  <si>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</si>
  <si>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</si>
  <si>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</si>
  <si>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</si>
  <si>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</si>
  <si>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</si>
  <si>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</si>
  <si>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</si>
  <si>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</si>
  <si>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</si>
  <si>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</si>
  <si>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</si>
  <si>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</si>
  <si>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</si>
  <si>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</si>
  <si>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</si>
  <si>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</si>
  <si>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</si>
  <si>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</si>
  <si>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</si>
  <si>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</si>
  <si>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</si>
  <si>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</si>
  <si>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</si>
  <si>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</si>
  <si>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</si>
  <si>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</si>
  <si>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</si>
  <si>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</si>
  <si>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</si>
  <si>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</si>
  <si>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</si>
  <si>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</si>
  <si>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</si>
  <si>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</si>
  <si>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</si>
  <si>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</si>
  <si>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</si>
  <si>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</si>
  <si>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</si>
  <si>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</si>
  <si>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</si>
  <si>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</si>
  <si>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</si>
  <si>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</si>
  <si>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</si>
  <si>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</si>
  <si>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</si>
  <si>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</si>
  <si>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</si>
  <si>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</si>
  <si>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</si>
  <si>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</si>
  <si>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</si>
  <si>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</si>
  <si>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</si>
  <si>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</si>
  <si>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</si>
  <si>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</si>
  <si>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</si>
  <si>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</si>
  <si>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</si>
  <si>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</si>
  <si>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</si>
  <si>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</si>
  <si>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</si>
  <si>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</si>
  <si>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</si>
  <si>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</si>
  <si>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</si>
  <si>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</si>
  <si>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</si>
  <si>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</si>
  <si>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</si>
  <si>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</si>
  <si>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</si>
  <si>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</si>
  <si>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</si>
  <si>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</si>
  <si>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</si>
  <si>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</si>
  <si>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</si>
  <si>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</si>
  <si>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</si>
  <si>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</si>
  <si>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</si>
  <si>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</si>
  <si>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</si>
  <si>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</si>
  <si>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</si>
  <si>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</si>
  <si>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</si>
  <si>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</si>
  <si>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</si>
  <si>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</si>
  <si>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</si>
  <si>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</si>
  <si>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</si>
  <si>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</si>
  <si>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</si>
  <si>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</si>
  <si>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</si>
  <si>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</si>
  <si>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</si>
  <si>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</si>
  <si>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</si>
  <si>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</si>
  <si>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</si>
  <si>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</si>
  <si>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</si>
  <si>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</si>
  <si>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</si>
  <si>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</si>
  <si>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</si>
  <si>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</si>
  <si>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</si>
  <si>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</si>
  <si>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</si>
  <si>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</si>
  <si>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</si>
  <si>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</si>
  <si>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</si>
  <si>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</si>
  <si>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</si>
  <si>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</si>
  <si>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</si>
  <si>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</si>
  <si>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</si>
  <si>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</si>
  <si>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</si>
  <si>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</si>
  <si>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</si>
  <si>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</si>
  <si>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</si>
  <si>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</si>
  <si>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</si>
  <si>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</si>
  <si>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</si>
  <si>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</si>
  <si>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</si>
  <si>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</si>
  <si>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</si>
  <si>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</si>
  <si>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</si>
  <si>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</si>
  <si>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</si>
  <si>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</si>
  <si>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</si>
  <si>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</si>
  <si>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</si>
  <si>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</si>
  <si>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</si>
  <si>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</si>
  <si>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</si>
  <si>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</si>
  <si>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</si>
  <si>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</si>
  <si>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</si>
  <si>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</si>
  <si>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</si>
  <si>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</si>
  <si>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</si>
  <si>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</si>
  <si>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</si>
  <si>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</si>
  <si>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</si>
  <si>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</si>
  <si>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</si>
  <si>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</si>
  <si>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</si>
  <si>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</si>
  <si>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</si>
  <si>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</si>
  <si>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</si>
  <si>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</si>
  <si>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</si>
  <si>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</si>
  <si>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</si>
  <si>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</si>
  <si>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</si>
  <si>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</si>
  <si>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</si>
  <si>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</si>
  <si>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</si>
  <si>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</si>
  <si>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</si>
  <si>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</si>
  <si>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</si>
  <si>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</si>
  <si>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</si>
  <si>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</si>
  <si>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</si>
  <si>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</si>
  <si>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</si>
  <si>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</si>
  <si>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</si>
  <si>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</si>
  <si>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</si>
  <si>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</si>
  <si>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</si>
  <si>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</si>
  <si>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</si>
  <si>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</si>
  <si>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</si>
  <si>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</si>
  <si>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</si>
  <si>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</si>
  <si>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</si>
  <si>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</si>
  <si>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</si>
  <si>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</si>
  <si>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</si>
  <si>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</si>
  <si>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</si>
  <si>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</si>
  <si>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</si>
  <si>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</si>
  <si>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</si>
  <si>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</si>
  <si>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</si>
  <si>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</si>
  <si>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</si>
  <si>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</si>
  <si>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</si>
  <si>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</si>
  <si>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</si>
  <si>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</si>
  <si>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</si>
  <si>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</si>
  <si>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</si>
  <si>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</si>
  <si>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</si>
  <si>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</si>
  <si>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</si>
  <si>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</si>
  <si>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</si>
  <si>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</si>
  <si>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</si>
  <si>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</si>
  <si>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</si>
  <si>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</si>
  <si>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</si>
  <si>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</si>
  <si>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</si>
  <si>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</si>
  <si>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</si>
  <si>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</si>
  <si>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</si>
  <si>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</si>
  <si>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</si>
  <si>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</si>
  <si>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</si>
  <si>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</si>
  <si>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</si>
  <si>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</si>
  <si>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</si>
  <si>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</si>
  <si>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</si>
  <si>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</si>
  <si>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</si>
  <si>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</si>
  <si>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</si>
  <si>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</si>
  <si>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</si>
  <si>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</si>
  <si>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</si>
  <si>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</si>
  <si>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</si>
  <si>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</si>
  <si>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</si>
  <si>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</si>
  <si>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</si>
  <si>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</si>
  <si>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</si>
  <si>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</si>
  <si>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</si>
  <si>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</si>
  <si>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</si>
  <si>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</si>
  <si>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</si>
  <si>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</si>
  <si>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</si>
  <si>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</si>
  <si>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</si>
  <si>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</si>
  <si>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</si>
  <si>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</si>
  <si>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</si>
  <si>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</si>
  <si>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</si>
  <si>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</si>
  <si>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</si>
  <si>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</si>
  <si>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</si>
  <si>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</si>
  <si>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</si>
  <si>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</si>
  <si>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</si>
  <si>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</si>
  <si>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</si>
  <si>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</si>
  <si>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</si>
  <si>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</si>
  <si>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</si>
  <si>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</si>
  <si>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</si>
  <si>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</si>
  <si>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</si>
  <si>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</si>
  <si>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</si>
  <si>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</si>
  <si>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</si>
  <si>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</si>
  <si>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</si>
  <si>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</si>
  <si>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</si>
  <si>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</si>
  <si>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</si>
  <si>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</si>
  <si>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</si>
  <si>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</si>
  <si>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</si>
  <si>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</si>
  <si>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</si>
  <si>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</si>
  <si>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</si>
  <si>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</si>
  <si>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</si>
  <si>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</si>
  <si>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</si>
  <si>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</si>
  <si>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</si>
  <si>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</si>
  <si>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</si>
  <si>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</si>
  <si>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</si>
  <si>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</si>
  <si>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</si>
  <si>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</si>
  <si>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</si>
  <si>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</si>
  <si>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</si>
  <si>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</si>
  <si>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</si>
  <si>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</si>
  <si>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</si>
  <si>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</si>
  <si>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</si>
  <si>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</si>
  <si>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</si>
  <si>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</si>
  <si>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</si>
  <si>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</si>
  <si>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</si>
  <si>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</si>
  <si>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</si>
  <si>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</si>
  <si>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</si>
  <si>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</si>
  <si>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</si>
  <si>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</si>
  <si>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</si>
  <si>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</si>
  <si>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</si>
  <si>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</si>
  <si>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</si>
  <si>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</si>
  <si>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</si>
  <si>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</si>
  <si>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</si>
  <si>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</si>
  <si>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</si>
  <si>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</si>
  <si>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</si>
  <si>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</si>
  <si>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</si>
  <si>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</si>
  <si>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</si>
  <si>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</si>
  <si>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</si>
  <si>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</si>
  <si>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</si>
  <si>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</si>
  <si>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</si>
  <si>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</si>
  <si>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</si>
  <si>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</si>
  <si>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</si>
  <si>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</si>
  <si>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</si>
  <si>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</si>
  <si>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</si>
  <si>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</si>
  <si>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</si>
  <si>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</si>
  <si>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</si>
  <si>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</si>
  <si>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</si>
  <si>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</si>
  <si>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</si>
  <si>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</si>
  <si>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</si>
  <si>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</si>
  <si>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</si>
  <si>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</si>
  <si>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</si>
  <si>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</si>
  <si>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</si>
  <si>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</si>
  <si>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</si>
  <si>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</si>
  <si>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</si>
  <si>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</si>
  <si>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</si>
  <si>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</si>
  <si>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</si>
  <si>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</si>
  <si>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</si>
  <si>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</si>
  <si>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</si>
  <si>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</si>
  <si>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</si>
  <si>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</si>
  <si>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</si>
  <si>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</si>
  <si>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</si>
  <si>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</si>
  <si>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</si>
  <si>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</si>
  <si>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</si>
  <si>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</si>
  <si>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</si>
  <si>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</si>
  <si>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</si>
  <si>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</si>
  <si>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</si>
  <si>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</si>
  <si>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</si>
  <si>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</si>
  <si>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</si>
  <si>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</si>
  <si>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</si>
  <si>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</si>
  <si>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</si>
  <si>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</si>
  <si>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</si>
  <si>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</si>
  <si>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</si>
  <si>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</si>
  <si>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</si>
  <si>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</si>
  <si>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</si>
  <si>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</si>
  <si>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</si>
  <si>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</si>
  <si>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</si>
  <si>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</si>
  <si>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</si>
  <si>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</si>
  <si>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</si>
  <si>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</si>
  <si>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</si>
  <si>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</si>
  <si>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</si>
  <si>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</si>
  <si>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</si>
  <si>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</si>
  <si>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</si>
  <si>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</si>
  <si>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</si>
  <si>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</si>
  <si>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</si>
  <si>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</si>
  <si>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</si>
  <si>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</si>
  <si>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</si>
  <si>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</si>
  <si>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</si>
  <si>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</si>
  <si>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</si>
  <si>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</si>
  <si>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</si>
  <si>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</si>
  <si>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</si>
  <si>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</si>
  <si>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</si>
  <si>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</si>
  <si>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</si>
  <si>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</si>
  <si>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</si>
  <si>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</si>
  <si>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</si>
  <si>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</si>
  <si>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</si>
  <si>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</si>
  <si>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</si>
  <si>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</si>
  <si>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</si>
  <si>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</si>
  <si>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</si>
  <si>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</si>
  <si>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</si>
  <si>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</si>
  <si>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</si>
  <si>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</si>
  <si>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</si>
  <si>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</si>
  <si>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</si>
  <si>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</si>
  <si>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</si>
  <si>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</si>
  <si>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</si>
  <si>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</si>
  <si>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</si>
  <si>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</si>
  <si>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</si>
  <si>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</si>
  <si>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</si>
  <si>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</si>
  <si>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</si>
  <si>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</si>
  <si>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</si>
  <si>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</si>
  <si>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</si>
  <si>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</si>
  <si>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</si>
  <si>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</si>
  <si>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</si>
  <si>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</si>
  <si>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</si>
  <si>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</si>
  <si>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</si>
  <si>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</si>
  <si>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</si>
  <si>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</si>
  <si>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</si>
  <si>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</si>
  <si>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</si>
  <si>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</si>
  <si>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</si>
  <si>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</si>
  <si>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</si>
  <si>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</si>
  <si>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</si>
  <si>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</si>
  <si>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</si>
  <si>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</si>
  <si>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</si>
  <si>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</si>
  <si>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</si>
  <si>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</si>
  <si>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</si>
  <si>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</si>
  <si>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</si>
  <si>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</si>
  <si>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</si>
  <si>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</si>
  <si>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</si>
  <si>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</si>
  <si>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</si>
  <si>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</si>
  <si>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</si>
  <si>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</si>
  <si>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</si>
  <si>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</si>
  <si>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</si>
  <si>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</si>
  <si>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</si>
  <si>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</si>
  <si>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</si>
  <si>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</si>
  <si>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</si>
  <si>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</si>
  <si>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</si>
  <si>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</si>
  <si>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</si>
  <si>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</si>
  <si>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</si>
  <si>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</si>
  <si>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</si>
  <si>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</si>
  <si>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</si>
  <si>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</si>
  <si>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</si>
  <si>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</si>
  <si>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</si>
  <si>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</si>
  <si>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</si>
  <si>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</si>
  <si>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</si>
  <si>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</si>
  <si>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</si>
  <si>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</si>
  <si>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</si>
  <si>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</si>
  <si>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</si>
  <si>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</si>
  <si>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</si>
  <si>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</si>
  <si>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</si>
  <si>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</si>
  <si>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</si>
  <si>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</si>
  <si>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</si>
  <si>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</si>
  <si>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</si>
  <si>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</si>
  <si>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</si>
  <si>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</si>
  <si>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</si>
  <si>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</si>
  <si>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</si>
  <si>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</si>
  <si>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</si>
  <si>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</si>
  <si>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</si>
  <si>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</si>
  <si>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</si>
  <si>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</si>
  <si>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</si>
  <si>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</si>
  <si>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</si>
  <si>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</si>
  <si>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</si>
  <si>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</si>
  <si>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</si>
  <si>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</si>
  <si>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</si>
  <si>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</si>
  <si>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</si>
  <si>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</si>
  <si>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</si>
  <si>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</si>
  <si>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</si>
  <si>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</si>
  <si>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</si>
  <si>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</si>
  <si>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</si>
  <si>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</si>
  <si>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</si>
  <si>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</si>
  <si>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</si>
  <si>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</si>
  <si>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</si>
  <si>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</si>
  <si>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</si>
  <si>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</si>
  <si>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</si>
  <si>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</si>
  <si>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</si>
  <si>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</si>
  <si>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 Category</t>
  </si>
  <si>
    <t>Sub-Category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</si>
  <si>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</si>
  <si>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</si>
  <si>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</si>
  <si>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</si>
  <si>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</si>
  <si>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</si>
  <si>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</si>
  <si>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</si>
  <si>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</si>
  <si>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Row Labels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</si>
  <si>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</si>
  <si>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</si>
  <si>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</si>
  <si>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</si>
  <si>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</si>
  <si>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</si>
  <si>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</si>
  <si>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</si>
  <si>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</si>
  <si>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</si>
  <si>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</si>
  <si>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</si>
  <si>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</si>
  <si>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</si>
  <si>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</si>
  <si>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</si>
  <si>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</si>
  <si>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</si>
  <si>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</si>
  <si>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</si>
  <si>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</si>
  <si>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</si>
  <si>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</si>
  <si>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</si>
  <si>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</si>
  <si>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</si>
  <si>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</si>
  <si>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</si>
  <si>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</si>
  <si>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</si>
  <si>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</si>
  <si>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</si>
  <si>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</si>
  <si>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</si>
  <si>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</si>
  <si>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</si>
  <si>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</si>
  <si>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</si>
  <si>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</si>
  <si>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</si>
  <si>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</si>
  <si>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</si>
  <si>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</si>
  <si>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</si>
  <si>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</si>
  <si>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</si>
  <si>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</si>
  <si>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</si>
  <si>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</si>
  <si>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</si>
  <si>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</si>
  <si>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</si>
  <si>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</si>
  <si>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</si>
  <si>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</si>
  <si>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</si>
  <si>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</si>
  <si>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</si>
  <si>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</si>
  <si>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</si>
  <si>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</si>
  <si>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</si>
  <si>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</si>
  <si>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Outcomes</t>
  </si>
  <si>
    <t>Mean number of backers</t>
  </si>
  <si>
    <t>Median number of backers</t>
  </si>
  <si>
    <t>Minimum number of backers</t>
  </si>
  <si>
    <t>Maximum number of backers</t>
  </si>
  <si>
    <t>Variance in number of backers</t>
  </si>
  <si>
    <t>Standard Deviation of number of backers</t>
  </si>
  <si>
    <t>Failed Outcomes</t>
  </si>
  <si>
    <t>Less than 100</t>
  </si>
  <si>
    <t>101-200</t>
  </si>
  <si>
    <t>201-500</t>
  </si>
  <si>
    <t>501-1000</t>
  </si>
  <si>
    <t>1001-2000</t>
  </si>
  <si>
    <t>2001-3000</t>
  </si>
  <si>
    <t>3001-4000</t>
  </si>
  <si>
    <t>4001-5000</t>
  </si>
  <si>
    <t>More than 5000</t>
  </si>
  <si>
    <t>Number of campaigns by range of backers</t>
  </si>
  <si>
    <t>Answers to statistical analysis questions contained in the attached word doc.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</si>
</sst>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B9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10" xfId="0" applyBorder="1"/>
    <xf numFmtId="0" fontId="16" fillId="34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0" xfId="0" applyNumberFormat="1"/>
    <xf numFmtId="0" fontId="0" fillId="35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C00000"/>
      </font>
      <fill>
        <patternFill>
          <bgColor rgb="FFFF9B9B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C00000"/>
      </font>
      <fill>
        <patternFill>
          <bgColor rgb="FFFF9B9B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C00000"/>
      </font>
      <fill>
        <patternFill>
          <bgColor rgb="FFFF9B9B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C00000"/>
      </font>
      <fill>
        <patternFill>
          <bgColor rgb="FFFF9B9B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C00000"/>
      </font>
      <fill>
        <patternFill>
          <bgColor rgb="FFFF9B9B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9B9B"/>
      <color rgb="FFD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Challenge.xlsx]Pivot Table by Category!PivotTable15</c:name>
    <c:fmtId val="10"/>
  </c:pivotSource>
  <c:chart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B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1-4589-AB29-22247DCE43F6}"/>
            </c:ext>
          </c:extLst>
        </c:ser>
        <c:ser>
          <c:idx val="1"/>
          <c:order val="1"/>
          <c:tx>
            <c:strRef>
              <c:f>'Pivot Table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B9B"/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1-4589-AB29-22247DCE43F6}"/>
            </c:ext>
          </c:extLst>
        </c:ser>
        <c:ser>
          <c:idx val="2"/>
          <c:order val="2"/>
          <c:tx>
            <c:strRef>
              <c:f>'Pivot Table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1-4589-AB29-22247DCE43F6}"/>
            </c:ext>
          </c:extLst>
        </c:ser>
        <c:ser>
          <c:idx val="3"/>
          <c:order val="3"/>
          <c:tx>
            <c:strRef>
              <c:f>'Pivot Table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61-4589-AB29-22247DCE4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7827183"/>
        <c:axId val="1757823439"/>
      </c:barChart>
      <c:catAx>
        <c:axId val="175782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23439"/>
        <c:crosses val="autoZero"/>
        <c:auto val="1"/>
        <c:lblAlgn val="ctr"/>
        <c:lblOffset val="100"/>
        <c:noMultiLvlLbl val="0"/>
      </c:catAx>
      <c:valAx>
        <c:axId val="17578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2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Challenge.xlsx]Pivot Table by Country!PivotTable16</c:name>
    <c:fmtId val="0"/>
  </c:pivotSource>
  <c:chart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B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Country'!$B$4:$B$5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by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Country'!$B$6:$B$30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B-4669-9456-F1074A695BB4}"/>
            </c:ext>
          </c:extLst>
        </c:ser>
        <c:ser>
          <c:idx val="1"/>
          <c:order val="1"/>
          <c:tx>
            <c:strRef>
              <c:f>'Pivot Table by Country'!$C$4:$C$5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B9B"/>
            </a:solidFill>
            <a:ln>
              <a:noFill/>
            </a:ln>
            <a:effectLst/>
          </c:spPr>
          <c:invertIfNegative val="0"/>
          <c:cat>
            <c:strRef>
              <c:f>'Pivot Table by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Country'!$C$6:$C$30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B-4669-9456-F1074A695BB4}"/>
            </c:ext>
          </c:extLst>
        </c:ser>
        <c:ser>
          <c:idx val="2"/>
          <c:order val="2"/>
          <c:tx>
            <c:strRef>
              <c:f>'Pivot Table by Country'!$D$4:$D$5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by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Country'!$D$6:$D$30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FB-4669-9456-F1074A695BB4}"/>
            </c:ext>
          </c:extLst>
        </c:ser>
        <c:ser>
          <c:idx val="3"/>
          <c:order val="3"/>
          <c:tx>
            <c:strRef>
              <c:f>'Pivot Table by Country'!$E$4:$E$5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by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Country'!$E$6:$E$30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FB-4669-9456-F1074A695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0820607"/>
        <c:axId val="1791216975"/>
      </c:barChart>
      <c:catAx>
        <c:axId val="143082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16975"/>
        <c:crosses val="autoZero"/>
        <c:auto val="1"/>
        <c:lblAlgn val="ctr"/>
        <c:lblOffset val="100"/>
        <c:noMultiLvlLbl val="0"/>
      </c:catAx>
      <c:valAx>
        <c:axId val="17912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Challenge.xlsx]Pivot Table by Date!PivotTable21</c:name>
    <c:fmtId val="0"/>
  </c:pivotSource>
  <c:chart>
    <c:autoTitleDeleted val="0"/>
    <c:pivotFmts>
      <c:pivotFmt>
        <c:idx val="0"/>
        <c:spPr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9B9B"/>
            </a:solidFill>
            <a:round/>
          </a:ln>
          <a:effectLst/>
        </c:spPr>
        <c:marker>
          <c:symbol val="circle"/>
          <c:size val="5"/>
          <c:spPr>
            <a:solidFill>
              <a:srgbClr val="FF9B9B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'Pivot Table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5-4454-A764-451557A3020F}"/>
            </c:ext>
          </c:extLst>
        </c:ser>
        <c:ser>
          <c:idx val="1"/>
          <c:order val="1"/>
          <c:tx>
            <c:strRef>
              <c:f>'Pivot Table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9B9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B9B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'Pivot Table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5-4454-A764-451557A3020F}"/>
            </c:ext>
          </c:extLst>
        </c:ser>
        <c:ser>
          <c:idx val="2"/>
          <c:order val="2"/>
          <c:tx>
            <c:strRef>
              <c:f>'Pivot Table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C5-4454-A764-451557A3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239999"/>
        <c:axId val="1548237919"/>
      </c:lineChart>
      <c:catAx>
        <c:axId val="154823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of Creation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37919"/>
        <c:crosses val="autoZero"/>
        <c:auto val="1"/>
        <c:lblAlgn val="ctr"/>
        <c:lblOffset val="100"/>
        <c:noMultiLvlLbl val="0"/>
      </c:catAx>
      <c:valAx>
        <c:axId val="15482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3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'Percentages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'Percentages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'Percentages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3-4B2E-B245-F65F18E65F88}"/>
            </c:ext>
          </c:extLst>
        </c:ser>
        <c:ser>
          <c:idx val="1"/>
          <c:order val="1"/>
          <c:tx>
            <c:strRef>
              <c:f>'Percentages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9B9B"/>
              </a:solidFill>
              <a:round/>
            </a:ln>
            <a:effectLst/>
          </c:spPr>
          <c:marker>
            <c:symbol val="none"/>
          </c:marker>
          <c:cat>
            <c:strRef>
              <c:f>'Percentages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'Percentages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3-4B2E-B245-F65F18E65F88}"/>
            </c:ext>
          </c:extLst>
        </c:ser>
        <c:ser>
          <c:idx val="2"/>
          <c:order val="2"/>
          <c:tx>
            <c:strRef>
              <c:f>'Percentages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'Percentages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'Percentages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3-4B2E-B245-F65F18E65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380287"/>
        <c:axId val="1909367807"/>
      </c:lineChart>
      <c:catAx>
        <c:axId val="19093802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67807"/>
        <c:crosses val="autoZero"/>
        <c:auto val="1"/>
        <c:lblAlgn val="ctr"/>
        <c:lblOffset val="100"/>
        <c:noMultiLvlLbl val="0"/>
      </c:catAx>
      <c:valAx>
        <c:axId val="19093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8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99060</xdr:rowOff>
    </xdr:from>
    <xdr:to>
      <xdr:col>15</xdr:col>
      <xdr:colOff>594360</xdr:colOff>
      <xdr:row>21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7CF16D-E152-09AE-0AAD-FF9DD5D5D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2</xdr:row>
      <xdr:rowOff>30480</xdr:rowOff>
    </xdr:from>
    <xdr:to>
      <xdr:col>17</xdr:col>
      <xdr:colOff>356870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2C474-46CF-B645-6BDE-E37C0E619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194310</xdr:colOff>
      <xdr:row>3</xdr:row>
      <xdr:rowOff>22860</xdr:rowOff>
    </xdr:from>
    <xdr:to>
      <xdr:col>13</xdr:col>
      <xdr:colOff>15240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51034-48AF-5AAC-BD07-B165CE7AD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255270</xdr:colOff>
      <xdr:row>13</xdr:row>
      <xdr:rowOff>114300</xdr:rowOff>
    </xdr:from>
    <xdr:to>
      <xdr:col>7</xdr:col>
      <xdr:colOff>1150620</xdr:colOff>
      <xdr:row>35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0622D1-3357-C33E-2FC4-4576F13E4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ll Brammah" refreshedDate="44956.789243981482" createdVersion="8" refreshedVersion="8" minRefreshableVersion="3" recordCount="1000" xr:uid="{088D347F-F332-4040-987A-2151381507F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64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7B7D6-7FB5-4FD5-92D8-6D99D2BED5E3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A8932-E1A0-489E-A11B-418869F819B9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C1DEE-1CD6-4DFD-B160-53C3BAB2D5AD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workbookViewId="0">
      <selection activeCell="O2" sqref="O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1.19921875" style="5"/>
    <col min="8" max="8" width="13" bestFit="1" customWidth="1"/>
    <col min="9" max="9" width="13" customWidth="1"/>
    <col min="12" max="12" width="11.19921875" bestFit="1" customWidth="1"/>
    <col min="13" max="13" width="11.19921875" customWidth="1"/>
    <col min="14" max="14" width="11.19921875" bestFit="1" customWidth="1"/>
    <col min="15" max="15" width="11.19921875" customWidth="1"/>
    <col min="18" max="18" width="28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 s="7">
        <f>IF(E2=0, 0, E2/H2)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 SEARCH("/",R2,1)-1)</f>
        <v>food</v>
      </c>
      <c r="T2" t="str">
        <f>RIGHT(R2,(LEN(R2)-SEARCH("/",R2,1)))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E3/D3</f>
        <v>10.4</v>
      </c>
      <c r="G3" t="s">
        <v>20</v>
      </c>
      <c r="H3">
        <v>158</v>
      </c>
      <c r="I3" s="7">
        <f t="shared" ref="I3:I66" si="1">IF(E3=0, 0, E3/H3)</f>
        <v>92.151898734177209</v>
      </c>
      <c r="J3" t="s">
        <v>21</v>
      </c>
      <c r="K3" t="s">
        <v>22</v>
      </c>
      <c r="L3">
        <v>1408424400</v>
      </c>
      <c r="M3" s="10">
        <f>(((L3/60)/60)/24)+DATE(1970,1,1)</f>
        <v>41870.208333333336</v>
      </c>
      <c r="N3">
        <v>1408597200</v>
      </c>
      <c r="O3" s="10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SEARCH("/",R3,1)-1)</f>
        <v>music</v>
      </c>
      <c r="T3" t="str">
        <f t="shared" ref="T3:T66" si="4">RIGHT(R3,(LEN(R3)-SEARCH("/",R3,1)))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ref="M4:M67" si="5">(((L4/60)/60)/24)+DATE(1970,1,1)</f>
        <v>41595.25</v>
      </c>
      <c r="N4">
        <v>1384840800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5"/>
        <v>43688.208333333328</v>
      </c>
      <c r="N5">
        <v>1568955600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5"/>
        <v>43485.25</v>
      </c>
      <c r="N6">
        <v>1548309600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5"/>
        <v>41149.208333333336</v>
      </c>
      <c r="N7">
        <v>1347080400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5"/>
        <v>42991.208333333328</v>
      </c>
      <c r="N8">
        <v>1505365200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5"/>
        <v>42229.208333333328</v>
      </c>
      <c r="N9">
        <v>1439614800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5"/>
        <v>40399.208333333336</v>
      </c>
      <c r="N10">
        <v>1281502800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5"/>
        <v>41536.208333333336</v>
      </c>
      <c r="N11">
        <v>1383804000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0">
        <f t="shared" si="5"/>
        <v>40404.208333333336</v>
      </c>
      <c r="N12">
        <v>1285909200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5"/>
        <v>40442.208333333336</v>
      </c>
      <c r="N13">
        <v>1285563600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5"/>
        <v>43760.208333333328</v>
      </c>
      <c r="N14">
        <v>1572411600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5"/>
        <v>42532.208333333328</v>
      </c>
      <c r="N15">
        <v>1466658000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5"/>
        <v>40974.25</v>
      </c>
      <c r="N16">
        <v>1333342800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5"/>
        <v>43809.25</v>
      </c>
      <c r="N17">
        <v>1576303200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0">
        <f t="shared" si="5"/>
        <v>41661.25</v>
      </c>
      <c r="N18">
        <v>1392271200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5"/>
        <v>40555.25</v>
      </c>
      <c r="N19">
        <v>1294898400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5"/>
        <v>43351.208333333328</v>
      </c>
      <c r="N20">
        <v>1537074000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5"/>
        <v>43528.25</v>
      </c>
      <c r="N21">
        <v>1553490000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5"/>
        <v>41848.208333333336</v>
      </c>
      <c r="N22">
        <v>1406523600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5"/>
        <v>40770.208333333336</v>
      </c>
      <c r="N23">
        <v>1316322000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5"/>
        <v>43193.208333333328</v>
      </c>
      <c r="N24">
        <v>1524027600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5"/>
        <v>43510.25</v>
      </c>
      <c r="N25">
        <v>1554699600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5"/>
        <v>41811.208333333336</v>
      </c>
      <c r="N26">
        <v>1403499600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5"/>
        <v>40681.208333333336</v>
      </c>
      <c r="N27">
        <v>1307422800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5"/>
        <v>43312.208333333328</v>
      </c>
      <c r="N28">
        <v>1535346000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0">
        <f t="shared" si="5"/>
        <v>42280.208333333328</v>
      </c>
      <c r="N29">
        <v>1444539600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5"/>
        <v>40218.25</v>
      </c>
      <c r="N30">
        <v>1267682400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5"/>
        <v>43301.208333333328</v>
      </c>
      <c r="N31">
        <v>1535518800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5"/>
        <v>43609.208333333328</v>
      </c>
      <c r="N32">
        <v>1559106000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5"/>
        <v>42374.25</v>
      </c>
      <c r="N33">
        <v>1454392800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5"/>
        <v>43110.25</v>
      </c>
      <c r="N34">
        <v>1517896800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5"/>
        <v>41917.208333333336</v>
      </c>
      <c r="N35">
        <v>1415685600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0">
        <f t="shared" si="5"/>
        <v>42817.208333333328</v>
      </c>
      <c r="N36">
        <v>1490677200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5"/>
        <v>43484.25</v>
      </c>
      <c r="N37">
        <v>1551506400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5"/>
        <v>40600.25</v>
      </c>
      <c r="N38">
        <v>1300856400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5"/>
        <v>43744.208333333328</v>
      </c>
      <c r="N39">
        <v>1573192800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5"/>
        <v>40469.208333333336</v>
      </c>
      <c r="N40">
        <v>1287810000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0">
        <f t="shared" si="5"/>
        <v>41330.25</v>
      </c>
      <c r="N41">
        <v>1362978000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5"/>
        <v>40334.208333333336</v>
      </c>
      <c r="N42">
        <v>1277355600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5"/>
        <v>41156.208333333336</v>
      </c>
      <c r="N43">
        <v>1348981200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5"/>
        <v>40728.208333333336</v>
      </c>
      <c r="N44">
        <v>1310533200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5"/>
        <v>41844.208333333336</v>
      </c>
      <c r="N45">
        <v>1407560400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5"/>
        <v>43541.208333333328</v>
      </c>
      <c r="N46">
        <v>1552885200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0">
        <f t="shared" si="5"/>
        <v>42676.208333333328</v>
      </c>
      <c r="N47">
        <v>1479362400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5"/>
        <v>40367.208333333336</v>
      </c>
      <c r="N48">
        <v>1280552400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5"/>
        <v>41727.208333333336</v>
      </c>
      <c r="N49">
        <v>1398661200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5"/>
        <v>42180.208333333328</v>
      </c>
      <c r="N50">
        <v>1436245200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5"/>
        <v>43758.208333333328</v>
      </c>
      <c r="N51">
        <v>1575439200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0">
        <f t="shared" si="5"/>
        <v>41487.208333333336</v>
      </c>
      <c r="N52">
        <v>1377752400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5"/>
        <v>40995.208333333336</v>
      </c>
      <c r="N53">
        <v>1334206800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5"/>
        <v>40436.208333333336</v>
      </c>
      <c r="N54">
        <v>1284872400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5"/>
        <v>41779.208333333336</v>
      </c>
      <c r="N55">
        <v>1403931600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5"/>
        <v>43170.25</v>
      </c>
      <c r="N56">
        <v>1521262800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5"/>
        <v>43311.208333333328</v>
      </c>
      <c r="N57">
        <v>1533358800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5"/>
        <v>42014.25</v>
      </c>
      <c r="N58">
        <v>1421474400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5"/>
        <v>42979.208333333328</v>
      </c>
      <c r="N59">
        <v>1505278800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5"/>
        <v>42268.208333333328</v>
      </c>
      <c r="N60">
        <v>1443934800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5"/>
        <v>42898.208333333328</v>
      </c>
      <c r="N61">
        <v>1498539600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5"/>
        <v>41107.208333333336</v>
      </c>
      <c r="N62">
        <v>1342760400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5"/>
        <v>40595.25</v>
      </c>
      <c r="N63">
        <v>1301720400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5"/>
        <v>42160.208333333328</v>
      </c>
      <c r="N64">
        <v>1433566800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0">
        <f t="shared" si="5"/>
        <v>42853.208333333328</v>
      </c>
      <c r="N65">
        <v>1493874000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 s="10">
        <f t="shared" si="5"/>
        <v>43283.208333333328</v>
      </c>
      <c r="N66">
        <v>1531803600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6">E67/D67</f>
        <v>2.3614754098360655</v>
      </c>
      <c r="G67" t="s">
        <v>20</v>
      </c>
      <c r="H67">
        <v>236</v>
      </c>
      <c r="I67" s="7">
        <f t="shared" ref="I67:I130" si="7">IF(E67=0, 0, E67/H67)</f>
        <v>61.038135593220339</v>
      </c>
      <c r="J67" t="s">
        <v>21</v>
      </c>
      <c r="K67" t="s">
        <v>22</v>
      </c>
      <c r="L67">
        <v>1296108000</v>
      </c>
      <c r="M67" s="10">
        <f t="shared" si="5"/>
        <v>40570.25</v>
      </c>
      <c r="N67">
        <v>1296712800</v>
      </c>
      <c r="O67" s="10">
        <f t="shared" ref="O67:O130" si="8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 SEARCH("/",R67,1)-1)</f>
        <v>theater</v>
      </c>
      <c r="T67" t="str">
        <f t="shared" ref="T67:T130" si="10">RIGHT(R67,(LEN(R67)-SEARCH("/",R67,1)))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0.45068965517241377</v>
      </c>
      <c r="G68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 s="10">
        <f t="shared" ref="M68:M131" si="11">(((L68/60)/60)/24)+DATE(1970,1,1)</f>
        <v>42102.208333333328</v>
      </c>
      <c r="N68">
        <v>1428901200</v>
      </c>
      <c r="O68" s="10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1.6238567493112948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 s="10">
        <f t="shared" si="11"/>
        <v>40203.25</v>
      </c>
      <c r="N69">
        <v>1264831200</v>
      </c>
      <c r="O69" s="10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2.5452631578947367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 s="10">
        <f t="shared" si="11"/>
        <v>42943.208333333328</v>
      </c>
      <c r="N70">
        <v>1505192400</v>
      </c>
      <c r="O70" s="10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0.24063291139240506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 s="10">
        <f t="shared" si="11"/>
        <v>40531.25</v>
      </c>
      <c r="N71">
        <v>1295676000</v>
      </c>
      <c r="O71" s="10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1.2374140625000001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 s="10">
        <f t="shared" si="11"/>
        <v>40484.208333333336</v>
      </c>
      <c r="N72">
        <v>1292911200</v>
      </c>
      <c r="O72" s="10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1.0806666666666667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 s="10">
        <f t="shared" si="11"/>
        <v>43799.25</v>
      </c>
      <c r="N73">
        <v>1575439200</v>
      </c>
      <c r="O73" s="10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6.7033333333333331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 s="10">
        <f t="shared" si="11"/>
        <v>42186.208333333328</v>
      </c>
      <c r="N74">
        <v>1438837200</v>
      </c>
      <c r="O74" s="10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6.609285714285714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 s="10">
        <f t="shared" si="11"/>
        <v>42701.25</v>
      </c>
      <c r="N75">
        <v>1480485600</v>
      </c>
      <c r="O75" s="10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1.2246153846153847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 s="10">
        <f t="shared" si="11"/>
        <v>42456.208333333328</v>
      </c>
      <c r="N76">
        <v>1459141200</v>
      </c>
      <c r="O76" s="10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1.5057731958762886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 s="10">
        <f t="shared" si="11"/>
        <v>43296.208333333328</v>
      </c>
      <c r="N77">
        <v>1532322000</v>
      </c>
      <c r="O77" s="10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0.78106590724165992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 s="10">
        <f t="shared" si="11"/>
        <v>42027.25</v>
      </c>
      <c r="N78">
        <v>1426222800</v>
      </c>
      <c r="O78" s="10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0.46947368421052632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 s="10">
        <f t="shared" si="11"/>
        <v>40448.208333333336</v>
      </c>
      <c r="N79">
        <v>1286773200</v>
      </c>
      <c r="O79" s="10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3.008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 s="10">
        <f t="shared" si="11"/>
        <v>43206.208333333328</v>
      </c>
      <c r="N80">
        <v>1523941200</v>
      </c>
      <c r="O80" s="10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0.6959861591695502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 s="10">
        <f t="shared" si="11"/>
        <v>43267.208333333328</v>
      </c>
      <c r="N81">
        <v>1529557200</v>
      </c>
      <c r="O81" s="10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6.374545454545455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 s="10">
        <f t="shared" si="11"/>
        <v>42976.208333333328</v>
      </c>
      <c r="N82">
        <v>1506574800</v>
      </c>
      <c r="O82" s="10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2.253392857142857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 s="10">
        <f t="shared" si="11"/>
        <v>43062.25</v>
      </c>
      <c r="N83">
        <v>1513576800</v>
      </c>
      <c r="O83" s="10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14.973000000000001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 s="10">
        <f t="shared" si="11"/>
        <v>43482.25</v>
      </c>
      <c r="N84">
        <v>1548309600</v>
      </c>
      <c r="O84" s="10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0.37590225563909774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 s="10">
        <f t="shared" si="11"/>
        <v>42579.208333333328</v>
      </c>
      <c r="N85">
        <v>1471582800</v>
      </c>
      <c r="O85" s="10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1.3236942675159236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 s="10">
        <f t="shared" si="11"/>
        <v>41118.208333333336</v>
      </c>
      <c r="N86">
        <v>1344315600</v>
      </c>
      <c r="O86" s="10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1.3122448979591836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 s="10">
        <f t="shared" si="11"/>
        <v>40797.208333333336</v>
      </c>
      <c r="N87">
        <v>1316408400</v>
      </c>
      <c r="O87" s="10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1.6763513513513513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 s="10">
        <f t="shared" si="11"/>
        <v>42128.208333333328</v>
      </c>
      <c r="N88">
        <v>1431838800</v>
      </c>
      <c r="O88" s="10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0.6198488664987406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 s="10">
        <f t="shared" si="11"/>
        <v>40610.25</v>
      </c>
      <c r="N89">
        <v>1300510800</v>
      </c>
      <c r="O89" s="10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2.6074999999999999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 s="10">
        <f t="shared" si="11"/>
        <v>42110.208333333328</v>
      </c>
      <c r="N90">
        <v>1431061200</v>
      </c>
      <c r="O90" s="10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2.5258823529411765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 s="10">
        <f t="shared" si="11"/>
        <v>40283.208333333336</v>
      </c>
      <c r="N91">
        <v>1271480400</v>
      </c>
      <c r="O91" s="10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0.7861538461538462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 s="10">
        <f t="shared" si="11"/>
        <v>42425.25</v>
      </c>
      <c r="N92">
        <v>1456380000</v>
      </c>
      <c r="O92" s="10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0.48404406999351912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 s="10">
        <f t="shared" si="11"/>
        <v>42588.208333333328</v>
      </c>
      <c r="N93">
        <v>1472878800</v>
      </c>
      <c r="O93" s="10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2.5887500000000001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 s="10">
        <f t="shared" si="11"/>
        <v>40352.208333333336</v>
      </c>
      <c r="N94">
        <v>1277355600</v>
      </c>
      <c r="O94" s="10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0.60548713235294116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 s="10">
        <f t="shared" si="11"/>
        <v>41202.208333333336</v>
      </c>
      <c r="N95">
        <v>1351054800</v>
      </c>
      <c r="O95" s="10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3.036896551724138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 s="10">
        <f t="shared" si="11"/>
        <v>43562.208333333328</v>
      </c>
      <c r="N96">
        <v>1555563600</v>
      </c>
      <c r="O96" s="10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1.1299999999999999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 s="10">
        <f t="shared" si="11"/>
        <v>43752.208333333328</v>
      </c>
      <c r="N97">
        <v>1571634000</v>
      </c>
      <c r="O97" s="10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2.1737876614060259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 s="10">
        <f t="shared" si="11"/>
        <v>40612.25</v>
      </c>
      <c r="N98">
        <v>1300856400</v>
      </c>
      <c r="O98" s="10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9.2669230769230762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 s="10">
        <f t="shared" si="11"/>
        <v>42180.208333333328</v>
      </c>
      <c r="N99">
        <v>1439874000</v>
      </c>
      <c r="O99" s="10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0.33692229038854804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 s="10">
        <f t="shared" si="11"/>
        <v>42212.208333333328</v>
      </c>
      <c r="N100">
        <v>1438318800</v>
      </c>
      <c r="O100" s="10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1.9672368421052631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 s="10">
        <f t="shared" si="11"/>
        <v>41968.25</v>
      </c>
      <c r="N101">
        <v>1419400800</v>
      </c>
      <c r="O101" s="10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0.01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 s="10">
        <f t="shared" si="11"/>
        <v>40835.208333333336</v>
      </c>
      <c r="N102">
        <v>1320555600</v>
      </c>
      <c r="O102" s="10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10.214444444444444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 s="10">
        <f t="shared" si="11"/>
        <v>42056.25</v>
      </c>
      <c r="N103">
        <v>1425103200</v>
      </c>
      <c r="O103" s="10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2.8167567567567566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 s="10">
        <f t="shared" si="11"/>
        <v>43234.208333333328</v>
      </c>
      <c r="N104">
        <v>1526878800</v>
      </c>
      <c r="O104" s="10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0.24610000000000001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 s="10">
        <f t="shared" si="11"/>
        <v>40475.208333333336</v>
      </c>
      <c r="N105">
        <v>1288674000</v>
      </c>
      <c r="O105" s="10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1.4314010067114094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 s="10">
        <f t="shared" si="11"/>
        <v>42878.208333333328</v>
      </c>
      <c r="N106">
        <v>1495602000</v>
      </c>
      <c r="O106" s="10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1.4454411764705883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 s="10">
        <f t="shared" si="11"/>
        <v>41366.208333333336</v>
      </c>
      <c r="N107">
        <v>1366434000</v>
      </c>
      <c r="O107" s="10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3.5912820512820511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 s="10">
        <f t="shared" si="11"/>
        <v>43716.208333333328</v>
      </c>
      <c r="N108">
        <v>1568350800</v>
      </c>
      <c r="O108" s="10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1.8648571428571428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 s="10">
        <f t="shared" si="11"/>
        <v>43213.208333333328</v>
      </c>
      <c r="N109">
        <v>1525928400</v>
      </c>
      <c r="O109" s="10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5.9526666666666666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 s="10">
        <f t="shared" si="11"/>
        <v>41005.208333333336</v>
      </c>
      <c r="N110">
        <v>1336885200</v>
      </c>
      <c r="O110" s="10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0.5921153846153846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 s="10">
        <f t="shared" si="11"/>
        <v>41651.25</v>
      </c>
      <c r="N111">
        <v>1389679200</v>
      </c>
      <c r="O111" s="10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0.14962780898876404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 s="10">
        <f t="shared" si="11"/>
        <v>43354.208333333328</v>
      </c>
      <c r="N112">
        <v>1538283600</v>
      </c>
      <c r="O112" s="10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1.1995602605863191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 s="10">
        <f t="shared" si="11"/>
        <v>41174.208333333336</v>
      </c>
      <c r="N113">
        <v>1348808400</v>
      </c>
      <c r="O113" s="10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2.6882978723404256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 s="10">
        <f t="shared" si="11"/>
        <v>41875.208333333336</v>
      </c>
      <c r="N114">
        <v>1410152400</v>
      </c>
      <c r="O114" s="10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3.7687878787878786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 s="10">
        <f t="shared" si="11"/>
        <v>42990.208333333328</v>
      </c>
      <c r="N115">
        <v>1505797200</v>
      </c>
      <c r="O115" s="10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7.2715789473684209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 s="10">
        <f t="shared" si="11"/>
        <v>43564.208333333328</v>
      </c>
      <c r="N116">
        <v>1554872400</v>
      </c>
      <c r="O116" s="10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0.87211757648470301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 s="10">
        <f t="shared" si="11"/>
        <v>43056.25</v>
      </c>
      <c r="N117">
        <v>1513922400</v>
      </c>
      <c r="O117" s="10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0.88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 s="10">
        <f t="shared" si="11"/>
        <v>42265.208333333328</v>
      </c>
      <c r="N118">
        <v>1442638800</v>
      </c>
      <c r="O118" s="10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1.7393877551020409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 s="10">
        <f t="shared" si="11"/>
        <v>40808.208333333336</v>
      </c>
      <c r="N119">
        <v>1317186000</v>
      </c>
      <c r="O119" s="10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1.1761111111111111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 s="10">
        <f t="shared" si="11"/>
        <v>41665.25</v>
      </c>
      <c r="N120">
        <v>1391234400</v>
      </c>
      <c r="O120" s="10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2.1496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 s="10">
        <f t="shared" si="11"/>
        <v>41806.208333333336</v>
      </c>
      <c r="N121">
        <v>1404363600</v>
      </c>
      <c r="O121" s="10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1.4949667110519307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 s="10">
        <f t="shared" si="11"/>
        <v>42111.208333333328</v>
      </c>
      <c r="N122">
        <v>1429592400</v>
      </c>
      <c r="O122" s="10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2.1933995584988963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 s="10">
        <f t="shared" si="11"/>
        <v>41917.208333333336</v>
      </c>
      <c r="N123">
        <v>1413608400</v>
      </c>
      <c r="O123" s="10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0.64367690058479532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 s="10">
        <f t="shared" si="11"/>
        <v>41970.25</v>
      </c>
      <c r="N124">
        <v>1419400800</v>
      </c>
      <c r="O124" s="10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0.18622397298818233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 s="10">
        <f t="shared" si="11"/>
        <v>42332.25</v>
      </c>
      <c r="N125">
        <v>1448604000</v>
      </c>
      <c r="O125" s="10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3.6776923076923076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 s="10">
        <f t="shared" si="11"/>
        <v>43598.208333333328</v>
      </c>
      <c r="N126">
        <v>1562302800</v>
      </c>
      <c r="O126" s="10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1.5990566037735849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 s="10">
        <f t="shared" si="11"/>
        <v>43362.208333333328</v>
      </c>
      <c r="N127">
        <v>1537678800</v>
      </c>
      <c r="O127" s="10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0.38633185349611543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 s="10">
        <f t="shared" si="11"/>
        <v>42596.208333333328</v>
      </c>
      <c r="N128">
        <v>1473570000</v>
      </c>
      <c r="O128" s="10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0.51421511627906979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 s="10">
        <f t="shared" si="11"/>
        <v>40310.208333333336</v>
      </c>
      <c r="N129">
        <v>1273899600</v>
      </c>
      <c r="O129" s="10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0.60334277620396604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 s="10">
        <f t="shared" si="11"/>
        <v>40417.208333333336</v>
      </c>
      <c r="N130">
        <v>1284008400</v>
      </c>
      <c r="O130" s="10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2">E131/D131</f>
        <v>3.2026936026936029E-2</v>
      </c>
      <c r="G131" t="s">
        <v>74</v>
      </c>
      <c r="H131">
        <v>55</v>
      </c>
      <c r="I131" s="7">
        <f t="shared" ref="I131:I194" si="13">IF(E131=0, 0, E131/H131)</f>
        <v>86.472727272727269</v>
      </c>
      <c r="J131" t="s">
        <v>26</v>
      </c>
      <c r="K131" t="s">
        <v>27</v>
      </c>
      <c r="L131">
        <v>1422943200</v>
      </c>
      <c r="M131" s="10">
        <f t="shared" si="11"/>
        <v>42038.25</v>
      </c>
      <c r="N131">
        <v>1425103200</v>
      </c>
      <c r="O131" s="10">
        <f t="shared" ref="O131:O194" si="14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 SEARCH("/",R131,1)-1)</f>
        <v>food</v>
      </c>
      <c r="T131" t="str">
        <f t="shared" ref="T131:T194" si="16">RIGHT(R131,(LEN(R131)-SEARCH("/",R131,1)))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1.5546875</v>
      </c>
      <c r="G132" t="s">
        <v>20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 s="10">
        <f t="shared" ref="M132:M195" si="17">(((L132/60)/60)/24)+DATE(1970,1,1)</f>
        <v>40842.208333333336</v>
      </c>
      <c r="N132">
        <v>1320991200</v>
      </c>
      <c r="O132" s="10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1.0085974499089254</v>
      </c>
      <c r="G133" t="s">
        <v>20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 s="10">
        <f t="shared" si="17"/>
        <v>41607.25</v>
      </c>
      <c r="N133">
        <v>1386828000</v>
      </c>
      <c r="O133" s="10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1.1618181818181819</v>
      </c>
      <c r="G134" t="s">
        <v>20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 s="10">
        <f t="shared" si="17"/>
        <v>43112.25</v>
      </c>
      <c r="N134">
        <v>1517119200</v>
      </c>
      <c r="O134" s="10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3.1077777777777778</v>
      </c>
      <c r="G135" t="s">
        <v>20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 s="10">
        <f t="shared" si="17"/>
        <v>40767.208333333336</v>
      </c>
      <c r="N135">
        <v>1315026000</v>
      </c>
      <c r="O135" s="10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0.89736683417085428</v>
      </c>
      <c r="G136" t="s">
        <v>14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 s="10">
        <f t="shared" si="17"/>
        <v>40713.208333333336</v>
      </c>
      <c r="N136">
        <v>1312693200</v>
      </c>
      <c r="O136" s="10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0.71272727272727276</v>
      </c>
      <c r="G137" t="s">
        <v>14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 s="10">
        <f t="shared" si="17"/>
        <v>41340.25</v>
      </c>
      <c r="N137">
        <v>1363064400</v>
      </c>
      <c r="O137" s="10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3.2862318840579711E-2</v>
      </c>
      <c r="G138" t="s">
        <v>74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 s="10">
        <f t="shared" si="17"/>
        <v>41797.208333333336</v>
      </c>
      <c r="N138">
        <v>1403154000</v>
      </c>
      <c r="O138" s="10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2.617777777777778</v>
      </c>
      <c r="G139" t="s">
        <v>20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 s="10">
        <f t="shared" si="17"/>
        <v>40457.208333333336</v>
      </c>
      <c r="N139">
        <v>1286859600</v>
      </c>
      <c r="O139" s="10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0.96</v>
      </c>
      <c r="G140" t="s">
        <v>14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 s="10">
        <f t="shared" si="17"/>
        <v>41180.208333333336</v>
      </c>
      <c r="N140">
        <v>1349326800</v>
      </c>
      <c r="O140" s="10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0.20896851248642778</v>
      </c>
      <c r="G141" t="s">
        <v>14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 s="10">
        <f t="shared" si="17"/>
        <v>42115.208333333328</v>
      </c>
      <c r="N141">
        <v>1430974800</v>
      </c>
      <c r="O141" s="10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2.2316363636363636</v>
      </c>
      <c r="G142" t="s">
        <v>20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 s="10">
        <f t="shared" si="17"/>
        <v>43156.25</v>
      </c>
      <c r="N142">
        <v>1519970400</v>
      </c>
      <c r="O142" s="10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1.0159097978227061</v>
      </c>
      <c r="G143" t="s">
        <v>20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 s="10">
        <f t="shared" si="17"/>
        <v>42167.208333333328</v>
      </c>
      <c r="N143">
        <v>1434603600</v>
      </c>
      <c r="O143" s="10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2.3003999999999998</v>
      </c>
      <c r="G144" t="s">
        <v>20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 s="10">
        <f t="shared" si="17"/>
        <v>41005.208333333336</v>
      </c>
      <c r="N144">
        <v>1337230800</v>
      </c>
      <c r="O144" s="10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1.355925925925926</v>
      </c>
      <c r="G145" t="s">
        <v>20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 s="10">
        <f t="shared" si="17"/>
        <v>40357.208333333336</v>
      </c>
      <c r="N145">
        <v>1279429200</v>
      </c>
      <c r="O145" s="10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1.2909999999999999</v>
      </c>
      <c r="G146" t="s">
        <v>20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 s="10">
        <f t="shared" si="17"/>
        <v>43633.208333333328</v>
      </c>
      <c r="N146">
        <v>1561438800</v>
      </c>
      <c r="O146" s="10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2.3651200000000001</v>
      </c>
      <c r="G147" t="s">
        <v>20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 s="10">
        <f t="shared" si="17"/>
        <v>41889.208333333336</v>
      </c>
      <c r="N147">
        <v>1410498000</v>
      </c>
      <c r="O147" s="10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0.17249999999999999</v>
      </c>
      <c r="G148" t="s">
        <v>74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 s="10">
        <f t="shared" si="17"/>
        <v>40855.25</v>
      </c>
      <c r="N148">
        <v>1322460000</v>
      </c>
      <c r="O148" s="10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1.1249397590361445</v>
      </c>
      <c r="G149" t="s">
        <v>20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 s="10">
        <f t="shared" si="17"/>
        <v>42534.208333333328</v>
      </c>
      <c r="N149">
        <v>1466312400</v>
      </c>
      <c r="O149" s="10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1.2102150537634409</v>
      </c>
      <c r="G150" t="s">
        <v>20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 s="10">
        <f t="shared" si="17"/>
        <v>42941.208333333328</v>
      </c>
      <c r="N150">
        <v>1501736400</v>
      </c>
      <c r="O150" s="10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2.1987096774193549</v>
      </c>
      <c r="G151" t="s">
        <v>20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 s="10">
        <f t="shared" si="17"/>
        <v>41275.25</v>
      </c>
      <c r="N151">
        <v>1361512800</v>
      </c>
      <c r="O151" s="10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0.01</v>
      </c>
      <c r="G152" t="s">
        <v>14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 s="10">
        <f t="shared" si="17"/>
        <v>43450.25</v>
      </c>
      <c r="N152">
        <v>1545026400</v>
      </c>
      <c r="O152" s="10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0.64166909620991253</v>
      </c>
      <c r="G153" t="s">
        <v>14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 s="10">
        <f t="shared" si="17"/>
        <v>41799.208333333336</v>
      </c>
      <c r="N153">
        <v>1406696400</v>
      </c>
      <c r="O153" s="10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4.2306746987951804</v>
      </c>
      <c r="G154" t="s">
        <v>20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 s="10">
        <f t="shared" si="17"/>
        <v>42783.25</v>
      </c>
      <c r="N154">
        <v>1487916000</v>
      </c>
      <c r="O154" s="10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0.92984160506863778</v>
      </c>
      <c r="G155" t="s">
        <v>14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 s="10">
        <f t="shared" si="17"/>
        <v>41201.208333333336</v>
      </c>
      <c r="N155">
        <v>1351141200</v>
      </c>
      <c r="O155" s="10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0.58756567425569173</v>
      </c>
      <c r="G156" t="s">
        <v>14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 s="10">
        <f t="shared" si="17"/>
        <v>42502.208333333328</v>
      </c>
      <c r="N156">
        <v>1465016400</v>
      </c>
      <c r="O156" s="10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0.65022222222222226</v>
      </c>
      <c r="G157" t="s">
        <v>14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 s="10">
        <f t="shared" si="17"/>
        <v>40262.208333333336</v>
      </c>
      <c r="N157">
        <v>1270789200</v>
      </c>
      <c r="O157" s="10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0.73939560439560437</v>
      </c>
      <c r="G158" t="s">
        <v>74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 s="10">
        <f t="shared" si="17"/>
        <v>43743.208333333328</v>
      </c>
      <c r="N158">
        <v>1572325200</v>
      </c>
      <c r="O158" s="10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0.52666666666666662</v>
      </c>
      <c r="G159" t="s">
        <v>14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 s="10">
        <f t="shared" si="17"/>
        <v>41638.25</v>
      </c>
      <c r="N159">
        <v>1389420000</v>
      </c>
      <c r="O159" s="10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2.2095238095238097</v>
      </c>
      <c r="G160" t="s">
        <v>20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 s="10">
        <f t="shared" si="17"/>
        <v>42346.25</v>
      </c>
      <c r="N160">
        <v>1449640800</v>
      </c>
      <c r="O160" s="10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1.0001150627615063</v>
      </c>
      <c r="G161" t="s">
        <v>20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 s="10">
        <f t="shared" si="17"/>
        <v>43551.208333333328</v>
      </c>
      <c r="N161">
        <v>1555218000</v>
      </c>
      <c r="O161" s="10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1.6231249999999999</v>
      </c>
      <c r="G162" t="s">
        <v>20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 s="10">
        <f t="shared" si="17"/>
        <v>43582.208333333328</v>
      </c>
      <c r="N162">
        <v>1557723600</v>
      </c>
      <c r="O162" s="10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0.78181818181818186</v>
      </c>
      <c r="G163" t="s">
        <v>14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 s="10">
        <f t="shared" si="17"/>
        <v>42270.208333333328</v>
      </c>
      <c r="N163">
        <v>1443502800</v>
      </c>
      <c r="O163" s="10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1.4973770491803278</v>
      </c>
      <c r="G164" t="s">
        <v>20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 s="10">
        <f t="shared" si="17"/>
        <v>43442.25</v>
      </c>
      <c r="N164">
        <v>1546840800</v>
      </c>
      <c r="O164" s="10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2.5325714285714285</v>
      </c>
      <c r="G165" t="s">
        <v>20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 s="10">
        <f t="shared" si="17"/>
        <v>43028.208333333328</v>
      </c>
      <c r="N165">
        <v>1512712800</v>
      </c>
      <c r="O165" s="10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1.0016943521594683</v>
      </c>
      <c r="G166" t="s">
        <v>20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 s="10">
        <f t="shared" si="17"/>
        <v>43016.208333333328</v>
      </c>
      <c r="N166">
        <v>1507525200</v>
      </c>
      <c r="O166" s="10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1.2199004424778761</v>
      </c>
      <c r="G167" t="s">
        <v>20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 s="10">
        <f t="shared" si="17"/>
        <v>42948.208333333328</v>
      </c>
      <c r="N167">
        <v>1504328400</v>
      </c>
      <c r="O167" s="10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1.3713265306122449</v>
      </c>
      <c r="G168" t="s">
        <v>20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 s="10">
        <f t="shared" si="17"/>
        <v>40534.25</v>
      </c>
      <c r="N168">
        <v>1293343200</v>
      </c>
      <c r="O168" s="10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4.155384615384615</v>
      </c>
      <c r="G169" t="s">
        <v>20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 s="10">
        <f t="shared" si="17"/>
        <v>41435.208333333336</v>
      </c>
      <c r="N169">
        <v>1371704400</v>
      </c>
      <c r="O169" s="10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0.3130913348946136</v>
      </c>
      <c r="G170" t="s">
        <v>14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 s="10">
        <f t="shared" si="17"/>
        <v>43518.25</v>
      </c>
      <c r="N170">
        <v>1552798800</v>
      </c>
      <c r="O170" s="10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4.240815450643777</v>
      </c>
      <c r="G171" t="s">
        <v>20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 s="10">
        <f t="shared" si="17"/>
        <v>41077.208333333336</v>
      </c>
      <c r="N171">
        <v>1342328400</v>
      </c>
      <c r="O171" s="10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2.9388623072833599E-2</v>
      </c>
      <c r="G172" t="s">
        <v>14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 s="10">
        <f t="shared" si="17"/>
        <v>42950.208333333328</v>
      </c>
      <c r="N172">
        <v>1502341200</v>
      </c>
      <c r="O172" s="10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0.1063265306122449</v>
      </c>
      <c r="G173" t="s">
        <v>14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 s="10">
        <f t="shared" si="17"/>
        <v>41718.208333333336</v>
      </c>
      <c r="N173">
        <v>1397192400</v>
      </c>
      <c r="O173" s="10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0.82874999999999999</v>
      </c>
      <c r="G174" t="s">
        <v>14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 s="10">
        <f t="shared" si="17"/>
        <v>41839.208333333336</v>
      </c>
      <c r="N174">
        <v>1407042000</v>
      </c>
      <c r="O174" s="10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1.6301447776628748</v>
      </c>
      <c r="G175" t="s">
        <v>20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 s="10">
        <f t="shared" si="17"/>
        <v>41412.208333333336</v>
      </c>
      <c r="N175">
        <v>1369371600</v>
      </c>
      <c r="O175" s="10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8.9466666666666672</v>
      </c>
      <c r="G176" t="s">
        <v>20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 s="10">
        <f t="shared" si="17"/>
        <v>42282.208333333328</v>
      </c>
      <c r="N176">
        <v>1444107600</v>
      </c>
      <c r="O176" s="10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0.26191501103752757</v>
      </c>
      <c r="G177" t="s">
        <v>14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 s="10">
        <f t="shared" si="17"/>
        <v>42613.208333333328</v>
      </c>
      <c r="N177">
        <v>1474261200</v>
      </c>
      <c r="O177" s="10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0.74834782608695649</v>
      </c>
      <c r="G178" t="s">
        <v>14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 s="10">
        <f t="shared" si="17"/>
        <v>42616.208333333328</v>
      </c>
      <c r="N178">
        <v>1473656400</v>
      </c>
      <c r="O178" s="10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4.1647680412371137</v>
      </c>
      <c r="G179" t="s">
        <v>20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 s="10">
        <f t="shared" si="17"/>
        <v>40497.25</v>
      </c>
      <c r="N179">
        <v>1291960800</v>
      </c>
      <c r="O179" s="10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0.96208333333333329</v>
      </c>
      <c r="G180" t="s">
        <v>14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 s="10">
        <f t="shared" si="17"/>
        <v>42999.208333333328</v>
      </c>
      <c r="N180">
        <v>1506747600</v>
      </c>
      <c r="O180" s="10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3.5771910112359548</v>
      </c>
      <c r="G181" t="s">
        <v>20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 s="10">
        <f t="shared" si="17"/>
        <v>41350.208333333336</v>
      </c>
      <c r="N181">
        <v>1363582800</v>
      </c>
      <c r="O181" s="10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3.0845714285714285</v>
      </c>
      <c r="G182" t="s">
        <v>20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 s="10">
        <f t="shared" si="17"/>
        <v>40259.208333333336</v>
      </c>
      <c r="N182">
        <v>1269666000</v>
      </c>
      <c r="O182" s="10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0.61802325581395345</v>
      </c>
      <c r="G183" t="s">
        <v>14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 s="10">
        <f t="shared" si="17"/>
        <v>43012.208333333328</v>
      </c>
      <c r="N183">
        <v>1508648400</v>
      </c>
      <c r="O183" s="10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7.2232472324723247</v>
      </c>
      <c r="G184" t="s">
        <v>20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 s="10">
        <f t="shared" si="17"/>
        <v>43631.208333333328</v>
      </c>
      <c r="N184">
        <v>1561957200</v>
      </c>
      <c r="O184" s="10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0.69117647058823528</v>
      </c>
      <c r="G185" t="s">
        <v>14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 s="10">
        <f t="shared" si="17"/>
        <v>40430.208333333336</v>
      </c>
      <c r="N185">
        <v>1285131600</v>
      </c>
      <c r="O185" s="10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2.9305555555555554</v>
      </c>
      <c r="G186" t="s">
        <v>20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 s="10">
        <f t="shared" si="17"/>
        <v>43588.208333333328</v>
      </c>
      <c r="N186">
        <v>1556946000</v>
      </c>
      <c r="O186" s="10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0.71799999999999997</v>
      </c>
      <c r="G187" t="s">
        <v>14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 s="10">
        <f t="shared" si="17"/>
        <v>43233.208333333328</v>
      </c>
      <c r="N187">
        <v>1527138000</v>
      </c>
      <c r="O187" s="10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0.31934684684684683</v>
      </c>
      <c r="G188" t="s">
        <v>14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 s="10">
        <f t="shared" si="17"/>
        <v>41782.208333333336</v>
      </c>
      <c r="N188">
        <v>1402117200</v>
      </c>
      <c r="O188" s="10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2.2987375415282392</v>
      </c>
      <c r="G189" t="s">
        <v>20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 s="10">
        <f t="shared" si="17"/>
        <v>41328.25</v>
      </c>
      <c r="N189">
        <v>1364014800</v>
      </c>
      <c r="O189" s="10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0.3201219512195122</v>
      </c>
      <c r="G190" t="s">
        <v>14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 s="10">
        <f t="shared" si="17"/>
        <v>41975.25</v>
      </c>
      <c r="N190">
        <v>1417586400</v>
      </c>
      <c r="O190" s="10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0.23525352848928385</v>
      </c>
      <c r="G191" t="s">
        <v>74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 s="10">
        <f t="shared" si="17"/>
        <v>42433.25</v>
      </c>
      <c r="N191">
        <v>1457071200</v>
      </c>
      <c r="O191" s="10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0.68594594594594593</v>
      </c>
      <c r="G192" t="s">
        <v>14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 s="10">
        <f t="shared" si="17"/>
        <v>41429.208333333336</v>
      </c>
      <c r="N192">
        <v>1370408400</v>
      </c>
      <c r="O192" s="10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0.37952380952380954</v>
      </c>
      <c r="G193" t="s">
        <v>14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 s="10">
        <f t="shared" si="17"/>
        <v>43536.208333333328</v>
      </c>
      <c r="N193">
        <v>1552626000</v>
      </c>
      <c r="O193" s="10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2"/>
        <v>0.19992957746478873</v>
      </c>
      <c r="G194" t="s">
        <v>14</v>
      </c>
      <c r="H194">
        <v>243</v>
      </c>
      <c r="I194" s="7">
        <f t="shared" si="13"/>
        <v>35.049382716049379</v>
      </c>
      <c r="J194" t="s">
        <v>21</v>
      </c>
      <c r="K194" t="s">
        <v>22</v>
      </c>
      <c r="L194">
        <v>1403845200</v>
      </c>
      <c r="M194" s="10">
        <f t="shared" si="17"/>
        <v>41817.208333333336</v>
      </c>
      <c r="N194">
        <v>1404190800</v>
      </c>
      <c r="O194" s="10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8">E195/D195</f>
        <v>0.45636363636363636</v>
      </c>
      <c r="G195" t="s">
        <v>14</v>
      </c>
      <c r="H195">
        <v>65</v>
      </c>
      <c r="I195" s="7">
        <f t="shared" ref="I195:I258" si="19">IF(E195=0, 0, E195/H195)</f>
        <v>46.338461538461537</v>
      </c>
      <c r="J195" t="s">
        <v>21</v>
      </c>
      <c r="K195" t="s">
        <v>22</v>
      </c>
      <c r="L195">
        <v>1523163600</v>
      </c>
      <c r="M195" s="10">
        <f t="shared" si="17"/>
        <v>43198.208333333328</v>
      </c>
      <c r="N195">
        <v>1523509200</v>
      </c>
      <c r="O195" s="10">
        <f t="shared" ref="O195:O258" si="20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 SEARCH("/",R195,1)-1)</f>
        <v>music</v>
      </c>
      <c r="T195" t="str">
        <f t="shared" ref="T195:T258" si="22">RIGHT(R195,(LEN(R195)-SEARCH("/",R195,1)))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1.227605633802817</v>
      </c>
      <c r="G196" t="s">
        <v>20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 s="10">
        <f t="shared" ref="M196:M259" si="23">(((L196/60)/60)/24)+DATE(1970,1,1)</f>
        <v>42261.208333333328</v>
      </c>
      <c r="N196">
        <v>1443589200</v>
      </c>
      <c r="O196" s="10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3.61753164556962</v>
      </c>
      <c r="G197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 s="10">
        <f t="shared" si="23"/>
        <v>43310.208333333328</v>
      </c>
      <c r="N197">
        <v>1533445200</v>
      </c>
      <c r="O197" s="10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0.63146341463414635</v>
      </c>
      <c r="G198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 s="10">
        <f t="shared" si="23"/>
        <v>42616.208333333328</v>
      </c>
      <c r="N198">
        <v>1474520400</v>
      </c>
      <c r="O198" s="10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2.9820475319926874</v>
      </c>
      <c r="G199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 s="10">
        <f t="shared" si="23"/>
        <v>42909.208333333328</v>
      </c>
      <c r="N199">
        <v>1499403600</v>
      </c>
      <c r="O199" s="10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9.5585443037974685E-2</v>
      </c>
      <c r="G200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 s="10">
        <f t="shared" si="23"/>
        <v>40396.208333333336</v>
      </c>
      <c r="N200">
        <v>1283576400</v>
      </c>
      <c r="O200" s="10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0.5377777777777778</v>
      </c>
      <c r="G201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 s="10">
        <f t="shared" si="23"/>
        <v>42192.208333333328</v>
      </c>
      <c r="N201">
        <v>1436590800</v>
      </c>
      <c r="O201" s="10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0.02</v>
      </c>
      <c r="G202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 s="10">
        <f t="shared" si="23"/>
        <v>40262.208333333336</v>
      </c>
      <c r="N202">
        <v>1270443600</v>
      </c>
      <c r="O202" s="10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6.8119047619047617</v>
      </c>
      <c r="G203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 s="10">
        <f t="shared" si="23"/>
        <v>41845.208333333336</v>
      </c>
      <c r="N203">
        <v>1407819600</v>
      </c>
      <c r="O203" s="10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0.78831325301204824</v>
      </c>
      <c r="G204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 s="10">
        <f t="shared" si="23"/>
        <v>40818.208333333336</v>
      </c>
      <c r="N204">
        <v>1317877200</v>
      </c>
      <c r="O204" s="10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1.3440792216817234</v>
      </c>
      <c r="G20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 s="10">
        <f t="shared" si="23"/>
        <v>42752.25</v>
      </c>
      <c r="N205">
        <v>1484805600</v>
      </c>
      <c r="O205" s="10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3.372E-2</v>
      </c>
      <c r="G206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 s="10">
        <f t="shared" si="23"/>
        <v>40636.208333333336</v>
      </c>
      <c r="N206">
        <v>1302670800</v>
      </c>
      <c r="O206" s="10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4.3184615384615386</v>
      </c>
      <c r="G207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 s="10">
        <f t="shared" si="23"/>
        <v>43390.208333333328</v>
      </c>
      <c r="N207">
        <v>1540789200</v>
      </c>
      <c r="O207" s="10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0.38844444444444443</v>
      </c>
      <c r="G208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 s="10">
        <f t="shared" si="23"/>
        <v>40236.25</v>
      </c>
      <c r="N208">
        <v>1268028000</v>
      </c>
      <c r="O208" s="10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4.2569999999999997</v>
      </c>
      <c r="G209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 s="10">
        <f t="shared" si="23"/>
        <v>43340.208333333328</v>
      </c>
      <c r="N209">
        <v>1537160400</v>
      </c>
      <c r="O209" s="10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1.0112239715591671</v>
      </c>
      <c r="G210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 s="10">
        <f t="shared" si="23"/>
        <v>43048.25</v>
      </c>
      <c r="N210">
        <v>1512280800</v>
      </c>
      <c r="O210" s="10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0.21188688946015424</v>
      </c>
      <c r="G211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 s="10">
        <f t="shared" si="23"/>
        <v>42496.208333333328</v>
      </c>
      <c r="N211">
        <v>1463115600</v>
      </c>
      <c r="O211" s="10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0.67425531914893622</v>
      </c>
      <c r="G212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 s="10">
        <f t="shared" si="23"/>
        <v>42797.25</v>
      </c>
      <c r="N212">
        <v>1490850000</v>
      </c>
      <c r="O212" s="10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0.9492337164750958</v>
      </c>
      <c r="G213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 s="10">
        <f t="shared" si="23"/>
        <v>41513.208333333336</v>
      </c>
      <c r="N213">
        <v>1379653200</v>
      </c>
      <c r="O213" s="10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1.5185185185185186</v>
      </c>
      <c r="G214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 s="10">
        <f t="shared" si="23"/>
        <v>43814.25</v>
      </c>
      <c r="N214">
        <v>1580364000</v>
      </c>
      <c r="O214" s="10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1.9516382252559727</v>
      </c>
      <c r="G21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 s="10">
        <f t="shared" si="23"/>
        <v>40488.208333333336</v>
      </c>
      <c r="N215">
        <v>1289714400</v>
      </c>
      <c r="O215" s="10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10.231428571428571</v>
      </c>
      <c r="G216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 s="10">
        <f t="shared" si="23"/>
        <v>40409.208333333336</v>
      </c>
      <c r="N216">
        <v>1282712400</v>
      </c>
      <c r="O216" s="10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3.8418367346938778E-2</v>
      </c>
      <c r="G217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 s="10">
        <f t="shared" si="23"/>
        <v>43509.25</v>
      </c>
      <c r="N217">
        <v>1550210400</v>
      </c>
      <c r="O217" s="10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1.5507066557107643</v>
      </c>
      <c r="G218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 s="10">
        <f t="shared" si="23"/>
        <v>40869.25</v>
      </c>
      <c r="N218">
        <v>1322114400</v>
      </c>
      <c r="O218" s="10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0.44753477588871715</v>
      </c>
      <c r="G219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 s="10">
        <f t="shared" si="23"/>
        <v>43583.208333333328</v>
      </c>
      <c r="N219">
        <v>1557205200</v>
      </c>
      <c r="O219" s="10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2.1594736842105262</v>
      </c>
      <c r="G220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 s="10">
        <f t="shared" si="23"/>
        <v>40858.25</v>
      </c>
      <c r="N220">
        <v>1323928800</v>
      </c>
      <c r="O220" s="10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3.3212709832134291</v>
      </c>
      <c r="G221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 s="10">
        <f t="shared" si="23"/>
        <v>41137.208333333336</v>
      </c>
      <c r="N221">
        <v>1346130000</v>
      </c>
      <c r="O221" s="10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8.4430379746835441E-2</v>
      </c>
      <c r="G222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 s="10">
        <f t="shared" si="23"/>
        <v>40725.208333333336</v>
      </c>
      <c r="N222">
        <v>1311051600</v>
      </c>
      <c r="O222" s="10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0.9862551440329218</v>
      </c>
      <c r="G223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 s="10">
        <f t="shared" si="23"/>
        <v>41081.208333333336</v>
      </c>
      <c r="N223">
        <v>1340427600</v>
      </c>
      <c r="O223" s="10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1.3797916666666667</v>
      </c>
      <c r="G224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 s="10">
        <f t="shared" si="23"/>
        <v>41914.208333333336</v>
      </c>
      <c r="N224">
        <v>1412312400</v>
      </c>
      <c r="O224" s="10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0.93810996563573879</v>
      </c>
      <c r="G22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 s="10">
        <f t="shared" si="23"/>
        <v>42445.208333333328</v>
      </c>
      <c r="N225">
        <v>1459314000</v>
      </c>
      <c r="O225" s="10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4.0363930885529156</v>
      </c>
      <c r="G226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 s="10">
        <f t="shared" si="23"/>
        <v>41906.208333333336</v>
      </c>
      <c r="N226">
        <v>1415426400</v>
      </c>
      <c r="O226" s="10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2.6017404129793511</v>
      </c>
      <c r="G227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 s="10">
        <f t="shared" si="23"/>
        <v>41762.208333333336</v>
      </c>
      <c r="N227">
        <v>1399093200</v>
      </c>
      <c r="O227" s="10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3.6663333333333332</v>
      </c>
      <c r="G228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 s="10">
        <f t="shared" si="23"/>
        <v>40276.208333333336</v>
      </c>
      <c r="N228">
        <v>1273899600</v>
      </c>
      <c r="O228" s="10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1.687208538587849</v>
      </c>
      <c r="G229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 s="10">
        <f t="shared" si="23"/>
        <v>42139.208333333328</v>
      </c>
      <c r="N229">
        <v>1432184400</v>
      </c>
      <c r="O229" s="10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1.1990717911530093</v>
      </c>
      <c r="G230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 s="10">
        <f t="shared" si="23"/>
        <v>42613.208333333328</v>
      </c>
      <c r="N230">
        <v>1474779600</v>
      </c>
      <c r="O230" s="10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1.936892523364486</v>
      </c>
      <c r="G231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 s="10">
        <f t="shared" si="23"/>
        <v>42887.208333333328</v>
      </c>
      <c r="N231">
        <v>1500440400</v>
      </c>
      <c r="O231" s="10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4.2016666666666671</v>
      </c>
      <c r="G232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 s="10">
        <f t="shared" si="23"/>
        <v>43805.25</v>
      </c>
      <c r="N232">
        <v>1575612000</v>
      </c>
      <c r="O232" s="10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0.76708333333333334</v>
      </c>
      <c r="G233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 s="10">
        <f t="shared" si="23"/>
        <v>41415.208333333336</v>
      </c>
      <c r="N233">
        <v>1374123600</v>
      </c>
      <c r="O233" s="10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1.7126470588235294</v>
      </c>
      <c r="G234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 s="10">
        <f t="shared" si="23"/>
        <v>42576.208333333328</v>
      </c>
      <c r="N234">
        <v>1469509200</v>
      </c>
      <c r="O234" s="10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1.5789473684210527</v>
      </c>
      <c r="G23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 s="10">
        <f t="shared" si="23"/>
        <v>40706.208333333336</v>
      </c>
      <c r="N235">
        <v>1309237200</v>
      </c>
      <c r="O235" s="10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1.0908</v>
      </c>
      <c r="G236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 s="10">
        <f t="shared" si="23"/>
        <v>42969.208333333328</v>
      </c>
      <c r="N236">
        <v>1503982800</v>
      </c>
      <c r="O236" s="10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0.41732558139534881</v>
      </c>
      <c r="G237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 s="10">
        <f t="shared" si="23"/>
        <v>42779.25</v>
      </c>
      <c r="N237">
        <v>1487397600</v>
      </c>
      <c r="O237" s="10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0.10944303797468355</v>
      </c>
      <c r="G238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 s="10">
        <f t="shared" si="23"/>
        <v>43641.208333333328</v>
      </c>
      <c r="N238">
        <v>1562043600</v>
      </c>
      <c r="O238" s="10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1.593763440860215</v>
      </c>
      <c r="G239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 s="10">
        <f t="shared" si="23"/>
        <v>41754.208333333336</v>
      </c>
      <c r="N239">
        <v>1398574800</v>
      </c>
      <c r="O239" s="10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4.2241666666666671</v>
      </c>
      <c r="G240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 s="10">
        <f t="shared" si="23"/>
        <v>43083.25</v>
      </c>
      <c r="N240">
        <v>1515391200</v>
      </c>
      <c r="O240" s="10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0.97718749999999999</v>
      </c>
      <c r="G241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 s="10">
        <f t="shared" si="23"/>
        <v>42245.208333333328</v>
      </c>
      <c r="N241">
        <v>1441170000</v>
      </c>
      <c r="O241" s="10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4.1878911564625847</v>
      </c>
      <c r="G242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 s="10">
        <f t="shared" si="23"/>
        <v>40396.208333333336</v>
      </c>
      <c r="N242">
        <v>1281157200</v>
      </c>
      <c r="O242" s="10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1.0191632047477746</v>
      </c>
      <c r="G243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 s="10">
        <f t="shared" si="23"/>
        <v>41742.208333333336</v>
      </c>
      <c r="N243">
        <v>1398229200</v>
      </c>
      <c r="O243" s="10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1.2772619047619047</v>
      </c>
      <c r="G244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 s="10">
        <f t="shared" si="23"/>
        <v>42865.208333333328</v>
      </c>
      <c r="N244">
        <v>1495256400</v>
      </c>
      <c r="O244" s="10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4.4521739130434783</v>
      </c>
      <c r="G24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 s="10">
        <f t="shared" si="23"/>
        <v>43163.25</v>
      </c>
      <c r="N245">
        <v>1520402400</v>
      </c>
      <c r="O245" s="10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5.6971428571428575</v>
      </c>
      <c r="G246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 s="10">
        <f t="shared" si="23"/>
        <v>41834.208333333336</v>
      </c>
      <c r="N246">
        <v>1409806800</v>
      </c>
      <c r="O246" s="10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5.0934482758620687</v>
      </c>
      <c r="G247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 s="10">
        <f t="shared" si="23"/>
        <v>41736.208333333336</v>
      </c>
      <c r="N247">
        <v>1396933200</v>
      </c>
      <c r="O247" s="10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3.2553333333333332</v>
      </c>
      <c r="G248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 s="10">
        <f t="shared" si="23"/>
        <v>41491.208333333336</v>
      </c>
      <c r="N248">
        <v>1376024400</v>
      </c>
      <c r="O248" s="10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9.3261616161616168</v>
      </c>
      <c r="G249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 s="10">
        <f t="shared" si="23"/>
        <v>42726.25</v>
      </c>
      <c r="N249">
        <v>1483682400</v>
      </c>
      <c r="O249" s="10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2.1133870967741935</v>
      </c>
      <c r="G250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 s="10">
        <f t="shared" si="23"/>
        <v>42004.25</v>
      </c>
      <c r="N250">
        <v>1420437600</v>
      </c>
      <c r="O250" s="10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2.7332520325203253</v>
      </c>
      <c r="G251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 s="10">
        <f t="shared" si="23"/>
        <v>42006.25</v>
      </c>
      <c r="N251">
        <v>1420783200</v>
      </c>
      <c r="O251" s="10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0.03</v>
      </c>
      <c r="G252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 s="10">
        <f t="shared" si="23"/>
        <v>40203.25</v>
      </c>
      <c r="N252">
        <v>1267423200</v>
      </c>
      <c r="O252" s="10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0.54084507042253516</v>
      </c>
      <c r="G253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 s="10">
        <f t="shared" si="23"/>
        <v>41252.25</v>
      </c>
      <c r="N253">
        <v>1355205600</v>
      </c>
      <c r="O253" s="10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6.2629999999999999</v>
      </c>
      <c r="G254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 s="10">
        <f t="shared" si="23"/>
        <v>41572.208333333336</v>
      </c>
      <c r="N254">
        <v>1383109200</v>
      </c>
      <c r="O254" s="10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0.8902139917695473</v>
      </c>
      <c r="G25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 s="10">
        <f t="shared" si="23"/>
        <v>40641.208333333336</v>
      </c>
      <c r="N255">
        <v>1303275600</v>
      </c>
      <c r="O255" s="10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1.8489130434782608</v>
      </c>
      <c r="G256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 s="10">
        <f t="shared" si="23"/>
        <v>42787.25</v>
      </c>
      <c r="N256">
        <v>1487829600</v>
      </c>
      <c r="O256" s="10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1.2016770186335404</v>
      </c>
      <c r="G257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 s="10">
        <f t="shared" si="23"/>
        <v>40590.25</v>
      </c>
      <c r="N257">
        <v>1298268000</v>
      </c>
      <c r="O257" s="10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8"/>
        <v>0.23390243902439026</v>
      </c>
      <c r="G258" t="s">
        <v>14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 s="10">
        <f t="shared" si="23"/>
        <v>42393.25</v>
      </c>
      <c r="N258">
        <v>1456812000</v>
      </c>
      <c r="O258" s="10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4">E259/D259</f>
        <v>1.46</v>
      </c>
      <c r="G259" t="s">
        <v>20</v>
      </c>
      <c r="H259">
        <v>92</v>
      </c>
      <c r="I259" s="7">
        <f t="shared" ref="I259:I322" si="25">IF(E259=0, 0, E259/H259)</f>
        <v>90.456521739130437</v>
      </c>
      <c r="J259" t="s">
        <v>21</v>
      </c>
      <c r="K259" t="s">
        <v>22</v>
      </c>
      <c r="L259">
        <v>1362463200</v>
      </c>
      <c r="M259" s="10">
        <f t="shared" si="23"/>
        <v>41338.25</v>
      </c>
      <c r="N259">
        <v>1363669200</v>
      </c>
      <c r="O259" s="10">
        <f t="shared" ref="O259:O322" si="26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 SEARCH("/",R259,1)-1)</f>
        <v>theater</v>
      </c>
      <c r="T259" t="str">
        <f t="shared" ref="T259:T322" si="28">RIGHT(R259,(LEN(R259)-SEARCH("/",R259,1)))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2.6848000000000001</v>
      </c>
      <c r="G260" t="s">
        <v>20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 s="10">
        <f t="shared" ref="M260:M323" si="29">(((L260/60)/60)/24)+DATE(1970,1,1)</f>
        <v>42712.25</v>
      </c>
      <c r="N260">
        <v>1482904800</v>
      </c>
      <c r="O260" s="10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5.9749999999999996</v>
      </c>
      <c r="G261" t="s">
        <v>20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 s="10">
        <f t="shared" si="29"/>
        <v>41251.25</v>
      </c>
      <c r="N261">
        <v>1356588000</v>
      </c>
      <c r="O261" s="10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1.5769841269841269</v>
      </c>
      <c r="G262" t="s">
        <v>20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 s="10">
        <f t="shared" si="29"/>
        <v>41180.208333333336</v>
      </c>
      <c r="N262">
        <v>1349845200</v>
      </c>
      <c r="O262" s="10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0.31201660735468567</v>
      </c>
      <c r="G263" t="s">
        <v>14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 s="10">
        <f t="shared" si="29"/>
        <v>40415.208333333336</v>
      </c>
      <c r="N263">
        <v>1283058000</v>
      </c>
      <c r="O263" s="10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3.1341176470588237</v>
      </c>
      <c r="G264" t="s">
        <v>20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 s="10">
        <f t="shared" si="29"/>
        <v>40638.208333333336</v>
      </c>
      <c r="N264">
        <v>1304226000</v>
      </c>
      <c r="O264" s="10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3.7089655172413791</v>
      </c>
      <c r="G265" t="s">
        <v>20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 s="10">
        <f t="shared" si="29"/>
        <v>40187.25</v>
      </c>
      <c r="N265">
        <v>1263016800</v>
      </c>
      <c r="O265" s="10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3.6266447368421053</v>
      </c>
      <c r="G266" t="s">
        <v>20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 s="10">
        <f t="shared" si="29"/>
        <v>41317.25</v>
      </c>
      <c r="N266">
        <v>1362031200</v>
      </c>
      <c r="O266" s="10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1.2308163265306122</v>
      </c>
      <c r="G267" t="s">
        <v>20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 s="10">
        <f t="shared" si="29"/>
        <v>42372.25</v>
      </c>
      <c r="N267">
        <v>1455602400</v>
      </c>
      <c r="O267" s="10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0.76766756032171579</v>
      </c>
      <c r="G268" t="s">
        <v>14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 s="10">
        <f t="shared" si="29"/>
        <v>41950.25</v>
      </c>
      <c r="N268">
        <v>1418191200</v>
      </c>
      <c r="O268" s="10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2.3362012987012988</v>
      </c>
      <c r="G269" t="s">
        <v>20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 s="10">
        <f t="shared" si="29"/>
        <v>41206.208333333336</v>
      </c>
      <c r="N269">
        <v>1352440800</v>
      </c>
      <c r="O269" s="10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1.8053333333333332</v>
      </c>
      <c r="G270" t="s">
        <v>20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 s="10">
        <f t="shared" si="29"/>
        <v>41186.208333333336</v>
      </c>
      <c r="N270">
        <v>1353304800</v>
      </c>
      <c r="O270" s="10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2.5262857142857142</v>
      </c>
      <c r="G271" t="s">
        <v>20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 s="10">
        <f t="shared" si="29"/>
        <v>43496.25</v>
      </c>
      <c r="N271">
        <v>1550728800</v>
      </c>
      <c r="O271" s="10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0.27176538240368026</v>
      </c>
      <c r="G272" t="s">
        <v>74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 s="10">
        <f t="shared" si="29"/>
        <v>40514.25</v>
      </c>
      <c r="N272">
        <v>1291442400</v>
      </c>
      <c r="O272" s="10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1.2706571242680547E-2</v>
      </c>
      <c r="G273" t="s">
        <v>47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 s="10">
        <f t="shared" si="29"/>
        <v>42345.25</v>
      </c>
      <c r="N273">
        <v>1452146400</v>
      </c>
      <c r="O273" s="10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3.0400978473581213</v>
      </c>
      <c r="G274" t="s">
        <v>20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 s="10">
        <f t="shared" si="29"/>
        <v>43656.208333333328</v>
      </c>
      <c r="N274">
        <v>1564894800</v>
      </c>
      <c r="O274" s="10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1.3723076923076922</v>
      </c>
      <c r="G275" t="s">
        <v>20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 s="10">
        <f t="shared" si="29"/>
        <v>42995.208333333328</v>
      </c>
      <c r="N275">
        <v>1505883600</v>
      </c>
      <c r="O275" s="10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0.32208333333333333</v>
      </c>
      <c r="G276" t="s">
        <v>14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 s="10">
        <f t="shared" si="29"/>
        <v>43045.25</v>
      </c>
      <c r="N276">
        <v>1510380000</v>
      </c>
      <c r="O276" s="10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2.4151282051282053</v>
      </c>
      <c r="G277" t="s">
        <v>20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 s="10">
        <f t="shared" si="29"/>
        <v>43561.208333333328</v>
      </c>
      <c r="N277">
        <v>1555218000</v>
      </c>
      <c r="O277" s="10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0.96799999999999997</v>
      </c>
      <c r="G278" t="s">
        <v>14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 s="10">
        <f t="shared" si="29"/>
        <v>41018.208333333336</v>
      </c>
      <c r="N278">
        <v>1335243600</v>
      </c>
      <c r="O278" s="10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10.664285714285715</v>
      </c>
      <c r="G279" t="s">
        <v>20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 s="10">
        <f t="shared" si="29"/>
        <v>40378.208333333336</v>
      </c>
      <c r="N279">
        <v>1279688400</v>
      </c>
      <c r="O279" s="10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3.2588888888888889</v>
      </c>
      <c r="G280" t="s">
        <v>20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 s="10">
        <f t="shared" si="29"/>
        <v>41239.25</v>
      </c>
      <c r="N280">
        <v>1356069600</v>
      </c>
      <c r="O280" s="10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1.7070000000000001</v>
      </c>
      <c r="G281" t="s">
        <v>20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 s="10">
        <f t="shared" si="29"/>
        <v>43346.208333333328</v>
      </c>
      <c r="N281">
        <v>1536210000</v>
      </c>
      <c r="O281" s="10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5.8144</v>
      </c>
      <c r="G282" t="s">
        <v>20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 s="10">
        <f t="shared" si="29"/>
        <v>43060.25</v>
      </c>
      <c r="N282">
        <v>1511762400</v>
      </c>
      <c r="O282" s="10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0.91520972644376897</v>
      </c>
      <c r="G283" t="s">
        <v>14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 s="10">
        <f t="shared" si="29"/>
        <v>40979.25</v>
      </c>
      <c r="N283">
        <v>1333256400</v>
      </c>
      <c r="O283" s="10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1.0804761904761904</v>
      </c>
      <c r="G284" t="s">
        <v>20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 s="10">
        <f t="shared" si="29"/>
        <v>42701.25</v>
      </c>
      <c r="N284">
        <v>1480744800</v>
      </c>
      <c r="O284" s="10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0.18728395061728395</v>
      </c>
      <c r="G285" t="s">
        <v>14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 s="10">
        <f t="shared" si="29"/>
        <v>42520.208333333328</v>
      </c>
      <c r="N285">
        <v>1465016400</v>
      </c>
      <c r="O285" s="10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0.83193877551020412</v>
      </c>
      <c r="G286" t="s">
        <v>14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 s="10">
        <f t="shared" si="29"/>
        <v>41030.208333333336</v>
      </c>
      <c r="N286">
        <v>1336280400</v>
      </c>
      <c r="O286" s="10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7.0633333333333335</v>
      </c>
      <c r="G287" t="s">
        <v>20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 s="10">
        <f t="shared" si="29"/>
        <v>42623.208333333328</v>
      </c>
      <c r="N287">
        <v>1476766800</v>
      </c>
      <c r="O287" s="10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0.17446030330062445</v>
      </c>
      <c r="G288" t="s">
        <v>74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 s="10">
        <f t="shared" si="29"/>
        <v>42697.25</v>
      </c>
      <c r="N288">
        <v>1480485600</v>
      </c>
      <c r="O288" s="10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2.0973015873015872</v>
      </c>
      <c r="G289" t="s">
        <v>20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 s="10">
        <f t="shared" si="29"/>
        <v>42122.208333333328</v>
      </c>
      <c r="N289">
        <v>1430197200</v>
      </c>
      <c r="O289" s="10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0.97785714285714287</v>
      </c>
      <c r="G290" t="s">
        <v>14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 s="10">
        <f t="shared" si="29"/>
        <v>40982.208333333336</v>
      </c>
      <c r="N290">
        <v>1331787600</v>
      </c>
      <c r="O290" s="10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16.842500000000001</v>
      </c>
      <c r="G291" t="s">
        <v>20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 s="10">
        <f t="shared" si="29"/>
        <v>42219.208333333328</v>
      </c>
      <c r="N291">
        <v>1438837200</v>
      </c>
      <c r="O291" s="10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0.54402135231316728</v>
      </c>
      <c r="G292" t="s">
        <v>14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 s="10">
        <f t="shared" si="29"/>
        <v>41404.208333333336</v>
      </c>
      <c r="N292">
        <v>1370926800</v>
      </c>
      <c r="O292" s="10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4.5661111111111108</v>
      </c>
      <c r="G293" t="s">
        <v>20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 s="10">
        <f t="shared" si="29"/>
        <v>40831.208333333336</v>
      </c>
      <c r="N293">
        <v>1319000400</v>
      </c>
      <c r="O293" s="10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9.8219178082191785E-2</v>
      </c>
      <c r="G294" t="s">
        <v>14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 s="10">
        <f t="shared" si="29"/>
        <v>40984.208333333336</v>
      </c>
      <c r="N294">
        <v>1333429200</v>
      </c>
      <c r="O294" s="10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0.16384615384615384</v>
      </c>
      <c r="G295" t="s">
        <v>74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 s="10">
        <f t="shared" si="29"/>
        <v>40456.208333333336</v>
      </c>
      <c r="N295">
        <v>1287032400</v>
      </c>
      <c r="O295" s="10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13.396666666666667</v>
      </c>
      <c r="G296" t="s">
        <v>20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 s="10">
        <f t="shared" si="29"/>
        <v>43399.208333333328</v>
      </c>
      <c r="N296">
        <v>1541570400</v>
      </c>
      <c r="O296" s="10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0.35650077760497667</v>
      </c>
      <c r="G297" t="s">
        <v>14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 s="10">
        <f t="shared" si="29"/>
        <v>41562.208333333336</v>
      </c>
      <c r="N297">
        <v>1383976800</v>
      </c>
      <c r="O297" s="10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0.54950819672131146</v>
      </c>
      <c r="G298" t="s">
        <v>14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 s="10">
        <f t="shared" si="29"/>
        <v>43493.25</v>
      </c>
      <c r="N298">
        <v>1550556000</v>
      </c>
      <c r="O298" s="10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0.94236111111111109</v>
      </c>
      <c r="G299" t="s">
        <v>14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 s="10">
        <f t="shared" si="29"/>
        <v>41653.25</v>
      </c>
      <c r="N299">
        <v>1390456800</v>
      </c>
      <c r="O299" s="10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1.4391428571428571</v>
      </c>
      <c r="G300" t="s">
        <v>20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 s="10">
        <f t="shared" si="29"/>
        <v>42426.25</v>
      </c>
      <c r="N300">
        <v>1458018000</v>
      </c>
      <c r="O300" s="10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0.51421052631578945</v>
      </c>
      <c r="G301" t="s">
        <v>14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 s="10">
        <f t="shared" si="29"/>
        <v>42432.25</v>
      </c>
      <c r="N301">
        <v>1461819600</v>
      </c>
      <c r="O301" s="10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0.05</v>
      </c>
      <c r="G302" t="s">
        <v>14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 s="10">
        <f t="shared" si="29"/>
        <v>42977.208333333328</v>
      </c>
      <c r="N302">
        <v>1504155600</v>
      </c>
      <c r="O302" s="10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13.446666666666667</v>
      </c>
      <c r="G303" t="s">
        <v>20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 s="10">
        <f t="shared" si="29"/>
        <v>42061.25</v>
      </c>
      <c r="N303">
        <v>1426395600</v>
      </c>
      <c r="O303" s="10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0.31844940867279897</v>
      </c>
      <c r="G304" t="s">
        <v>14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 s="10">
        <f t="shared" si="29"/>
        <v>43345.208333333328</v>
      </c>
      <c r="N304">
        <v>1537074000</v>
      </c>
      <c r="O304" s="10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0.82617647058823529</v>
      </c>
      <c r="G305" t="s">
        <v>14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 s="10">
        <f t="shared" si="29"/>
        <v>42376.25</v>
      </c>
      <c r="N305">
        <v>1452578400</v>
      </c>
      <c r="O305" s="10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5.4614285714285717</v>
      </c>
      <c r="G306" t="s">
        <v>20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 s="10">
        <f t="shared" si="29"/>
        <v>42589.208333333328</v>
      </c>
      <c r="N306">
        <v>1474088400</v>
      </c>
      <c r="O306" s="10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2.8621428571428571</v>
      </c>
      <c r="G307" t="s">
        <v>20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 s="10">
        <f t="shared" si="29"/>
        <v>42448.208333333328</v>
      </c>
      <c r="N307">
        <v>1461906000</v>
      </c>
      <c r="O307" s="10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7.9076923076923072E-2</v>
      </c>
      <c r="G308" t="s">
        <v>14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 s="10">
        <f t="shared" si="29"/>
        <v>42930.208333333328</v>
      </c>
      <c r="N308">
        <v>1500267600</v>
      </c>
      <c r="O308" s="10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1.3213677811550153</v>
      </c>
      <c r="G309" t="s">
        <v>20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 s="10">
        <f t="shared" si="29"/>
        <v>41066.208333333336</v>
      </c>
      <c r="N309">
        <v>1340686800</v>
      </c>
      <c r="O309" s="10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0.74077834179357027</v>
      </c>
      <c r="G310" t="s">
        <v>14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 s="10">
        <f t="shared" si="29"/>
        <v>40651.208333333336</v>
      </c>
      <c r="N310">
        <v>1303189200</v>
      </c>
      <c r="O310" s="10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0.75292682926829269</v>
      </c>
      <c r="G311" t="s">
        <v>74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 s="10">
        <f t="shared" si="29"/>
        <v>40807.208333333336</v>
      </c>
      <c r="N311">
        <v>1318309200</v>
      </c>
      <c r="O311" s="10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0.20333333333333334</v>
      </c>
      <c r="G312" t="s">
        <v>14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 s="10">
        <f t="shared" si="29"/>
        <v>40277.208333333336</v>
      </c>
      <c r="N312">
        <v>1272171600</v>
      </c>
      <c r="O312" s="10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2.0336507936507937</v>
      </c>
      <c r="G313" t="s">
        <v>20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 s="10">
        <f t="shared" si="29"/>
        <v>40590.25</v>
      </c>
      <c r="N313">
        <v>1298872800</v>
      </c>
      <c r="O313" s="10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3.1022842639593908</v>
      </c>
      <c r="G314" t="s">
        <v>20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 s="10">
        <f t="shared" si="29"/>
        <v>41572.208333333336</v>
      </c>
      <c r="N314">
        <v>1383282000</v>
      </c>
      <c r="O314" s="10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3.9531818181818181</v>
      </c>
      <c r="G315" t="s">
        <v>20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 s="10">
        <f t="shared" si="29"/>
        <v>40966.25</v>
      </c>
      <c r="N315">
        <v>1330495200</v>
      </c>
      <c r="O315" s="10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2.9471428571428571</v>
      </c>
      <c r="G316" t="s">
        <v>20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 s="10">
        <f t="shared" si="29"/>
        <v>43536.208333333328</v>
      </c>
      <c r="N316">
        <v>1552798800</v>
      </c>
      <c r="O316" s="10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0.33894736842105261</v>
      </c>
      <c r="G317" t="s">
        <v>14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 s="10">
        <f t="shared" si="29"/>
        <v>41783.208333333336</v>
      </c>
      <c r="N317">
        <v>1403413200</v>
      </c>
      <c r="O317" s="10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0.66677083333333331</v>
      </c>
      <c r="G318" t="s">
        <v>14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 s="10">
        <f t="shared" si="29"/>
        <v>43788.25</v>
      </c>
      <c r="N318">
        <v>1574229600</v>
      </c>
      <c r="O318" s="10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0.19227272727272726</v>
      </c>
      <c r="G319" t="s">
        <v>14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 s="10">
        <f t="shared" si="29"/>
        <v>42869.208333333328</v>
      </c>
      <c r="N319">
        <v>1495861200</v>
      </c>
      <c r="O319" s="10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0.15842105263157893</v>
      </c>
      <c r="G320" t="s">
        <v>14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 s="10">
        <f t="shared" si="29"/>
        <v>41684.25</v>
      </c>
      <c r="N320">
        <v>1392530400</v>
      </c>
      <c r="O320" s="10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0.38702380952380955</v>
      </c>
      <c r="G321" t="s">
        <v>74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 s="10">
        <f t="shared" si="29"/>
        <v>40402.208333333336</v>
      </c>
      <c r="N321">
        <v>1283662800</v>
      </c>
      <c r="O321" s="10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9.5876777251184833E-2</v>
      </c>
      <c r="G322" t="s">
        <v>14</v>
      </c>
      <c r="H322">
        <v>80</v>
      </c>
      <c r="I322" s="7">
        <f t="shared" si="25"/>
        <v>101.15</v>
      </c>
      <c r="J322" t="s">
        <v>21</v>
      </c>
      <c r="K322" t="s">
        <v>22</v>
      </c>
      <c r="L322">
        <v>1305003600</v>
      </c>
      <c r="M322" s="10">
        <f t="shared" si="29"/>
        <v>40673.208333333336</v>
      </c>
      <c r="N322">
        <v>1305781200</v>
      </c>
      <c r="O322" s="10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0">E323/D323</f>
        <v>0.94144366197183094</v>
      </c>
      <c r="G323" t="s">
        <v>14</v>
      </c>
      <c r="H323">
        <v>2468</v>
      </c>
      <c r="I323" s="7">
        <f t="shared" ref="I323:I386" si="31">IF(E323=0, 0, E323/H323)</f>
        <v>65.000810372771468</v>
      </c>
      <c r="J323" t="s">
        <v>21</v>
      </c>
      <c r="K323" t="s">
        <v>22</v>
      </c>
      <c r="L323">
        <v>1301634000</v>
      </c>
      <c r="M323" s="10">
        <f t="shared" si="29"/>
        <v>40634.208333333336</v>
      </c>
      <c r="N323">
        <v>1302325200</v>
      </c>
      <c r="O323" s="10">
        <f t="shared" ref="O323:O386" si="32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 SEARCH("/",R323,1)-1)</f>
        <v>film &amp; video</v>
      </c>
      <c r="T323" t="str">
        <f t="shared" ref="T323:T386" si="34">RIGHT(R323,(LEN(R323)-SEARCH("/",R323,1)))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1.6656234096692113</v>
      </c>
      <c r="G324" t="s">
        <v>20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 s="10">
        <f t="shared" ref="M324:M387" si="35">(((L324/60)/60)/24)+DATE(1970,1,1)</f>
        <v>40507.25</v>
      </c>
      <c r="N324">
        <v>1291788000</v>
      </c>
      <c r="O324" s="10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0.24134831460674158</v>
      </c>
      <c r="G325" t="s">
        <v>14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 s="10">
        <f t="shared" si="35"/>
        <v>41725.208333333336</v>
      </c>
      <c r="N325">
        <v>1396069200</v>
      </c>
      <c r="O325" s="10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1.6405633802816901</v>
      </c>
      <c r="G326" t="s">
        <v>20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 s="10">
        <f t="shared" si="35"/>
        <v>42176.208333333328</v>
      </c>
      <c r="N326">
        <v>1435899600</v>
      </c>
      <c r="O326" s="10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0.90723076923076929</v>
      </c>
      <c r="G327" t="s">
        <v>14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 s="10">
        <f t="shared" si="35"/>
        <v>43267.208333333328</v>
      </c>
      <c r="N327">
        <v>1531112400</v>
      </c>
      <c r="O327" s="10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0.46194444444444444</v>
      </c>
      <c r="G328" t="s">
        <v>14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 s="10">
        <f t="shared" si="35"/>
        <v>42364.25</v>
      </c>
      <c r="N328">
        <v>1451628000</v>
      </c>
      <c r="O328" s="10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0.38538461538461538</v>
      </c>
      <c r="G329" t="s">
        <v>14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 s="10">
        <f t="shared" si="35"/>
        <v>43705.208333333328</v>
      </c>
      <c r="N329">
        <v>1567314000</v>
      </c>
      <c r="O329" s="10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1.3356231003039514</v>
      </c>
      <c r="G330" t="s">
        <v>20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 s="10">
        <f t="shared" si="35"/>
        <v>43434.25</v>
      </c>
      <c r="N330">
        <v>1544508000</v>
      </c>
      <c r="O330" s="10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0.22896588486140726</v>
      </c>
      <c r="G331" t="s">
        <v>47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 s="10">
        <f t="shared" si="35"/>
        <v>42716.25</v>
      </c>
      <c r="N331">
        <v>1482472800</v>
      </c>
      <c r="O331" s="10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1.8495548961424333</v>
      </c>
      <c r="G332" t="s">
        <v>20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 s="10">
        <f t="shared" si="35"/>
        <v>43077.25</v>
      </c>
      <c r="N332">
        <v>1512799200</v>
      </c>
      <c r="O332" s="10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4.4372727272727275</v>
      </c>
      <c r="G333" t="s">
        <v>20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 s="10">
        <f t="shared" si="35"/>
        <v>40896.25</v>
      </c>
      <c r="N333">
        <v>1324360800</v>
      </c>
      <c r="O333" s="10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1.999806763285024</v>
      </c>
      <c r="G334" t="s">
        <v>20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 s="10">
        <f t="shared" si="35"/>
        <v>41361.208333333336</v>
      </c>
      <c r="N334">
        <v>1364533200</v>
      </c>
      <c r="O334" s="10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1.2395833333333333</v>
      </c>
      <c r="G335" t="s">
        <v>20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 s="10">
        <f t="shared" si="35"/>
        <v>43424.25</v>
      </c>
      <c r="N335">
        <v>1545112800</v>
      </c>
      <c r="O335" s="10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1.8661329305135952</v>
      </c>
      <c r="G336" t="s">
        <v>20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 s="10">
        <f t="shared" si="35"/>
        <v>43110.25</v>
      </c>
      <c r="N336">
        <v>1516168800</v>
      </c>
      <c r="O336" s="10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1.1428538550057536</v>
      </c>
      <c r="G337" t="s">
        <v>20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 s="10">
        <f t="shared" si="35"/>
        <v>43784.25</v>
      </c>
      <c r="N337">
        <v>1574920800</v>
      </c>
      <c r="O337" s="10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0.97032531824611035</v>
      </c>
      <c r="G338" t="s">
        <v>14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 s="10">
        <f t="shared" si="35"/>
        <v>40527.25</v>
      </c>
      <c r="N338">
        <v>1292479200</v>
      </c>
      <c r="O338" s="10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1.2281904761904763</v>
      </c>
      <c r="G339" t="s">
        <v>20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 s="10">
        <f t="shared" si="35"/>
        <v>43780.25</v>
      </c>
      <c r="N339">
        <v>1573538400</v>
      </c>
      <c r="O339" s="10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1.7914326647564469</v>
      </c>
      <c r="G340" t="s">
        <v>20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 s="10">
        <f t="shared" si="35"/>
        <v>40821.208333333336</v>
      </c>
      <c r="N340">
        <v>1320382800</v>
      </c>
      <c r="O340" s="10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0.79951577402787966</v>
      </c>
      <c r="G341" t="s">
        <v>74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 s="10">
        <f t="shared" si="35"/>
        <v>42949.208333333328</v>
      </c>
      <c r="N341">
        <v>1502859600</v>
      </c>
      <c r="O341" s="10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0.94242587601078165</v>
      </c>
      <c r="G342" t="s">
        <v>14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 s="10">
        <f t="shared" si="35"/>
        <v>40889.25</v>
      </c>
      <c r="N342">
        <v>1323756000</v>
      </c>
      <c r="O342" s="10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0.84669291338582675</v>
      </c>
      <c r="G343" t="s">
        <v>14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 s="10">
        <f t="shared" si="35"/>
        <v>42244.208333333328</v>
      </c>
      <c r="N343">
        <v>1441342800</v>
      </c>
      <c r="O343" s="10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0.66521920668058454</v>
      </c>
      <c r="G344" t="s">
        <v>14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 s="10">
        <f t="shared" si="35"/>
        <v>41475.208333333336</v>
      </c>
      <c r="N344">
        <v>1375333200</v>
      </c>
      <c r="O344" s="10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0.53922222222222227</v>
      </c>
      <c r="G345" t="s">
        <v>14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 s="10">
        <f t="shared" si="35"/>
        <v>41597.25</v>
      </c>
      <c r="N345">
        <v>1389420000</v>
      </c>
      <c r="O345" s="10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0.41983299595141699</v>
      </c>
      <c r="G346" t="s">
        <v>14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 s="10">
        <f t="shared" si="35"/>
        <v>43122.25</v>
      </c>
      <c r="N346">
        <v>1520056800</v>
      </c>
      <c r="O346" s="10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0.14694796954314721</v>
      </c>
      <c r="G347" t="s">
        <v>14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 s="10">
        <f t="shared" si="35"/>
        <v>42194.208333333328</v>
      </c>
      <c r="N347">
        <v>1436504400</v>
      </c>
      <c r="O347" s="10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0.34475</v>
      </c>
      <c r="G348" t="s">
        <v>14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 s="10">
        <f t="shared" si="35"/>
        <v>42971.208333333328</v>
      </c>
      <c r="N348">
        <v>1508302800</v>
      </c>
      <c r="O348" s="10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14.007777777777777</v>
      </c>
      <c r="G349" t="s">
        <v>20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 s="10">
        <f t="shared" si="35"/>
        <v>42046.25</v>
      </c>
      <c r="N349">
        <v>1425708000</v>
      </c>
      <c r="O349" s="10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0.71770351758793971</v>
      </c>
      <c r="G350" t="s">
        <v>14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 s="10">
        <f t="shared" si="35"/>
        <v>42782.25</v>
      </c>
      <c r="N350">
        <v>1488348000</v>
      </c>
      <c r="O350" s="10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0.53074115044247783</v>
      </c>
      <c r="G351" t="s">
        <v>14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 s="10">
        <f t="shared" si="35"/>
        <v>42930.208333333328</v>
      </c>
      <c r="N351">
        <v>1502600400</v>
      </c>
      <c r="O351" s="10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0.05</v>
      </c>
      <c r="G352" t="s">
        <v>14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 s="10">
        <f t="shared" si="35"/>
        <v>42144.208333333328</v>
      </c>
      <c r="N352">
        <v>1433653200</v>
      </c>
      <c r="O352" s="10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1.2770715249662619</v>
      </c>
      <c r="G353" t="s">
        <v>20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 s="10">
        <f t="shared" si="35"/>
        <v>42240.208333333328</v>
      </c>
      <c r="N353">
        <v>1441602000</v>
      </c>
      <c r="O353" s="10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0.34892857142857142</v>
      </c>
      <c r="G354" t="s">
        <v>14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 s="10">
        <f t="shared" si="35"/>
        <v>42315.25</v>
      </c>
      <c r="N354">
        <v>1447567200</v>
      </c>
      <c r="O354" s="10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4.105982142857143</v>
      </c>
      <c r="G355" t="s">
        <v>20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 s="10">
        <f t="shared" si="35"/>
        <v>43651.208333333328</v>
      </c>
      <c r="N355">
        <v>1562389200</v>
      </c>
      <c r="O355" s="10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1.2373770491803278</v>
      </c>
      <c r="G356" t="s">
        <v>20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 s="10">
        <f t="shared" si="35"/>
        <v>41520.208333333336</v>
      </c>
      <c r="N356">
        <v>1378789200</v>
      </c>
      <c r="O356" s="10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0.58973684210526311</v>
      </c>
      <c r="G357" t="s">
        <v>47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 s="10">
        <f t="shared" si="35"/>
        <v>42757.25</v>
      </c>
      <c r="N357">
        <v>1488520800</v>
      </c>
      <c r="O357" s="10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0.36892473118279567</v>
      </c>
      <c r="G358" t="s">
        <v>14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 s="10">
        <f t="shared" si="35"/>
        <v>40922.25</v>
      </c>
      <c r="N358">
        <v>1327298400</v>
      </c>
      <c r="O358" s="10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1.8491304347826087</v>
      </c>
      <c r="G359" t="s">
        <v>20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 s="10">
        <f t="shared" si="35"/>
        <v>42250.208333333328</v>
      </c>
      <c r="N359">
        <v>1443416400</v>
      </c>
      <c r="O359" s="10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0.11814432989690722</v>
      </c>
      <c r="G360" t="s">
        <v>14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 s="10">
        <f t="shared" si="35"/>
        <v>43322.208333333328</v>
      </c>
      <c r="N360">
        <v>1534136400</v>
      </c>
      <c r="O360" s="10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2.9870000000000001</v>
      </c>
      <c r="G361" t="s">
        <v>20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 s="10">
        <f t="shared" si="35"/>
        <v>40782.208333333336</v>
      </c>
      <c r="N361">
        <v>1315026000</v>
      </c>
      <c r="O361" s="10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2.2635175879396985</v>
      </c>
      <c r="G362" t="s">
        <v>20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 s="10">
        <f t="shared" si="35"/>
        <v>40544.25</v>
      </c>
      <c r="N362">
        <v>1295071200</v>
      </c>
      <c r="O362" s="10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1.7356363636363636</v>
      </c>
      <c r="G363" t="s">
        <v>20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 s="10">
        <f t="shared" si="35"/>
        <v>43015.208333333328</v>
      </c>
      <c r="N363">
        <v>1509426000</v>
      </c>
      <c r="O363" s="10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3.7175675675675675</v>
      </c>
      <c r="G364" t="s">
        <v>20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 s="10">
        <f t="shared" si="35"/>
        <v>40570.25</v>
      </c>
      <c r="N364">
        <v>1299391200</v>
      </c>
      <c r="O364" s="10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1.601923076923077</v>
      </c>
      <c r="G365" t="s">
        <v>20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 s="10">
        <f t="shared" si="35"/>
        <v>40904.25</v>
      </c>
      <c r="N365">
        <v>1325052000</v>
      </c>
      <c r="O365" s="10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16.163333333333334</v>
      </c>
      <c r="G366" t="s">
        <v>20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 s="10">
        <f t="shared" si="35"/>
        <v>43164.25</v>
      </c>
      <c r="N366">
        <v>1522818000</v>
      </c>
      <c r="O366" s="10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7.3343749999999996</v>
      </c>
      <c r="G367" t="s">
        <v>20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 s="10">
        <f t="shared" si="35"/>
        <v>42733.25</v>
      </c>
      <c r="N367">
        <v>1485324000</v>
      </c>
      <c r="O367" s="10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5.9211111111111112</v>
      </c>
      <c r="G368" t="s">
        <v>20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 s="10">
        <f t="shared" si="35"/>
        <v>40546.25</v>
      </c>
      <c r="N368">
        <v>1294120800</v>
      </c>
      <c r="O368" s="10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0.18888888888888888</v>
      </c>
      <c r="G369" t="s">
        <v>14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 s="10">
        <f t="shared" si="35"/>
        <v>41930.208333333336</v>
      </c>
      <c r="N369">
        <v>1415685600</v>
      </c>
      <c r="O369" s="10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2.7680769230769231</v>
      </c>
      <c r="G370" t="s">
        <v>20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 s="10">
        <f t="shared" si="35"/>
        <v>40464.208333333336</v>
      </c>
      <c r="N370">
        <v>1288933200</v>
      </c>
      <c r="O370" s="10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2.730185185185185</v>
      </c>
      <c r="G371" t="s">
        <v>20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 s="10">
        <f t="shared" si="35"/>
        <v>41308.25</v>
      </c>
      <c r="N371">
        <v>1363237200</v>
      </c>
      <c r="O371" s="10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1.593633125556545</v>
      </c>
      <c r="G372" t="s">
        <v>20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 s="10">
        <f t="shared" si="35"/>
        <v>43570.208333333328</v>
      </c>
      <c r="N372">
        <v>1555822800</v>
      </c>
      <c r="O372" s="10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0.67869978858350954</v>
      </c>
      <c r="G373" t="s">
        <v>14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 s="10">
        <f t="shared" si="35"/>
        <v>42043.25</v>
      </c>
      <c r="N373">
        <v>1427778000</v>
      </c>
      <c r="O373" s="10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15.915555555555555</v>
      </c>
      <c r="G374" t="s">
        <v>20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 s="10">
        <f t="shared" si="35"/>
        <v>42012.25</v>
      </c>
      <c r="N374">
        <v>1422424800</v>
      </c>
      <c r="O374" s="10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7.3018222222222224</v>
      </c>
      <c r="G375" t="s">
        <v>20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 s="10">
        <f t="shared" si="35"/>
        <v>42964.208333333328</v>
      </c>
      <c r="N375">
        <v>1503637200</v>
      </c>
      <c r="O375" s="10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0.13185782556750297</v>
      </c>
      <c r="G376" t="s">
        <v>14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 s="10">
        <f t="shared" si="35"/>
        <v>43476.25</v>
      </c>
      <c r="N376">
        <v>1547618400</v>
      </c>
      <c r="O376" s="10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0.54777777777777781</v>
      </c>
      <c r="G377" t="s">
        <v>14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 s="10">
        <f t="shared" si="35"/>
        <v>42293.208333333328</v>
      </c>
      <c r="N377">
        <v>1449900000</v>
      </c>
      <c r="O377" s="10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3.6102941176470589</v>
      </c>
      <c r="G378" t="s">
        <v>20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 s="10">
        <f t="shared" si="35"/>
        <v>41826.208333333336</v>
      </c>
      <c r="N378">
        <v>1405141200</v>
      </c>
      <c r="O378" s="10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0.10257545271629778</v>
      </c>
      <c r="G379" t="s">
        <v>14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 s="10">
        <f t="shared" si="35"/>
        <v>43760.208333333328</v>
      </c>
      <c r="N379">
        <v>1572933600</v>
      </c>
      <c r="O379" s="10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0.13962962962962963</v>
      </c>
      <c r="G380" t="s">
        <v>14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 s="10">
        <f t="shared" si="35"/>
        <v>43241.208333333328</v>
      </c>
      <c r="N380">
        <v>1530162000</v>
      </c>
      <c r="O380" s="10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0.40444444444444444</v>
      </c>
      <c r="G381" t="s">
        <v>14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 s="10">
        <f t="shared" si="35"/>
        <v>40843.208333333336</v>
      </c>
      <c r="N381">
        <v>1320904800</v>
      </c>
      <c r="O381" s="10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1.6032</v>
      </c>
      <c r="G382" t="s">
        <v>20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 s="10">
        <f t="shared" si="35"/>
        <v>41448.208333333336</v>
      </c>
      <c r="N382">
        <v>1372395600</v>
      </c>
      <c r="O382" s="10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1.8394339622641509</v>
      </c>
      <c r="G383" t="s">
        <v>20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 s="10">
        <f t="shared" si="35"/>
        <v>42163.208333333328</v>
      </c>
      <c r="N383">
        <v>1437714000</v>
      </c>
      <c r="O383" s="10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0.63769230769230767</v>
      </c>
      <c r="G384" t="s">
        <v>14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 s="10">
        <f t="shared" si="35"/>
        <v>43024.208333333328</v>
      </c>
      <c r="N384">
        <v>1509771600</v>
      </c>
      <c r="O384" s="10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2.2538095238095237</v>
      </c>
      <c r="G385" t="s">
        <v>20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 s="10">
        <f t="shared" si="35"/>
        <v>43509.25</v>
      </c>
      <c r="N385">
        <v>1550556000</v>
      </c>
      <c r="O385" s="10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0"/>
        <v>1.7200961538461539</v>
      </c>
      <c r="G386" t="s">
        <v>20</v>
      </c>
      <c r="H386">
        <v>4799</v>
      </c>
      <c r="I386" s="7">
        <f t="shared" si="31"/>
        <v>41.004167534903104</v>
      </c>
      <c r="J386" t="s">
        <v>21</v>
      </c>
      <c r="K386" t="s">
        <v>22</v>
      </c>
      <c r="L386">
        <v>1486706400</v>
      </c>
      <c r="M386" s="10">
        <f t="shared" si="35"/>
        <v>42776.25</v>
      </c>
      <c r="N386">
        <v>1489039200</v>
      </c>
      <c r="O386" s="10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6">E387/D387</f>
        <v>1.4616709511568124</v>
      </c>
      <c r="G387" t="s">
        <v>20</v>
      </c>
      <c r="H387">
        <v>1137</v>
      </c>
      <c r="I387" s="7">
        <f t="shared" ref="I387:I450" si="37">IF(E387=0, 0, E387/H387)</f>
        <v>50.007915567282325</v>
      </c>
      <c r="J387" t="s">
        <v>21</v>
      </c>
      <c r="K387" t="s">
        <v>22</v>
      </c>
      <c r="L387">
        <v>1553835600</v>
      </c>
      <c r="M387" s="10">
        <f t="shared" si="35"/>
        <v>43553.208333333328</v>
      </c>
      <c r="N387">
        <v>1556600400</v>
      </c>
      <c r="O387" s="10">
        <f t="shared" ref="O387:O450" si="38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 SEARCH("/",R387,1)-1)</f>
        <v>publishing</v>
      </c>
      <c r="T387" t="str">
        <f t="shared" ref="T387:T450" si="40">RIGHT(R387,(LEN(R387)-SEARCH("/",R387,1)))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0.76423616236162362</v>
      </c>
      <c r="G388" t="s">
        <v>14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 s="10">
        <f t="shared" ref="M388:M451" si="41">(((L388/60)/60)/24)+DATE(1970,1,1)</f>
        <v>40355.208333333336</v>
      </c>
      <c r="N388">
        <v>1278565200</v>
      </c>
      <c r="O388" s="10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0.39261467889908258</v>
      </c>
      <c r="G389" t="s">
        <v>14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 s="10">
        <f t="shared" si="41"/>
        <v>41072.208333333336</v>
      </c>
      <c r="N389">
        <v>1339909200</v>
      </c>
      <c r="O389" s="10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0.11270034843205574</v>
      </c>
      <c r="G390" t="s">
        <v>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 s="10">
        <f t="shared" si="41"/>
        <v>40912.25</v>
      </c>
      <c r="N390">
        <v>1325829600</v>
      </c>
      <c r="O390" s="10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1.2211084337349398</v>
      </c>
      <c r="G391" t="s">
        <v>20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 s="10">
        <f t="shared" si="41"/>
        <v>40479.208333333336</v>
      </c>
      <c r="N391">
        <v>1290578400</v>
      </c>
      <c r="O391" s="10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1.8654166666666667</v>
      </c>
      <c r="G392" t="s">
        <v>20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 s="10">
        <f t="shared" si="41"/>
        <v>41530.208333333336</v>
      </c>
      <c r="N392">
        <v>1380344400</v>
      </c>
      <c r="O392" s="10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7.27317880794702E-2</v>
      </c>
      <c r="G393" t="s">
        <v>14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 s="10">
        <f t="shared" si="41"/>
        <v>41653.25</v>
      </c>
      <c r="N393">
        <v>1389852000</v>
      </c>
      <c r="O393" s="10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0.65642371234207963</v>
      </c>
      <c r="G394" t="s">
        <v>14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 s="10">
        <f t="shared" si="41"/>
        <v>40549.25</v>
      </c>
      <c r="N394">
        <v>1294466400</v>
      </c>
      <c r="O394" s="10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2.2896178343949045</v>
      </c>
      <c r="G395" t="s">
        <v>20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 s="10">
        <f t="shared" si="41"/>
        <v>42933.208333333328</v>
      </c>
      <c r="N395">
        <v>1500354000</v>
      </c>
      <c r="O395" s="10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4.6937499999999996</v>
      </c>
      <c r="G396" t="s">
        <v>20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 s="10">
        <f t="shared" si="41"/>
        <v>41484.208333333336</v>
      </c>
      <c r="N396">
        <v>1375938000</v>
      </c>
      <c r="O396" s="10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1.3011267605633803</v>
      </c>
      <c r="G397" t="s">
        <v>20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 s="10">
        <f t="shared" si="41"/>
        <v>40885.25</v>
      </c>
      <c r="N397">
        <v>1323410400</v>
      </c>
      <c r="O397" s="10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1.6705422993492407</v>
      </c>
      <c r="G398" t="s">
        <v>20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 s="10">
        <f t="shared" si="41"/>
        <v>43378.208333333328</v>
      </c>
      <c r="N398">
        <v>1539406800</v>
      </c>
      <c r="O398" s="10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1.738641975308642</v>
      </c>
      <c r="G399" t="s">
        <v>20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 s="10">
        <f t="shared" si="41"/>
        <v>41417.208333333336</v>
      </c>
      <c r="N399">
        <v>1369803600</v>
      </c>
      <c r="O399" s="10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7.1776470588235295</v>
      </c>
      <c r="G400" t="s">
        <v>20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 s="10">
        <f t="shared" si="41"/>
        <v>43228.208333333328</v>
      </c>
      <c r="N400">
        <v>1525928400</v>
      </c>
      <c r="O400" s="10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0.63850976361767731</v>
      </c>
      <c r="G401" t="s">
        <v>14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 s="10">
        <f t="shared" si="41"/>
        <v>40576.25</v>
      </c>
      <c r="N401">
        <v>1297231200</v>
      </c>
      <c r="O401" s="10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0.02</v>
      </c>
      <c r="G402" t="s">
        <v>14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 s="10">
        <f t="shared" si="41"/>
        <v>41502.208333333336</v>
      </c>
      <c r="N402">
        <v>1378530000</v>
      </c>
      <c r="O402" s="10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15.302222222222222</v>
      </c>
      <c r="G403" t="s">
        <v>20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 s="10">
        <f t="shared" si="41"/>
        <v>43765.208333333328</v>
      </c>
      <c r="N403">
        <v>1572152400</v>
      </c>
      <c r="O403" s="10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0.40356164383561643</v>
      </c>
      <c r="G404" t="s">
        <v>14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 s="10">
        <f t="shared" si="41"/>
        <v>40914.25</v>
      </c>
      <c r="N404">
        <v>1329890400</v>
      </c>
      <c r="O404" s="10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0.86220633299284988</v>
      </c>
      <c r="G405" t="s">
        <v>14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 s="10">
        <f t="shared" si="41"/>
        <v>40310.208333333336</v>
      </c>
      <c r="N405">
        <v>1276750800</v>
      </c>
      <c r="O405" s="10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3.1558486707566464</v>
      </c>
      <c r="G406" t="s">
        <v>20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 s="10">
        <f t="shared" si="41"/>
        <v>43053.25</v>
      </c>
      <c r="N406">
        <v>1510898400</v>
      </c>
      <c r="O406" s="10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0.89618243243243245</v>
      </c>
      <c r="G407" t="s">
        <v>14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 s="10">
        <f t="shared" si="41"/>
        <v>43255.208333333328</v>
      </c>
      <c r="N407">
        <v>1532408400</v>
      </c>
      <c r="O407" s="10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1.8214503816793892</v>
      </c>
      <c r="G408" t="s">
        <v>20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 s="10">
        <f t="shared" si="41"/>
        <v>41304.25</v>
      </c>
      <c r="N408">
        <v>1360562400</v>
      </c>
      <c r="O408" s="10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3.5588235294117645</v>
      </c>
      <c r="G409" t="s">
        <v>20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 s="10">
        <f t="shared" si="41"/>
        <v>43751.208333333328</v>
      </c>
      <c r="N409">
        <v>1571547600</v>
      </c>
      <c r="O409" s="10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1.3183695652173912</v>
      </c>
      <c r="G410" t="s">
        <v>20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 s="10">
        <f t="shared" si="41"/>
        <v>42541.208333333328</v>
      </c>
      <c r="N410">
        <v>1468126800</v>
      </c>
      <c r="O410" s="10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0.46315634218289087</v>
      </c>
      <c r="G411" t="s">
        <v>14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 s="10">
        <f t="shared" si="41"/>
        <v>42843.208333333328</v>
      </c>
      <c r="N411">
        <v>1492837200</v>
      </c>
      <c r="O411" s="10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0.36132726089785294</v>
      </c>
      <c r="G412" t="s">
        <v>47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 s="10">
        <f t="shared" si="41"/>
        <v>42122.208333333328</v>
      </c>
      <c r="N412">
        <v>1430197200</v>
      </c>
      <c r="O412" s="10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1.0462820512820512</v>
      </c>
      <c r="G413" t="s">
        <v>20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 s="10">
        <f t="shared" si="41"/>
        <v>42884.208333333328</v>
      </c>
      <c r="N413">
        <v>1496206800</v>
      </c>
      <c r="O413" s="10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6.6885714285714286</v>
      </c>
      <c r="G414" t="s">
        <v>20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 s="10">
        <f t="shared" si="41"/>
        <v>41642.25</v>
      </c>
      <c r="N414">
        <v>1389592800</v>
      </c>
      <c r="O414" s="10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0.62072823218997364</v>
      </c>
      <c r="G415" t="s">
        <v>47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 s="10">
        <f t="shared" si="41"/>
        <v>43431.25</v>
      </c>
      <c r="N415">
        <v>1545631200</v>
      </c>
      <c r="O415" s="10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0.84699787460148779</v>
      </c>
      <c r="G416" t="s">
        <v>14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 s="10">
        <f t="shared" si="41"/>
        <v>40288.208333333336</v>
      </c>
      <c r="N416">
        <v>1272430800</v>
      </c>
      <c r="O416" s="10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0.11059030837004405</v>
      </c>
      <c r="G417" t="s">
        <v>14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 s="10">
        <f t="shared" si="41"/>
        <v>40921.25</v>
      </c>
      <c r="N417">
        <v>1327903200</v>
      </c>
      <c r="O417" s="10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0.43838781575037145</v>
      </c>
      <c r="G418" t="s">
        <v>14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 s="10">
        <f t="shared" si="41"/>
        <v>40560.25</v>
      </c>
      <c r="N418">
        <v>1296021600</v>
      </c>
      <c r="O418" s="10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0.55470588235294116</v>
      </c>
      <c r="G419" t="s">
        <v>14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 s="10">
        <f t="shared" si="41"/>
        <v>43407.208333333328</v>
      </c>
      <c r="N419">
        <v>1543298400</v>
      </c>
      <c r="O419" s="10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0.57399511301160655</v>
      </c>
      <c r="G420" t="s">
        <v>14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 s="10">
        <f t="shared" si="41"/>
        <v>41035.208333333336</v>
      </c>
      <c r="N420">
        <v>1336366800</v>
      </c>
      <c r="O420" s="10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1.2343497363796134</v>
      </c>
      <c r="G421" t="s">
        <v>20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 s="10">
        <f t="shared" si="41"/>
        <v>40899.25</v>
      </c>
      <c r="N421">
        <v>1325052000</v>
      </c>
      <c r="O421" s="10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1.2846</v>
      </c>
      <c r="G422" t="s">
        <v>20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 s="10">
        <f t="shared" si="41"/>
        <v>42911.208333333328</v>
      </c>
      <c r="N422">
        <v>1499576400</v>
      </c>
      <c r="O422" s="10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0.63989361702127656</v>
      </c>
      <c r="G423" t="s">
        <v>14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 s="10">
        <f t="shared" si="41"/>
        <v>42915.208333333328</v>
      </c>
      <c r="N423">
        <v>1501304400</v>
      </c>
      <c r="O423" s="10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1.2729885057471264</v>
      </c>
      <c r="G424" t="s">
        <v>20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 s="10">
        <f t="shared" si="41"/>
        <v>40285.208333333336</v>
      </c>
      <c r="N424">
        <v>1273208400</v>
      </c>
      <c r="O424" s="10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0.10638024357239513</v>
      </c>
      <c r="G425" t="s">
        <v>14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 s="10">
        <f t="shared" si="41"/>
        <v>40808.208333333336</v>
      </c>
      <c r="N425">
        <v>1316840400</v>
      </c>
      <c r="O425" s="10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0.40470588235294119</v>
      </c>
      <c r="G426" t="s">
        <v>14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 s="10">
        <f t="shared" si="41"/>
        <v>43208.208333333328</v>
      </c>
      <c r="N426">
        <v>1524546000</v>
      </c>
      <c r="O426" s="10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2.8766666666666665</v>
      </c>
      <c r="G427" t="s">
        <v>20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 s="10">
        <f t="shared" si="41"/>
        <v>42213.208333333328</v>
      </c>
      <c r="N427">
        <v>1438578000</v>
      </c>
      <c r="O427" s="10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5.7294444444444448</v>
      </c>
      <c r="G428" t="s">
        <v>20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 s="10">
        <f t="shared" si="41"/>
        <v>41332.25</v>
      </c>
      <c r="N428">
        <v>1362549600</v>
      </c>
      <c r="O428" s="10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1.1290429799426933</v>
      </c>
      <c r="G429" t="s">
        <v>20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 s="10">
        <f t="shared" si="41"/>
        <v>41895.208333333336</v>
      </c>
      <c r="N429">
        <v>1413349200</v>
      </c>
      <c r="O429" s="10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0.46387573964497042</v>
      </c>
      <c r="G430" t="s">
        <v>14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 s="10">
        <f t="shared" si="41"/>
        <v>40585.25</v>
      </c>
      <c r="N430">
        <v>1298008800</v>
      </c>
      <c r="O430" s="10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0.90675916230366493</v>
      </c>
      <c r="G431" t="s">
        <v>74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 s="10">
        <f t="shared" si="41"/>
        <v>41680.25</v>
      </c>
      <c r="N431">
        <v>1394427600</v>
      </c>
      <c r="O431" s="10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0.67740740740740746</v>
      </c>
      <c r="G432" t="s">
        <v>14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 s="10">
        <f t="shared" si="41"/>
        <v>43737.208333333328</v>
      </c>
      <c r="N432">
        <v>1572670800</v>
      </c>
      <c r="O432" s="10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1.9249019607843136</v>
      </c>
      <c r="G433" t="s">
        <v>20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 s="10">
        <f t="shared" si="41"/>
        <v>43273.208333333328</v>
      </c>
      <c r="N433">
        <v>1531112400</v>
      </c>
      <c r="O433" s="10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0.82714285714285718</v>
      </c>
      <c r="G434" t="s">
        <v>14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 s="10">
        <f t="shared" si="41"/>
        <v>41761.208333333336</v>
      </c>
      <c r="N434">
        <v>1400734800</v>
      </c>
      <c r="O434" s="10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0.54163920922570019</v>
      </c>
      <c r="G435" t="s">
        <v>14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 s="10">
        <f t="shared" si="41"/>
        <v>41603.25</v>
      </c>
      <c r="N435">
        <v>1386741600</v>
      </c>
      <c r="O435" s="10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0.16722222222222222</v>
      </c>
      <c r="G436" t="s">
        <v>74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 s="10">
        <f t="shared" si="41"/>
        <v>42705.25</v>
      </c>
      <c r="N436">
        <v>1481781600</v>
      </c>
      <c r="O436" s="10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1.168766404199475</v>
      </c>
      <c r="G437" t="s">
        <v>20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 s="10">
        <f t="shared" si="41"/>
        <v>41988.25</v>
      </c>
      <c r="N437">
        <v>1419660000</v>
      </c>
      <c r="O437" s="10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10.521538461538462</v>
      </c>
      <c r="G438" t="s">
        <v>20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 s="10">
        <f t="shared" si="41"/>
        <v>43575.208333333328</v>
      </c>
      <c r="N438">
        <v>1555822800</v>
      </c>
      <c r="O438" s="10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1.2307407407407407</v>
      </c>
      <c r="G439" t="s">
        <v>20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 s="10">
        <f t="shared" si="41"/>
        <v>42260.208333333328</v>
      </c>
      <c r="N439">
        <v>1442379600</v>
      </c>
      <c r="O439" s="10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1.7863855421686747</v>
      </c>
      <c r="G440" t="s">
        <v>20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 s="10">
        <f t="shared" si="41"/>
        <v>41337.25</v>
      </c>
      <c r="N440">
        <v>1364965200</v>
      </c>
      <c r="O440" s="10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3.5528169014084505</v>
      </c>
      <c r="G441" t="s">
        <v>20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 s="10">
        <f t="shared" si="41"/>
        <v>42680.208333333328</v>
      </c>
      <c r="N441">
        <v>1479016800</v>
      </c>
      <c r="O441" s="10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1.6190634146341463</v>
      </c>
      <c r="G442" t="s">
        <v>20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 s="10">
        <f t="shared" si="41"/>
        <v>42916.208333333328</v>
      </c>
      <c r="N442">
        <v>1499662800</v>
      </c>
      <c r="O442" s="10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0.24914285714285714</v>
      </c>
      <c r="G443" t="s">
        <v>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 s="10">
        <f t="shared" si="41"/>
        <v>41025.208333333336</v>
      </c>
      <c r="N443">
        <v>1337835600</v>
      </c>
      <c r="O443" s="10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1.9872222222222222</v>
      </c>
      <c r="G444" t="s">
        <v>20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 s="10">
        <f t="shared" si="41"/>
        <v>42980.208333333328</v>
      </c>
      <c r="N444">
        <v>1505710800</v>
      </c>
      <c r="O444" s="10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0.34752688172043011</v>
      </c>
      <c r="G445" t="s">
        <v>74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 s="10">
        <f t="shared" si="41"/>
        <v>40451.208333333336</v>
      </c>
      <c r="N445">
        <v>1287464400</v>
      </c>
      <c r="O445" s="10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1.7641935483870967</v>
      </c>
      <c r="G446" t="s">
        <v>20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 s="10">
        <f t="shared" si="41"/>
        <v>40748.208333333336</v>
      </c>
      <c r="N446">
        <v>1311656400</v>
      </c>
      <c r="O446" s="10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5.1138095238095236</v>
      </c>
      <c r="G447" t="s">
        <v>20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 s="10">
        <f t="shared" si="41"/>
        <v>40515.25</v>
      </c>
      <c r="N447">
        <v>1293170400</v>
      </c>
      <c r="O447" s="10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0.82044117647058823</v>
      </c>
      <c r="G448" t="s">
        <v>14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 s="10">
        <f t="shared" si="41"/>
        <v>41261.25</v>
      </c>
      <c r="N448">
        <v>1355983200</v>
      </c>
      <c r="O448" s="10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0.24326030927835052</v>
      </c>
      <c r="G449" t="s">
        <v>74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 s="10">
        <f t="shared" si="41"/>
        <v>43088.25</v>
      </c>
      <c r="N449">
        <v>1515045600</v>
      </c>
      <c r="O449" s="10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6"/>
        <v>0.50482758620689661</v>
      </c>
      <c r="G450" t="s">
        <v>14</v>
      </c>
      <c r="H450">
        <v>605</v>
      </c>
      <c r="I450" s="7">
        <f t="shared" si="37"/>
        <v>75.014876033057845</v>
      </c>
      <c r="J450" t="s">
        <v>21</v>
      </c>
      <c r="K450" t="s">
        <v>22</v>
      </c>
      <c r="L450">
        <v>1365915600</v>
      </c>
      <c r="M450" s="10">
        <f t="shared" si="41"/>
        <v>41378.208333333336</v>
      </c>
      <c r="N450">
        <v>1366088400</v>
      </c>
      <c r="O450" s="10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2">E451/D451</f>
        <v>9.67</v>
      </c>
      <c r="G451" t="s">
        <v>20</v>
      </c>
      <c r="H451">
        <v>86</v>
      </c>
      <c r="I451" s="7">
        <f t="shared" ref="I451:I514" si="43">IF(E451=0, 0, E451/H451)</f>
        <v>101.19767441860465</v>
      </c>
      <c r="J451" t="s">
        <v>36</v>
      </c>
      <c r="K451" t="s">
        <v>37</v>
      </c>
      <c r="L451">
        <v>1551852000</v>
      </c>
      <c r="M451" s="10">
        <f t="shared" si="41"/>
        <v>43530.25</v>
      </c>
      <c r="N451">
        <v>1553317200</v>
      </c>
      <c r="O451" s="10">
        <f t="shared" ref="O451:O514" si="44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 SEARCH("/",R451,1)-1)</f>
        <v>games</v>
      </c>
      <c r="T451" t="str">
        <f t="shared" ref="T451:T514" si="46">RIGHT(R451,(LEN(R451)-SEARCH("/",R451,1)))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0.04</v>
      </c>
      <c r="G452" t="s">
        <v>14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 s="10">
        <f t="shared" ref="M452:M515" si="47">(((L452/60)/60)/24)+DATE(1970,1,1)</f>
        <v>43394.208333333328</v>
      </c>
      <c r="N452">
        <v>1542088800</v>
      </c>
      <c r="O452" s="10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1.2284501347708894</v>
      </c>
      <c r="G453" t="s">
        <v>20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 s="10">
        <f t="shared" si="47"/>
        <v>42935.208333333328</v>
      </c>
      <c r="N453">
        <v>1503118800</v>
      </c>
      <c r="O453" s="10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0.63437500000000002</v>
      </c>
      <c r="G454" t="s">
        <v>14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 s="10">
        <f t="shared" si="47"/>
        <v>40365.208333333336</v>
      </c>
      <c r="N454">
        <v>1278478800</v>
      </c>
      <c r="O454" s="10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0.56331688596491225</v>
      </c>
      <c r="G455" t="s">
        <v>14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 s="10">
        <f t="shared" si="47"/>
        <v>42705.25</v>
      </c>
      <c r="N455">
        <v>1484114400</v>
      </c>
      <c r="O455" s="10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0.44074999999999998</v>
      </c>
      <c r="G456" t="s">
        <v>14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 s="10">
        <f t="shared" si="47"/>
        <v>41568.208333333336</v>
      </c>
      <c r="N456">
        <v>1385445600</v>
      </c>
      <c r="O456" s="10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1.1837253218884121</v>
      </c>
      <c r="G457" t="s">
        <v>20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 s="10">
        <f t="shared" si="47"/>
        <v>40809.208333333336</v>
      </c>
      <c r="N457">
        <v>1318741200</v>
      </c>
      <c r="O457" s="10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1.041243169398907</v>
      </c>
      <c r="G458" t="s">
        <v>20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 s="10">
        <f t="shared" si="47"/>
        <v>43141.25</v>
      </c>
      <c r="N458">
        <v>1518242400</v>
      </c>
      <c r="O458" s="10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0.26640000000000003</v>
      </c>
      <c r="G459" t="s">
        <v>14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 s="10">
        <f t="shared" si="47"/>
        <v>42657.208333333328</v>
      </c>
      <c r="N459">
        <v>1476594000</v>
      </c>
      <c r="O459" s="10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3.5120118343195266</v>
      </c>
      <c r="G460" t="s">
        <v>20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 s="10">
        <f t="shared" si="47"/>
        <v>40265.208333333336</v>
      </c>
      <c r="N460">
        <v>1273554000</v>
      </c>
      <c r="O460" s="10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0.90063492063492068</v>
      </c>
      <c r="G461" t="s">
        <v>14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 s="10">
        <f t="shared" si="47"/>
        <v>42001.25</v>
      </c>
      <c r="N461">
        <v>1421906400</v>
      </c>
      <c r="O461" s="10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1.7162500000000001</v>
      </c>
      <c r="G462" t="s">
        <v>20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 s="10">
        <f t="shared" si="47"/>
        <v>40399.208333333336</v>
      </c>
      <c r="N462">
        <v>1281589200</v>
      </c>
      <c r="O462" s="10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1.4104655870445344</v>
      </c>
      <c r="G463" t="s">
        <v>20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 s="10">
        <f t="shared" si="47"/>
        <v>41757.208333333336</v>
      </c>
      <c r="N463">
        <v>1400389200</v>
      </c>
      <c r="O463" s="10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0.30579449152542371</v>
      </c>
      <c r="G464" t="s">
        <v>14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 s="10">
        <f t="shared" si="47"/>
        <v>41304.25</v>
      </c>
      <c r="N464">
        <v>1362808800</v>
      </c>
      <c r="O464" s="10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1.0816455696202532</v>
      </c>
      <c r="G465" t="s">
        <v>20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 s="10">
        <f t="shared" si="47"/>
        <v>41639.25</v>
      </c>
      <c r="N465">
        <v>1388815200</v>
      </c>
      <c r="O465" s="10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1.3345505617977529</v>
      </c>
      <c r="G466" t="s">
        <v>20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 s="10">
        <f t="shared" si="47"/>
        <v>43142.25</v>
      </c>
      <c r="N466">
        <v>1519538400</v>
      </c>
      <c r="O466" s="10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1.8785106382978722</v>
      </c>
      <c r="G467" t="s">
        <v>20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 s="10">
        <f t="shared" si="47"/>
        <v>43127.25</v>
      </c>
      <c r="N467">
        <v>1517810400</v>
      </c>
      <c r="O467" s="10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3.32</v>
      </c>
      <c r="G468" t="s">
        <v>20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 s="10">
        <f t="shared" si="47"/>
        <v>41409.208333333336</v>
      </c>
      <c r="N468">
        <v>1370581200</v>
      </c>
      <c r="O468" s="10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5.7521428571428572</v>
      </c>
      <c r="G469" t="s">
        <v>20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 s="10">
        <f t="shared" si="47"/>
        <v>42331.25</v>
      </c>
      <c r="N469">
        <v>1448863200</v>
      </c>
      <c r="O469" s="10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0.40500000000000003</v>
      </c>
      <c r="G470" t="s">
        <v>14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 s="10">
        <f t="shared" si="47"/>
        <v>43569.208333333328</v>
      </c>
      <c r="N470">
        <v>1556600400</v>
      </c>
      <c r="O470" s="10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1.8442857142857143</v>
      </c>
      <c r="G471" t="s">
        <v>20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 s="10">
        <f t="shared" si="47"/>
        <v>42142.208333333328</v>
      </c>
      <c r="N471">
        <v>1432098000</v>
      </c>
      <c r="O471" s="10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2.8580555555555556</v>
      </c>
      <c r="G472" t="s">
        <v>20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 s="10">
        <f t="shared" si="47"/>
        <v>42716.25</v>
      </c>
      <c r="N472">
        <v>1482127200</v>
      </c>
      <c r="O472" s="10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3.19</v>
      </c>
      <c r="G473" t="s">
        <v>20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 s="10">
        <f t="shared" si="47"/>
        <v>41031.208333333336</v>
      </c>
      <c r="N473">
        <v>1335934800</v>
      </c>
      <c r="O473" s="10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0.39234070221066319</v>
      </c>
      <c r="G474" t="s">
        <v>14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 s="10">
        <f t="shared" si="47"/>
        <v>43535.208333333328</v>
      </c>
      <c r="N474">
        <v>1556946000</v>
      </c>
      <c r="O474" s="10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1.7814000000000001</v>
      </c>
      <c r="G475" t="s">
        <v>20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 s="10">
        <f t="shared" si="47"/>
        <v>43277.208333333328</v>
      </c>
      <c r="N475">
        <v>1530075600</v>
      </c>
      <c r="O475" s="10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3.6515</v>
      </c>
      <c r="G476" t="s">
        <v>20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 s="10">
        <f t="shared" si="47"/>
        <v>41989.25</v>
      </c>
      <c r="N476">
        <v>1418796000</v>
      </c>
      <c r="O476" s="10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1.1394594594594594</v>
      </c>
      <c r="G477" t="s">
        <v>20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 s="10">
        <f t="shared" si="47"/>
        <v>41450.208333333336</v>
      </c>
      <c r="N477">
        <v>1372482000</v>
      </c>
      <c r="O477" s="10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0.29828720626631855</v>
      </c>
      <c r="G478" t="s">
        <v>14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 s="10">
        <f t="shared" si="47"/>
        <v>43322.208333333328</v>
      </c>
      <c r="N478">
        <v>1534395600</v>
      </c>
      <c r="O478" s="10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0.54270588235294115</v>
      </c>
      <c r="G479" t="s">
        <v>14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 s="10">
        <f t="shared" si="47"/>
        <v>40720.208333333336</v>
      </c>
      <c r="N479">
        <v>1311397200</v>
      </c>
      <c r="O479" s="10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2.3634156976744185</v>
      </c>
      <c r="G480" t="s">
        <v>20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 s="10">
        <f t="shared" si="47"/>
        <v>42072.208333333328</v>
      </c>
      <c r="N480">
        <v>1426914000</v>
      </c>
      <c r="O480" s="10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5.1291666666666664</v>
      </c>
      <c r="G481" t="s">
        <v>20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 s="10">
        <f t="shared" si="47"/>
        <v>42945.208333333328</v>
      </c>
      <c r="N481">
        <v>1501477200</v>
      </c>
      <c r="O481" s="10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1.0065116279069768</v>
      </c>
      <c r="G482" t="s">
        <v>20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 s="10">
        <f t="shared" si="47"/>
        <v>40248.25</v>
      </c>
      <c r="N482">
        <v>1269061200</v>
      </c>
      <c r="O482" s="10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0.81348423194303154</v>
      </c>
      <c r="G483" t="s">
        <v>14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 s="10">
        <f t="shared" si="47"/>
        <v>41913.208333333336</v>
      </c>
      <c r="N483">
        <v>1415772000</v>
      </c>
      <c r="O483" s="10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0.16404761904761905</v>
      </c>
      <c r="G484" t="s">
        <v>14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 s="10">
        <f t="shared" si="47"/>
        <v>40963.25</v>
      </c>
      <c r="N484">
        <v>1331013600</v>
      </c>
      <c r="O484" s="10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0.52774617067833696</v>
      </c>
      <c r="G485" t="s">
        <v>14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 s="10">
        <f t="shared" si="47"/>
        <v>43811.25</v>
      </c>
      <c r="N485">
        <v>1576735200</v>
      </c>
      <c r="O485" s="10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2.6020608108108108</v>
      </c>
      <c r="G486" t="s">
        <v>20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 s="10">
        <f t="shared" si="47"/>
        <v>41855.208333333336</v>
      </c>
      <c r="N486">
        <v>1411362000</v>
      </c>
      <c r="O486" s="10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0.30732891832229581</v>
      </c>
      <c r="G487" t="s">
        <v>14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 s="10">
        <f t="shared" si="47"/>
        <v>43626.208333333328</v>
      </c>
      <c r="N487">
        <v>1563685200</v>
      </c>
      <c r="O487" s="10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0.13500000000000001</v>
      </c>
      <c r="G488" t="s">
        <v>14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 s="10">
        <f t="shared" si="47"/>
        <v>43168.25</v>
      </c>
      <c r="N488">
        <v>1521867600</v>
      </c>
      <c r="O488" s="10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1.7862556663644606</v>
      </c>
      <c r="G489" t="s">
        <v>20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 s="10">
        <f t="shared" si="47"/>
        <v>42845.208333333328</v>
      </c>
      <c r="N489">
        <v>1495515600</v>
      </c>
      <c r="O489" s="10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2.2005660377358489</v>
      </c>
      <c r="G490" t="s">
        <v>20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 s="10">
        <f t="shared" si="47"/>
        <v>42403.25</v>
      </c>
      <c r="N490">
        <v>1455948000</v>
      </c>
      <c r="O490" s="10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1.015108695652174</v>
      </c>
      <c r="G491" t="s">
        <v>20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 s="10">
        <f t="shared" si="47"/>
        <v>40406.208333333336</v>
      </c>
      <c r="N491">
        <v>1282366800</v>
      </c>
      <c r="O491" s="10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1.915</v>
      </c>
      <c r="G492" t="s">
        <v>20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 s="10">
        <f t="shared" si="47"/>
        <v>43786.25</v>
      </c>
      <c r="N492">
        <v>1574575200</v>
      </c>
      <c r="O492" s="10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3.0534683098591549</v>
      </c>
      <c r="G493" t="s">
        <v>20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 s="10">
        <f t="shared" si="47"/>
        <v>41456.208333333336</v>
      </c>
      <c r="N493">
        <v>1374901200</v>
      </c>
      <c r="O493" s="10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0.23995287958115183</v>
      </c>
      <c r="G494" t="s">
        <v>74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 s="10">
        <f t="shared" si="47"/>
        <v>40336.208333333336</v>
      </c>
      <c r="N494">
        <v>1278910800</v>
      </c>
      <c r="O494" s="10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7.2377777777777776</v>
      </c>
      <c r="G495" t="s">
        <v>20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 s="10">
        <f t="shared" si="47"/>
        <v>43645.208333333328</v>
      </c>
      <c r="N495">
        <v>1562907600</v>
      </c>
      <c r="O495" s="10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5.4736000000000002</v>
      </c>
      <c r="G496" t="s">
        <v>20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 s="10">
        <f t="shared" si="47"/>
        <v>40990.208333333336</v>
      </c>
      <c r="N496">
        <v>1332478800</v>
      </c>
      <c r="O496" s="10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4.1449999999999996</v>
      </c>
      <c r="G497" t="s">
        <v>20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 s="10">
        <f t="shared" si="47"/>
        <v>41800.208333333336</v>
      </c>
      <c r="N497">
        <v>1402722000</v>
      </c>
      <c r="O497" s="10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9.0696409140369975E-3</v>
      </c>
      <c r="G498" t="s">
        <v>14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 s="10">
        <f t="shared" si="47"/>
        <v>42876.208333333328</v>
      </c>
      <c r="N498">
        <v>1496811600</v>
      </c>
      <c r="O498" s="10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0.34173469387755101</v>
      </c>
      <c r="G499" t="s">
        <v>14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 s="10">
        <f t="shared" si="47"/>
        <v>42724.25</v>
      </c>
      <c r="N499">
        <v>1482213600</v>
      </c>
      <c r="O499" s="10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0.239488107549121</v>
      </c>
      <c r="G500" t="s">
        <v>14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 s="10">
        <f t="shared" si="47"/>
        <v>42005.25</v>
      </c>
      <c r="N500">
        <v>1420264800</v>
      </c>
      <c r="O500" s="10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0.48072649572649573</v>
      </c>
      <c r="G501" t="s">
        <v>14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 s="10">
        <f t="shared" si="47"/>
        <v>42444.208333333328</v>
      </c>
      <c r="N501">
        <v>1458450000</v>
      </c>
      <c r="O501" s="10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7">
        <f t="shared" si="43"/>
        <v>0</v>
      </c>
      <c r="J502" t="s">
        <v>21</v>
      </c>
      <c r="K502" t="s">
        <v>22</v>
      </c>
      <c r="L502">
        <v>1367384400</v>
      </c>
      <c r="M502" s="10">
        <f t="shared" si="47"/>
        <v>41395.208333333336</v>
      </c>
      <c r="N502">
        <v>1369803600</v>
      </c>
      <c r="O502" s="10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0.70145182291666663</v>
      </c>
      <c r="G503" t="s">
        <v>14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 s="10">
        <f t="shared" si="47"/>
        <v>41345.208333333336</v>
      </c>
      <c r="N503">
        <v>1363237200</v>
      </c>
      <c r="O503" s="10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5.2992307692307694</v>
      </c>
      <c r="G504" t="s">
        <v>20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 s="10">
        <f t="shared" si="47"/>
        <v>41117.208333333336</v>
      </c>
      <c r="N504">
        <v>1345870800</v>
      </c>
      <c r="O504" s="10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1.8032549019607844</v>
      </c>
      <c r="G505" t="s">
        <v>20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 s="10">
        <f t="shared" si="47"/>
        <v>42186.208333333328</v>
      </c>
      <c r="N505">
        <v>1437454800</v>
      </c>
      <c r="O505" s="10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0.92320000000000002</v>
      </c>
      <c r="G506" t="s">
        <v>14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 s="10">
        <f t="shared" si="47"/>
        <v>42142.208333333328</v>
      </c>
      <c r="N506">
        <v>1432011600</v>
      </c>
      <c r="O506" s="10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0.13901001112347053</v>
      </c>
      <c r="G507" t="s">
        <v>14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 s="10">
        <f t="shared" si="47"/>
        <v>41341.25</v>
      </c>
      <c r="N507">
        <v>1366347600</v>
      </c>
      <c r="O507" s="10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9.2707777777777771</v>
      </c>
      <c r="G508" t="s">
        <v>20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 s="10">
        <f t="shared" si="47"/>
        <v>43062.25</v>
      </c>
      <c r="N508">
        <v>1512885600</v>
      </c>
      <c r="O508" s="10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0.39857142857142858</v>
      </c>
      <c r="G509" t="s">
        <v>14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 s="10">
        <f t="shared" si="47"/>
        <v>41373.208333333336</v>
      </c>
      <c r="N509">
        <v>1369717200</v>
      </c>
      <c r="O509" s="10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1.1222929936305732</v>
      </c>
      <c r="G510" t="s">
        <v>20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 s="10">
        <f t="shared" si="47"/>
        <v>43310.208333333328</v>
      </c>
      <c r="N510">
        <v>1534654800</v>
      </c>
      <c r="O510" s="10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0.70925816023738875</v>
      </c>
      <c r="G511" t="s">
        <v>14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 s="10">
        <f t="shared" si="47"/>
        <v>41034.208333333336</v>
      </c>
      <c r="N511">
        <v>1337058000</v>
      </c>
      <c r="O511" s="10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1.1908974358974358</v>
      </c>
      <c r="G512" t="s">
        <v>20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 s="10">
        <f t="shared" si="47"/>
        <v>43251.208333333328</v>
      </c>
      <c r="N512">
        <v>1529816400</v>
      </c>
      <c r="O512" s="10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0.24017591339648173</v>
      </c>
      <c r="G513" t="s">
        <v>14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 s="10">
        <f t="shared" si="47"/>
        <v>43671.208333333328</v>
      </c>
      <c r="N513">
        <v>1564894800</v>
      </c>
      <c r="O513" s="10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2"/>
        <v>1.3931868131868133</v>
      </c>
      <c r="G514" t="s">
        <v>20</v>
      </c>
      <c r="H514">
        <v>239</v>
      </c>
      <c r="I514" s="7">
        <f t="shared" si="43"/>
        <v>53.046025104602514</v>
      </c>
      <c r="J514" t="s">
        <v>21</v>
      </c>
      <c r="K514" t="s">
        <v>22</v>
      </c>
      <c r="L514">
        <v>1404536400</v>
      </c>
      <c r="M514" s="10">
        <f t="shared" si="47"/>
        <v>41825.208333333336</v>
      </c>
      <c r="N514">
        <v>1404622800</v>
      </c>
      <c r="O514" s="10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8">E515/D515</f>
        <v>0.39277108433734942</v>
      </c>
      <c r="G515" t="s">
        <v>74</v>
      </c>
      <c r="H515">
        <v>35</v>
      </c>
      <c r="I515" s="7">
        <f t="shared" ref="I515:I578" si="49">IF(E515=0, 0, E515/H515)</f>
        <v>93.142857142857139</v>
      </c>
      <c r="J515" t="s">
        <v>21</v>
      </c>
      <c r="K515" t="s">
        <v>22</v>
      </c>
      <c r="L515">
        <v>1284008400</v>
      </c>
      <c r="M515" s="10">
        <f t="shared" si="47"/>
        <v>40430.208333333336</v>
      </c>
      <c r="N515">
        <v>1284181200</v>
      </c>
      <c r="O515" s="10">
        <f t="shared" ref="O515:O578" si="50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 SEARCH("/",R515,1)-1)</f>
        <v>film &amp; video</v>
      </c>
      <c r="T515" t="str">
        <f t="shared" ref="T515:T578" si="52">RIGHT(R515,(LEN(R515)-SEARCH("/",R515,1)))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0.22439077144917088</v>
      </c>
      <c r="G516" t="s">
        <v>74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 s="10">
        <f t="shared" ref="M516:M579" si="53">(((L516/60)/60)/24)+DATE(1970,1,1)</f>
        <v>41614.25</v>
      </c>
      <c r="N516">
        <v>1386741600</v>
      </c>
      <c r="O516" s="10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0.55779069767441858</v>
      </c>
      <c r="G517" t="s">
        <v>14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 s="10">
        <f t="shared" si="53"/>
        <v>40900.25</v>
      </c>
      <c r="N517">
        <v>1324792800</v>
      </c>
      <c r="O517" s="10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0.42523125996810207</v>
      </c>
      <c r="G518" t="s">
        <v>14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 s="10">
        <f t="shared" si="53"/>
        <v>40396.208333333336</v>
      </c>
      <c r="N518">
        <v>1284354000</v>
      </c>
      <c r="O518" s="10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1.1200000000000001</v>
      </c>
      <c r="G519" t="s">
        <v>20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 s="10">
        <f t="shared" si="53"/>
        <v>42860.208333333328</v>
      </c>
      <c r="N519">
        <v>1494392400</v>
      </c>
      <c r="O519" s="10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7.0681818181818179E-2</v>
      </c>
      <c r="G520" t="s">
        <v>14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 s="10">
        <f t="shared" si="53"/>
        <v>43154.25</v>
      </c>
      <c r="N520">
        <v>1519538400</v>
      </c>
      <c r="O520" s="10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1.0174563871693867</v>
      </c>
      <c r="G521" t="s">
        <v>20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 s="10">
        <f t="shared" si="53"/>
        <v>42012.25</v>
      </c>
      <c r="N521">
        <v>1421906400</v>
      </c>
      <c r="O521" s="10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4.2575000000000003</v>
      </c>
      <c r="G522" t="s">
        <v>20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 s="10">
        <f t="shared" si="53"/>
        <v>43574.208333333328</v>
      </c>
      <c r="N522">
        <v>1555909200</v>
      </c>
      <c r="O522" s="10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1.4553947368421052</v>
      </c>
      <c r="G523" t="s">
        <v>20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 s="10">
        <f t="shared" si="53"/>
        <v>42605.208333333328</v>
      </c>
      <c r="N523">
        <v>1472446800</v>
      </c>
      <c r="O523" s="10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0.32453465346534655</v>
      </c>
      <c r="G524" t="s">
        <v>14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 s="10">
        <f t="shared" si="53"/>
        <v>41093.208333333336</v>
      </c>
      <c r="N524">
        <v>1342328400</v>
      </c>
      <c r="O524" s="10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7.003333333333333</v>
      </c>
      <c r="G525" t="s">
        <v>20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 s="10">
        <f t="shared" si="53"/>
        <v>40241.25</v>
      </c>
      <c r="N525">
        <v>1268114400</v>
      </c>
      <c r="O525" s="10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0.83904860392967939</v>
      </c>
      <c r="G526" t="s">
        <v>14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 s="10">
        <f t="shared" si="53"/>
        <v>40294.208333333336</v>
      </c>
      <c r="N526">
        <v>1273381200</v>
      </c>
      <c r="O526" s="10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0.84190476190476193</v>
      </c>
      <c r="G527" t="s">
        <v>14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 s="10">
        <f t="shared" si="53"/>
        <v>40505.25</v>
      </c>
      <c r="N527">
        <v>1290837600</v>
      </c>
      <c r="O527" s="10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1.5595180722891566</v>
      </c>
      <c r="G528" t="s">
        <v>20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 s="10">
        <f t="shared" si="53"/>
        <v>42364.25</v>
      </c>
      <c r="N528">
        <v>1454306400</v>
      </c>
      <c r="O528" s="10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0.99619450317124736</v>
      </c>
      <c r="G529" t="s">
        <v>14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 s="10">
        <f t="shared" si="53"/>
        <v>42405.25</v>
      </c>
      <c r="N529">
        <v>1457762400</v>
      </c>
      <c r="O529" s="10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0.80300000000000005</v>
      </c>
      <c r="G530" t="s">
        <v>14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 s="10">
        <f t="shared" si="53"/>
        <v>41601.25</v>
      </c>
      <c r="N530">
        <v>1389074400</v>
      </c>
      <c r="O530" s="10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0.11254901960784314</v>
      </c>
      <c r="G531" t="s">
        <v>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 s="10">
        <f t="shared" si="53"/>
        <v>41769.208333333336</v>
      </c>
      <c r="N531">
        <v>1402117200</v>
      </c>
      <c r="O531" s="10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0.91740952380952379</v>
      </c>
      <c r="G532" t="s">
        <v>14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 s="10">
        <f t="shared" si="53"/>
        <v>40421.208333333336</v>
      </c>
      <c r="N532">
        <v>1284440400</v>
      </c>
      <c r="O532" s="10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0.95521156936261387</v>
      </c>
      <c r="G533" t="s">
        <v>47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 s="10">
        <f t="shared" si="53"/>
        <v>41589.25</v>
      </c>
      <c r="N533">
        <v>1388988000</v>
      </c>
      <c r="O533" s="10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5.0287499999999996</v>
      </c>
      <c r="G534" t="s">
        <v>20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 s="10">
        <f t="shared" si="53"/>
        <v>43125.25</v>
      </c>
      <c r="N534">
        <v>1516946400</v>
      </c>
      <c r="O534" s="10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1.5924394463667819</v>
      </c>
      <c r="G535" t="s">
        <v>20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 s="10">
        <f t="shared" si="53"/>
        <v>41479.208333333336</v>
      </c>
      <c r="N535">
        <v>1377752400</v>
      </c>
      <c r="O535" s="10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0.15022446689113356</v>
      </c>
      <c r="G536" t="s">
        <v>14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 s="10">
        <f t="shared" si="53"/>
        <v>43329.208333333328</v>
      </c>
      <c r="N536">
        <v>1534568400</v>
      </c>
      <c r="O536" s="10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4.820384615384615</v>
      </c>
      <c r="G537" t="s">
        <v>20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 s="10">
        <f t="shared" si="53"/>
        <v>43259.208333333328</v>
      </c>
      <c r="N537">
        <v>1528606800</v>
      </c>
      <c r="O537" s="10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1.4996938775510205</v>
      </c>
      <c r="G538" t="s">
        <v>20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 s="10">
        <f t="shared" si="53"/>
        <v>40414.208333333336</v>
      </c>
      <c r="N538">
        <v>1284872400</v>
      </c>
      <c r="O538" s="10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1.1722156398104266</v>
      </c>
      <c r="G539" t="s">
        <v>20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 s="10">
        <f t="shared" si="53"/>
        <v>43342.208333333328</v>
      </c>
      <c r="N539">
        <v>1537592400</v>
      </c>
      <c r="O539" s="10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0.37695968274950431</v>
      </c>
      <c r="G540" t="s">
        <v>14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 s="10">
        <f t="shared" si="53"/>
        <v>41539.208333333336</v>
      </c>
      <c r="N540">
        <v>1381208400</v>
      </c>
      <c r="O540" s="10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0.72653061224489801</v>
      </c>
      <c r="G541" t="s">
        <v>14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 s="10">
        <f t="shared" si="53"/>
        <v>43647.208333333328</v>
      </c>
      <c r="N541">
        <v>1562475600</v>
      </c>
      <c r="O541" s="10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2.6598113207547169</v>
      </c>
      <c r="G542" t="s">
        <v>20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 s="10">
        <f t="shared" si="53"/>
        <v>43225.208333333328</v>
      </c>
      <c r="N542">
        <v>1527397200</v>
      </c>
      <c r="O542" s="10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0.24205617977528091</v>
      </c>
      <c r="G543" t="s">
        <v>14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 s="10">
        <f t="shared" si="53"/>
        <v>42165.208333333328</v>
      </c>
      <c r="N543">
        <v>1436158800</v>
      </c>
      <c r="O543" s="10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2.5064935064935064E-2</v>
      </c>
      <c r="G544" t="s">
        <v>14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 s="10">
        <f t="shared" si="53"/>
        <v>42391.25</v>
      </c>
      <c r="N544">
        <v>1456034400</v>
      </c>
      <c r="O544" s="10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0.1632979976442874</v>
      </c>
      <c r="G545" t="s">
        <v>14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 s="10">
        <f t="shared" si="53"/>
        <v>41528.208333333336</v>
      </c>
      <c r="N545">
        <v>1380171600</v>
      </c>
      <c r="O545" s="10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2.7650000000000001</v>
      </c>
      <c r="G546" t="s">
        <v>20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 s="10">
        <f t="shared" si="53"/>
        <v>42377.25</v>
      </c>
      <c r="N546">
        <v>1453356000</v>
      </c>
      <c r="O546" s="10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0.88803571428571426</v>
      </c>
      <c r="G547" t="s">
        <v>14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 s="10">
        <f t="shared" si="53"/>
        <v>43824.25</v>
      </c>
      <c r="N547">
        <v>1578981600</v>
      </c>
      <c r="O547" s="10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1.6357142857142857</v>
      </c>
      <c r="G548" t="s">
        <v>20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 s="10">
        <f t="shared" si="53"/>
        <v>43360.208333333328</v>
      </c>
      <c r="N548">
        <v>1537419600</v>
      </c>
      <c r="O548" s="10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9.69</v>
      </c>
      <c r="G549" t="s">
        <v>20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 s="10">
        <f t="shared" si="53"/>
        <v>42029.25</v>
      </c>
      <c r="N549">
        <v>1423202400</v>
      </c>
      <c r="O549" s="10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2.7091376701966716</v>
      </c>
      <c r="G550" t="s">
        <v>20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 s="10">
        <f t="shared" si="53"/>
        <v>42461.208333333328</v>
      </c>
      <c r="N550">
        <v>1460610000</v>
      </c>
      <c r="O550" s="10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2.8421355932203389</v>
      </c>
      <c r="G551" t="s">
        <v>20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 s="10">
        <f t="shared" si="53"/>
        <v>41422.208333333336</v>
      </c>
      <c r="N551">
        <v>1370494800</v>
      </c>
      <c r="O551" s="10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0.04</v>
      </c>
      <c r="G552" t="s">
        <v>74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 s="10">
        <f t="shared" si="53"/>
        <v>40968.25</v>
      </c>
      <c r="N552">
        <v>1332306000</v>
      </c>
      <c r="O552" s="10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0.58632981676846196</v>
      </c>
      <c r="G553" t="s">
        <v>14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 s="10">
        <f t="shared" si="53"/>
        <v>41993.25</v>
      </c>
      <c r="N553">
        <v>1422511200</v>
      </c>
      <c r="O553" s="10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0.98511111111111116</v>
      </c>
      <c r="G554" t="s">
        <v>14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 s="10">
        <f t="shared" si="53"/>
        <v>42700.25</v>
      </c>
      <c r="N554">
        <v>1480312800</v>
      </c>
      <c r="O554" s="10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0.43975381008206332</v>
      </c>
      <c r="G555" t="s">
        <v>14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 s="10">
        <f t="shared" si="53"/>
        <v>40545.25</v>
      </c>
      <c r="N555">
        <v>1294034400</v>
      </c>
      <c r="O555" s="10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1.5166315789473683</v>
      </c>
      <c r="G556" t="s">
        <v>20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 s="10">
        <f t="shared" si="53"/>
        <v>42723.25</v>
      </c>
      <c r="N556">
        <v>1482645600</v>
      </c>
      <c r="O556" s="10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2.2363492063492063</v>
      </c>
      <c r="G557" t="s">
        <v>20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 s="10">
        <f t="shared" si="53"/>
        <v>41731.208333333336</v>
      </c>
      <c r="N557">
        <v>1399093200</v>
      </c>
      <c r="O557" s="10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2.3975</v>
      </c>
      <c r="G558" t="s">
        <v>20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 s="10">
        <f t="shared" si="53"/>
        <v>40792.208333333336</v>
      </c>
      <c r="N558">
        <v>1315890000</v>
      </c>
      <c r="O558" s="10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1.9933333333333334</v>
      </c>
      <c r="G559" t="s">
        <v>20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 s="10">
        <f t="shared" si="53"/>
        <v>42279.208333333328</v>
      </c>
      <c r="N559">
        <v>1444021200</v>
      </c>
      <c r="O559" s="10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1.373448275862069</v>
      </c>
      <c r="G560" t="s">
        <v>20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 s="10">
        <f t="shared" si="53"/>
        <v>42424.25</v>
      </c>
      <c r="N560">
        <v>1460005200</v>
      </c>
      <c r="O560" s="10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1.009696106362773</v>
      </c>
      <c r="G561" t="s">
        <v>20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 s="10">
        <f t="shared" si="53"/>
        <v>42584.208333333328</v>
      </c>
      <c r="N561">
        <v>1470718800</v>
      </c>
      <c r="O561" s="10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7.9416000000000002</v>
      </c>
      <c r="G562" t="s">
        <v>20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 s="10">
        <f t="shared" si="53"/>
        <v>40865.25</v>
      </c>
      <c r="N562">
        <v>1325052000</v>
      </c>
      <c r="O562" s="10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3.6970000000000001</v>
      </c>
      <c r="G563" t="s">
        <v>20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 s="10">
        <f t="shared" si="53"/>
        <v>40833.208333333336</v>
      </c>
      <c r="N563">
        <v>1319000400</v>
      </c>
      <c r="O563" s="10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0.12818181818181817</v>
      </c>
      <c r="G564" t="s">
        <v>14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 s="10">
        <f t="shared" si="53"/>
        <v>43536.208333333328</v>
      </c>
      <c r="N564">
        <v>1552539600</v>
      </c>
      <c r="O564" s="10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1.3802702702702703</v>
      </c>
      <c r="G565" t="s">
        <v>20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 s="10">
        <f t="shared" si="53"/>
        <v>43417.25</v>
      </c>
      <c r="N565">
        <v>1543816800</v>
      </c>
      <c r="O565" s="10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0.83813278008298753</v>
      </c>
      <c r="G566" t="s">
        <v>14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 s="10">
        <f t="shared" si="53"/>
        <v>42078.208333333328</v>
      </c>
      <c r="N566">
        <v>1427086800</v>
      </c>
      <c r="O566" s="10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2.0460063224446787</v>
      </c>
      <c r="G567" t="s">
        <v>20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 s="10">
        <f t="shared" si="53"/>
        <v>40862.25</v>
      </c>
      <c r="N567">
        <v>1323064800</v>
      </c>
      <c r="O567" s="10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0.44344086021505374</v>
      </c>
      <c r="G568" t="s">
        <v>14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 s="10">
        <f t="shared" si="53"/>
        <v>42424.25</v>
      </c>
      <c r="N568">
        <v>1458277200</v>
      </c>
      <c r="O568" s="10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2.1860294117647059</v>
      </c>
      <c r="G569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 s="10">
        <f t="shared" si="53"/>
        <v>41830.208333333336</v>
      </c>
      <c r="N569">
        <v>1405141200</v>
      </c>
      <c r="O569" s="10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1.8603314917127072</v>
      </c>
      <c r="G570" t="s">
        <v>20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 s="10">
        <f t="shared" si="53"/>
        <v>40374.208333333336</v>
      </c>
      <c r="N570">
        <v>1283058000</v>
      </c>
      <c r="O570" s="10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2.3733830845771142</v>
      </c>
      <c r="G571" t="s">
        <v>20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 s="10">
        <f t="shared" si="53"/>
        <v>40554.25</v>
      </c>
      <c r="N571">
        <v>1295762400</v>
      </c>
      <c r="O571" s="10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3.0565384615384614</v>
      </c>
      <c r="G572" t="s">
        <v>20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 s="10">
        <f t="shared" si="53"/>
        <v>41993.25</v>
      </c>
      <c r="N572">
        <v>1419573600</v>
      </c>
      <c r="O572" s="10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0.94142857142857139</v>
      </c>
      <c r="G573" t="s">
        <v>14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 s="10">
        <f t="shared" si="53"/>
        <v>42174.208333333328</v>
      </c>
      <c r="N573">
        <v>1438750800</v>
      </c>
      <c r="O573" s="10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0.54400000000000004</v>
      </c>
      <c r="G574" t="s">
        <v>74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 s="10">
        <f t="shared" si="53"/>
        <v>42275.208333333328</v>
      </c>
      <c r="N574">
        <v>1444798800</v>
      </c>
      <c r="O574" s="10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1.1188059701492536</v>
      </c>
      <c r="G575" t="s">
        <v>20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 s="10">
        <f t="shared" si="53"/>
        <v>41761.208333333336</v>
      </c>
      <c r="N575">
        <v>1399179600</v>
      </c>
      <c r="O575" s="10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3.6914814814814814</v>
      </c>
      <c r="G576" t="s">
        <v>20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 s="10">
        <f t="shared" si="53"/>
        <v>43806.25</v>
      </c>
      <c r="N576">
        <v>1576562400</v>
      </c>
      <c r="O576" s="10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0.62930372148859548</v>
      </c>
      <c r="G577" t="s">
        <v>14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 s="10">
        <f t="shared" si="53"/>
        <v>41779.208333333336</v>
      </c>
      <c r="N577">
        <v>1400821200</v>
      </c>
      <c r="O577" s="10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8"/>
        <v>0.6492783505154639</v>
      </c>
      <c r="G578" t="s">
        <v>14</v>
      </c>
      <c r="H578">
        <v>64</v>
      </c>
      <c r="I578" s="7">
        <f t="shared" si="49"/>
        <v>98.40625</v>
      </c>
      <c r="J578" t="s">
        <v>21</v>
      </c>
      <c r="K578" t="s">
        <v>22</v>
      </c>
      <c r="L578">
        <v>1509512400</v>
      </c>
      <c r="M578" s="10">
        <f t="shared" si="53"/>
        <v>43040.208333333328</v>
      </c>
      <c r="N578">
        <v>1510984800</v>
      </c>
      <c r="O578" s="10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4">E579/D579</f>
        <v>0.18853658536585366</v>
      </c>
      <c r="G579" t="s">
        <v>74</v>
      </c>
      <c r="H579">
        <v>37</v>
      </c>
      <c r="I579" s="7">
        <f t="shared" ref="I579:I642" si="55">IF(E579=0, 0, E579/H579)</f>
        <v>41.783783783783782</v>
      </c>
      <c r="J579" t="s">
        <v>21</v>
      </c>
      <c r="K579" t="s">
        <v>22</v>
      </c>
      <c r="L579">
        <v>1299823200</v>
      </c>
      <c r="M579" s="10">
        <f t="shared" si="53"/>
        <v>40613.25</v>
      </c>
      <c r="N579">
        <v>1302066000</v>
      </c>
      <c r="O579" s="10">
        <f t="shared" ref="O579:O642" si="56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 SEARCH("/",R579,1)-1)</f>
        <v>music</v>
      </c>
      <c r="T579" t="str">
        <f t="shared" ref="T579:T642" si="58">RIGHT(R579,(LEN(R579)-SEARCH("/",R579,1)))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0.1675440414507772</v>
      </c>
      <c r="G580" t="s">
        <v>14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 s="10">
        <f t="shared" ref="M580:M643" si="59">(((L580/60)/60)/24)+DATE(1970,1,1)</f>
        <v>40878.25</v>
      </c>
      <c r="N580">
        <v>1322978400</v>
      </c>
      <c r="O580" s="10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1.0111290322580646</v>
      </c>
      <c r="G581" t="s">
        <v>20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 s="10">
        <f t="shared" si="59"/>
        <v>40762.208333333336</v>
      </c>
      <c r="N581">
        <v>1313730000</v>
      </c>
      <c r="O581" s="10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3.4150228310502282</v>
      </c>
      <c r="G582" t="s">
        <v>20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 s="10">
        <f t="shared" si="59"/>
        <v>41696.25</v>
      </c>
      <c r="N582">
        <v>1394085600</v>
      </c>
      <c r="O582" s="10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0.64016666666666666</v>
      </c>
      <c r="G583" t="s">
        <v>14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 s="10">
        <f t="shared" si="59"/>
        <v>40662.208333333336</v>
      </c>
      <c r="N583">
        <v>1305349200</v>
      </c>
      <c r="O583" s="10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0.5208045977011494</v>
      </c>
      <c r="G584" t="s">
        <v>14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 s="10">
        <f t="shared" si="59"/>
        <v>42165.208333333328</v>
      </c>
      <c r="N584">
        <v>1434344400</v>
      </c>
      <c r="O584" s="10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3.2240211640211642</v>
      </c>
      <c r="G585" t="s">
        <v>20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 s="10">
        <f t="shared" si="59"/>
        <v>40959.25</v>
      </c>
      <c r="N585">
        <v>1331186400</v>
      </c>
      <c r="O585" s="10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1.1950810185185186</v>
      </c>
      <c r="G586" t="s">
        <v>20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 s="10">
        <f t="shared" si="59"/>
        <v>41024.208333333336</v>
      </c>
      <c r="N586">
        <v>1336539600</v>
      </c>
      <c r="O586" s="10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1.4679775280898877</v>
      </c>
      <c r="G587" t="s">
        <v>20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 s="10">
        <f t="shared" si="59"/>
        <v>40255.208333333336</v>
      </c>
      <c r="N587">
        <v>1269752400</v>
      </c>
      <c r="O587" s="10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9.5057142857142853</v>
      </c>
      <c r="G588" t="s">
        <v>20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 s="10">
        <f t="shared" si="59"/>
        <v>40499.25</v>
      </c>
      <c r="N588">
        <v>1291615200</v>
      </c>
      <c r="O588" s="10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0.72893617021276591</v>
      </c>
      <c r="G589" t="s">
        <v>14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 s="10">
        <f t="shared" si="59"/>
        <v>43484.25</v>
      </c>
      <c r="N589">
        <v>1552366800</v>
      </c>
      <c r="O589" s="10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0.7900824873096447</v>
      </c>
      <c r="G590" t="s">
        <v>14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 s="10">
        <f t="shared" si="59"/>
        <v>40262.208333333336</v>
      </c>
      <c r="N590">
        <v>1272171600</v>
      </c>
      <c r="O590" s="10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0.64721518987341775</v>
      </c>
      <c r="G591" t="s">
        <v>14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 s="10">
        <f t="shared" si="59"/>
        <v>42190.208333333328</v>
      </c>
      <c r="N591">
        <v>1436677200</v>
      </c>
      <c r="O591" s="10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0.82028169014084507</v>
      </c>
      <c r="G592" t="s">
        <v>14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 s="10">
        <f t="shared" si="59"/>
        <v>41994.25</v>
      </c>
      <c r="N592">
        <v>1420092000</v>
      </c>
      <c r="O592" s="10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10.376666666666667</v>
      </c>
      <c r="G593" t="s">
        <v>20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 s="10">
        <f t="shared" si="59"/>
        <v>40373.208333333336</v>
      </c>
      <c r="N593">
        <v>1279947600</v>
      </c>
      <c r="O593" s="10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0.12910076530612244</v>
      </c>
      <c r="G594" t="s">
        <v>14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 s="10">
        <f t="shared" si="59"/>
        <v>41789.208333333336</v>
      </c>
      <c r="N594">
        <v>1402203600</v>
      </c>
      <c r="O594" s="10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1.5484210526315789</v>
      </c>
      <c r="G595" t="s">
        <v>20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 s="10">
        <f t="shared" si="59"/>
        <v>41724.208333333336</v>
      </c>
      <c r="N595">
        <v>1396933200</v>
      </c>
      <c r="O595" s="10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7.0991735537190084E-2</v>
      </c>
      <c r="G596" t="s">
        <v>14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 s="10">
        <f t="shared" si="59"/>
        <v>42548.208333333328</v>
      </c>
      <c r="N596">
        <v>1467262800</v>
      </c>
      <c r="O596" s="10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2.0852773826458035</v>
      </c>
      <c r="G597" t="s">
        <v>20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 s="10">
        <f t="shared" si="59"/>
        <v>40253.208333333336</v>
      </c>
      <c r="N597">
        <v>1270530000</v>
      </c>
      <c r="O597" s="10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0.99683544303797467</v>
      </c>
      <c r="G598" t="s">
        <v>14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 s="10">
        <f t="shared" si="59"/>
        <v>42434.25</v>
      </c>
      <c r="N598">
        <v>1457762400</v>
      </c>
      <c r="O598" s="10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2.0159756097560977</v>
      </c>
      <c r="G599" t="s">
        <v>20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 s="10">
        <f t="shared" si="59"/>
        <v>43786.25</v>
      </c>
      <c r="N599">
        <v>1575525600</v>
      </c>
      <c r="O599" s="10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1.6209032258064515</v>
      </c>
      <c r="G600" t="s">
        <v>20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 s="10">
        <f t="shared" si="59"/>
        <v>40344.208333333336</v>
      </c>
      <c r="N600">
        <v>1279083600</v>
      </c>
      <c r="O600" s="10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3.6436208125445471E-2</v>
      </c>
      <c r="G601" t="s">
        <v>14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 s="10">
        <f t="shared" si="59"/>
        <v>42047.25</v>
      </c>
      <c r="N601">
        <v>1424412000</v>
      </c>
      <c r="O601" s="10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0.05</v>
      </c>
      <c r="G602" t="s">
        <v>14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 s="10">
        <f t="shared" si="59"/>
        <v>41485.208333333336</v>
      </c>
      <c r="N602">
        <v>1376197200</v>
      </c>
      <c r="O602" s="10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2.0663492063492064</v>
      </c>
      <c r="G603" t="s">
        <v>20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 s="10">
        <f t="shared" si="59"/>
        <v>41789.208333333336</v>
      </c>
      <c r="N603">
        <v>1402894800</v>
      </c>
      <c r="O603" s="10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1.2823628691983122</v>
      </c>
      <c r="G604" t="s">
        <v>20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 s="10">
        <f t="shared" si="59"/>
        <v>42160.208333333328</v>
      </c>
      <c r="N604">
        <v>1434430800</v>
      </c>
      <c r="O604" s="10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1.1966037735849056</v>
      </c>
      <c r="G605" t="s">
        <v>20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 s="10">
        <f t="shared" si="59"/>
        <v>43573.208333333328</v>
      </c>
      <c r="N605">
        <v>1557896400</v>
      </c>
      <c r="O605" s="10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1.7073055242390078</v>
      </c>
      <c r="G606" t="s">
        <v>20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 s="10">
        <f t="shared" si="59"/>
        <v>40565.25</v>
      </c>
      <c r="N606">
        <v>1297490400</v>
      </c>
      <c r="O606" s="10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1.8721212121212121</v>
      </c>
      <c r="G607" t="s">
        <v>20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 s="10">
        <f t="shared" si="59"/>
        <v>42280.208333333328</v>
      </c>
      <c r="N607">
        <v>1447394400</v>
      </c>
      <c r="O607" s="10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1.8838235294117647</v>
      </c>
      <c r="G608" t="s">
        <v>20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 s="10">
        <f t="shared" si="59"/>
        <v>42436.25</v>
      </c>
      <c r="N608">
        <v>1458277200</v>
      </c>
      <c r="O608" s="10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1.3129869186046512</v>
      </c>
      <c r="G609" t="s">
        <v>20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 s="10">
        <f t="shared" si="59"/>
        <v>41721.208333333336</v>
      </c>
      <c r="N609">
        <v>1395723600</v>
      </c>
      <c r="O609" s="10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2.8397435897435899</v>
      </c>
      <c r="G610" t="s">
        <v>20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 s="10">
        <f t="shared" si="59"/>
        <v>43530.25</v>
      </c>
      <c r="N610">
        <v>1552197600</v>
      </c>
      <c r="O610" s="10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1.2041999999999999</v>
      </c>
      <c r="G611" t="s">
        <v>20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 s="10">
        <f t="shared" si="59"/>
        <v>43481.25</v>
      </c>
      <c r="N611">
        <v>1549087200</v>
      </c>
      <c r="O611" s="10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4.1905607476635511</v>
      </c>
      <c r="G612" t="s">
        <v>20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 s="10">
        <f t="shared" si="59"/>
        <v>41259.25</v>
      </c>
      <c r="N612">
        <v>1356847200</v>
      </c>
      <c r="O612" s="10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0.13853658536585367</v>
      </c>
      <c r="G613" t="s">
        <v>74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 s="10">
        <f t="shared" si="59"/>
        <v>41480.208333333336</v>
      </c>
      <c r="N613">
        <v>1375765200</v>
      </c>
      <c r="O613" s="10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1.3943548387096774</v>
      </c>
      <c r="G614" t="s">
        <v>20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 s="10">
        <f t="shared" si="59"/>
        <v>40474.208333333336</v>
      </c>
      <c r="N614">
        <v>1289800800</v>
      </c>
      <c r="O614" s="10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1.74</v>
      </c>
      <c r="G615" t="s">
        <v>20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 s="10">
        <f t="shared" si="59"/>
        <v>42973.208333333328</v>
      </c>
      <c r="N615">
        <v>1504501200</v>
      </c>
      <c r="O615" s="10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1.5549056603773586</v>
      </c>
      <c r="G616" t="s">
        <v>20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 s="10">
        <f t="shared" si="59"/>
        <v>42746.25</v>
      </c>
      <c r="N616">
        <v>1485669600</v>
      </c>
      <c r="O616" s="10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1.7044705882352942</v>
      </c>
      <c r="G617" t="s">
        <v>20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 s="10">
        <f t="shared" si="59"/>
        <v>42489.208333333328</v>
      </c>
      <c r="N617">
        <v>1462770000</v>
      </c>
      <c r="O617" s="10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1.8951562500000001</v>
      </c>
      <c r="G618" t="s">
        <v>20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 s="10">
        <f t="shared" si="59"/>
        <v>41537.208333333336</v>
      </c>
      <c r="N618">
        <v>1379739600</v>
      </c>
      <c r="O618" s="10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2.4971428571428573</v>
      </c>
      <c r="G619" t="s">
        <v>20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 s="10">
        <f t="shared" si="59"/>
        <v>41794.208333333336</v>
      </c>
      <c r="N619">
        <v>1402722000</v>
      </c>
      <c r="O619" s="10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0.48860523665659616</v>
      </c>
      <c r="G620" t="s">
        <v>14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 s="10">
        <f t="shared" si="59"/>
        <v>41396.208333333336</v>
      </c>
      <c r="N620">
        <v>1369285200</v>
      </c>
      <c r="O620" s="10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0.28461970393057684</v>
      </c>
      <c r="G621" t="s">
        <v>14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 s="10">
        <f t="shared" si="59"/>
        <v>40669.208333333336</v>
      </c>
      <c r="N621">
        <v>1304744400</v>
      </c>
      <c r="O621" s="10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2.6802325581395348</v>
      </c>
      <c r="G622" t="s">
        <v>20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 s="10">
        <f t="shared" si="59"/>
        <v>42559.208333333328</v>
      </c>
      <c r="N622">
        <v>1468299600</v>
      </c>
      <c r="O622" s="10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6.1980078125000002</v>
      </c>
      <c r="G623" t="s">
        <v>20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 s="10">
        <f t="shared" si="59"/>
        <v>42626.208333333328</v>
      </c>
      <c r="N623">
        <v>1474174800</v>
      </c>
      <c r="O623" s="10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3.1301587301587303E-2</v>
      </c>
      <c r="G624" t="s">
        <v>14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 s="10">
        <f t="shared" si="59"/>
        <v>43205.208333333328</v>
      </c>
      <c r="N624">
        <v>1526014800</v>
      </c>
      <c r="O624" s="10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1.5992152704135738</v>
      </c>
      <c r="G625" t="s">
        <v>20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 s="10">
        <f t="shared" si="59"/>
        <v>42201.208333333328</v>
      </c>
      <c r="N625">
        <v>1437454800</v>
      </c>
      <c r="O625" s="10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2.793921568627451</v>
      </c>
      <c r="G626" t="s">
        <v>20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 s="10">
        <f t="shared" si="59"/>
        <v>42029.25</v>
      </c>
      <c r="N626">
        <v>1422684000</v>
      </c>
      <c r="O626" s="10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0.77373333333333338</v>
      </c>
      <c r="G627" t="s">
        <v>14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 s="10">
        <f t="shared" si="59"/>
        <v>43857.25</v>
      </c>
      <c r="N627">
        <v>1581314400</v>
      </c>
      <c r="O627" s="10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2.0632812500000002</v>
      </c>
      <c r="G628" t="s">
        <v>20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 s="10">
        <f t="shared" si="59"/>
        <v>40449.208333333336</v>
      </c>
      <c r="N628">
        <v>1286427600</v>
      </c>
      <c r="O628" s="10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6.9424999999999999</v>
      </c>
      <c r="G629" t="s">
        <v>20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 s="10">
        <f t="shared" si="59"/>
        <v>40345.208333333336</v>
      </c>
      <c r="N629">
        <v>1278738000</v>
      </c>
      <c r="O629" s="10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1.5178947368421052</v>
      </c>
      <c r="G630" t="s">
        <v>20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 s="10">
        <f t="shared" si="59"/>
        <v>40455.208333333336</v>
      </c>
      <c r="N630">
        <v>1286427600</v>
      </c>
      <c r="O630" s="10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0.64582072176949945</v>
      </c>
      <c r="G631" t="s">
        <v>14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 s="10">
        <f t="shared" si="59"/>
        <v>42557.208333333328</v>
      </c>
      <c r="N631">
        <v>1467954000</v>
      </c>
      <c r="O631" s="10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0.62873684210526315</v>
      </c>
      <c r="G632" t="s">
        <v>74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 s="10">
        <f t="shared" si="59"/>
        <v>43586.208333333328</v>
      </c>
      <c r="N632">
        <v>1557637200</v>
      </c>
      <c r="O632" s="10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3.1039864864864866</v>
      </c>
      <c r="G633" t="s">
        <v>20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 s="10">
        <f t="shared" si="59"/>
        <v>43550.208333333328</v>
      </c>
      <c r="N633">
        <v>1553922000</v>
      </c>
      <c r="O633" s="10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0.42859916782246882</v>
      </c>
      <c r="G634" t="s">
        <v>47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 s="10">
        <f t="shared" si="59"/>
        <v>41945.208333333336</v>
      </c>
      <c r="N634">
        <v>1416463200</v>
      </c>
      <c r="O634" s="10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0.83119402985074631</v>
      </c>
      <c r="G635" t="s">
        <v>14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 s="10">
        <f t="shared" si="59"/>
        <v>42315.25</v>
      </c>
      <c r="N635">
        <v>1447221600</v>
      </c>
      <c r="O635" s="10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0.78531302876480547</v>
      </c>
      <c r="G636" t="s">
        <v>74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 s="10">
        <f t="shared" si="59"/>
        <v>42819.208333333328</v>
      </c>
      <c r="N636">
        <v>1491627600</v>
      </c>
      <c r="O636" s="10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1.1409352517985611</v>
      </c>
      <c r="G637" t="s">
        <v>20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 s="10">
        <f t="shared" si="59"/>
        <v>41314.25</v>
      </c>
      <c r="N637">
        <v>1363150800</v>
      </c>
      <c r="O637" s="10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0.64537683358624176</v>
      </c>
      <c r="G638" t="s">
        <v>14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 s="10">
        <f t="shared" si="59"/>
        <v>40926.25</v>
      </c>
      <c r="N638">
        <v>1330754400</v>
      </c>
      <c r="O638" s="10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0.79411764705882348</v>
      </c>
      <c r="G639" t="s">
        <v>14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 s="10">
        <f t="shared" si="59"/>
        <v>42688.25</v>
      </c>
      <c r="N639">
        <v>1479794400</v>
      </c>
      <c r="O639" s="10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0.11419117647058824</v>
      </c>
      <c r="G640" t="s">
        <v>14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 s="10">
        <f t="shared" si="59"/>
        <v>40386.208333333336</v>
      </c>
      <c r="N640">
        <v>1281243600</v>
      </c>
      <c r="O640" s="10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0.56186046511627907</v>
      </c>
      <c r="G641" t="s">
        <v>47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 s="10">
        <f t="shared" si="59"/>
        <v>43309.208333333328</v>
      </c>
      <c r="N641">
        <v>1532754000</v>
      </c>
      <c r="O641" s="10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4"/>
        <v>0.16501669449081802</v>
      </c>
      <c r="G642" t="s">
        <v>14</v>
      </c>
      <c r="H642">
        <v>257</v>
      </c>
      <c r="I642" s="7">
        <f t="shared" si="55"/>
        <v>76.922178988326849</v>
      </c>
      <c r="J642" t="s">
        <v>21</v>
      </c>
      <c r="K642" t="s">
        <v>22</v>
      </c>
      <c r="L642">
        <v>1453096800</v>
      </c>
      <c r="M642" s="10">
        <f t="shared" si="59"/>
        <v>42387.25</v>
      </c>
      <c r="N642">
        <v>1453356000</v>
      </c>
      <c r="O642" s="10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0">E643/D643</f>
        <v>1.1996808510638297</v>
      </c>
      <c r="G643" t="s">
        <v>20</v>
      </c>
      <c r="H643">
        <v>194</v>
      </c>
      <c r="I643" s="7">
        <f t="shared" ref="I643:I706" si="61">IF(E643=0, 0, E643/H643)</f>
        <v>58.128865979381445</v>
      </c>
      <c r="J643" t="s">
        <v>98</v>
      </c>
      <c r="K643" t="s">
        <v>99</v>
      </c>
      <c r="L643">
        <v>1487570400</v>
      </c>
      <c r="M643" s="10">
        <f t="shared" si="59"/>
        <v>42786.25</v>
      </c>
      <c r="N643">
        <v>1489986000</v>
      </c>
      <c r="O643" s="10">
        <f t="shared" ref="O643:O706" si="62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 SEARCH("/",R643,1)-1)</f>
        <v>theater</v>
      </c>
      <c r="T643" t="str">
        <f t="shared" ref="T643:T706" si="64">RIGHT(R643,(LEN(R643)-SEARCH("/",R643,1)))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1.4545652173913044</v>
      </c>
      <c r="G644" t="s">
        <v>20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 s="10">
        <f t="shared" ref="M644:M707" si="65">(((L644/60)/60)/24)+DATE(1970,1,1)</f>
        <v>43451.25</v>
      </c>
      <c r="N644">
        <v>1545804000</v>
      </c>
      <c r="O644" s="10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2.2138255033557046</v>
      </c>
      <c r="G645" t="s">
        <v>20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 s="10">
        <f t="shared" si="65"/>
        <v>42795.25</v>
      </c>
      <c r="N645">
        <v>1489899600</v>
      </c>
      <c r="O645" s="10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0.48396694214876035</v>
      </c>
      <c r="G646" t="s">
        <v>14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 s="10">
        <f t="shared" si="65"/>
        <v>43452.25</v>
      </c>
      <c r="N646">
        <v>1546495200</v>
      </c>
      <c r="O646" s="10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0.92911504424778757</v>
      </c>
      <c r="G647" t="s">
        <v>14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 s="10">
        <f t="shared" si="65"/>
        <v>43369.208333333328</v>
      </c>
      <c r="N647">
        <v>1539752400</v>
      </c>
      <c r="O647" s="10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0.88599797365754818</v>
      </c>
      <c r="G648" t="s">
        <v>14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 s="10">
        <f t="shared" si="65"/>
        <v>41346.208333333336</v>
      </c>
      <c r="N648">
        <v>1364101200</v>
      </c>
      <c r="O648" s="10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0.41399999999999998</v>
      </c>
      <c r="G649" t="s">
        <v>14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 s="10">
        <f t="shared" si="65"/>
        <v>43199.208333333328</v>
      </c>
      <c r="N649">
        <v>1525323600</v>
      </c>
      <c r="O649" s="10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0.63056795131845844</v>
      </c>
      <c r="G650" t="s">
        <v>74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 s="10">
        <f t="shared" si="65"/>
        <v>42922.208333333328</v>
      </c>
      <c r="N650">
        <v>1500872400</v>
      </c>
      <c r="O650" s="10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0.48482333607230893</v>
      </c>
      <c r="G651" t="s">
        <v>14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 s="10">
        <f t="shared" si="65"/>
        <v>40471.208333333336</v>
      </c>
      <c r="N651">
        <v>1288501200</v>
      </c>
      <c r="O651" s="10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0.02</v>
      </c>
      <c r="G652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 s="10">
        <f t="shared" si="65"/>
        <v>41828.208333333336</v>
      </c>
      <c r="N652">
        <v>1407128400</v>
      </c>
      <c r="O652" s="10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0.88479410269445857</v>
      </c>
      <c r="G653" t="s">
        <v>14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 s="10">
        <f t="shared" si="65"/>
        <v>41692.25</v>
      </c>
      <c r="N653">
        <v>1394344800</v>
      </c>
      <c r="O653" s="10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1.2684</v>
      </c>
      <c r="G654" t="s">
        <v>20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 s="10">
        <f t="shared" si="65"/>
        <v>42587.208333333328</v>
      </c>
      <c r="N654">
        <v>1474088400</v>
      </c>
      <c r="O654" s="10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23.388333333333332</v>
      </c>
      <c r="G655" t="s">
        <v>20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 s="10">
        <f t="shared" si="65"/>
        <v>42468.208333333328</v>
      </c>
      <c r="N655">
        <v>1460264400</v>
      </c>
      <c r="O655" s="10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5.0838857142857146</v>
      </c>
      <c r="G656" t="s">
        <v>20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 s="10">
        <f t="shared" si="65"/>
        <v>42240.208333333328</v>
      </c>
      <c r="N656">
        <v>1440824400</v>
      </c>
      <c r="O656" s="10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1.9147826086956521</v>
      </c>
      <c r="G657" t="s">
        <v>20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 s="10">
        <f t="shared" si="65"/>
        <v>42796.25</v>
      </c>
      <c r="N657">
        <v>1489554000</v>
      </c>
      <c r="O657" s="10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0.42127533783783783</v>
      </c>
      <c r="G658" t="s">
        <v>14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 s="10">
        <f t="shared" si="65"/>
        <v>43097.25</v>
      </c>
      <c r="N658">
        <v>1514872800</v>
      </c>
      <c r="O658" s="10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8.2400000000000001E-2</v>
      </c>
      <c r="G659" t="s">
        <v>14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 s="10">
        <f t="shared" si="65"/>
        <v>43096.25</v>
      </c>
      <c r="N659">
        <v>1515736800</v>
      </c>
      <c r="O659" s="10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0.60064638783269964</v>
      </c>
      <c r="G660" t="s">
        <v>74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 s="10">
        <f t="shared" si="65"/>
        <v>42246.208333333328</v>
      </c>
      <c r="N660">
        <v>1442898000</v>
      </c>
      <c r="O660" s="10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0.47232808616404309</v>
      </c>
      <c r="G661" t="s">
        <v>14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 s="10">
        <f t="shared" si="65"/>
        <v>40570.25</v>
      </c>
      <c r="N661">
        <v>1296194400</v>
      </c>
      <c r="O661" s="10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0.81736263736263737</v>
      </c>
      <c r="G662" t="s">
        <v>14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 s="10">
        <f t="shared" si="65"/>
        <v>42237.208333333328</v>
      </c>
      <c r="N662">
        <v>1440910800</v>
      </c>
      <c r="O662" s="10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0.54187265917603</v>
      </c>
      <c r="G663" t="s">
        <v>14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 s="10">
        <f t="shared" si="65"/>
        <v>40996.208333333336</v>
      </c>
      <c r="N663">
        <v>1335502800</v>
      </c>
      <c r="O663" s="10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0.97868131868131869</v>
      </c>
      <c r="G664" t="s">
        <v>14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 s="10">
        <f t="shared" si="65"/>
        <v>43443.25</v>
      </c>
      <c r="N664">
        <v>1544680800</v>
      </c>
      <c r="O664" s="10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0.77239999999999998</v>
      </c>
      <c r="G665" t="s">
        <v>14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 s="10">
        <f t="shared" si="65"/>
        <v>40458.208333333336</v>
      </c>
      <c r="N665">
        <v>1288414800</v>
      </c>
      <c r="O665" s="10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0.33464735516372796</v>
      </c>
      <c r="G666" t="s">
        <v>14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 s="10">
        <f t="shared" si="65"/>
        <v>40959.25</v>
      </c>
      <c r="N666">
        <v>1330581600</v>
      </c>
      <c r="O666" s="10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2.3958823529411766</v>
      </c>
      <c r="G667" t="s">
        <v>20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 s="10">
        <f t="shared" si="65"/>
        <v>40733.208333333336</v>
      </c>
      <c r="N667">
        <v>1311397200</v>
      </c>
      <c r="O667" s="10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0.64032258064516134</v>
      </c>
      <c r="G668" t="s">
        <v>74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 s="10">
        <f t="shared" si="65"/>
        <v>41516.208333333336</v>
      </c>
      <c r="N668">
        <v>1378357200</v>
      </c>
      <c r="O668" s="10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1.7615942028985507</v>
      </c>
      <c r="G669" t="s">
        <v>20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 s="10">
        <f t="shared" si="65"/>
        <v>41892.208333333336</v>
      </c>
      <c r="N669">
        <v>1411102800</v>
      </c>
      <c r="O669" s="10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0.20338181818181819</v>
      </c>
      <c r="G670" t="s">
        <v>14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 s="10">
        <f t="shared" si="65"/>
        <v>41122.208333333336</v>
      </c>
      <c r="N670">
        <v>1344834000</v>
      </c>
      <c r="O670" s="10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3.5864754098360656</v>
      </c>
      <c r="G671" t="s">
        <v>20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 s="10">
        <f t="shared" si="65"/>
        <v>42912.208333333328</v>
      </c>
      <c r="N671">
        <v>1499230800</v>
      </c>
      <c r="O671" s="10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4.6885802469135802</v>
      </c>
      <c r="G672" t="s">
        <v>20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 s="10">
        <f t="shared" si="65"/>
        <v>42425.25</v>
      </c>
      <c r="N672">
        <v>1457416800</v>
      </c>
      <c r="O672" s="10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1.220563524590164</v>
      </c>
      <c r="G673" t="s">
        <v>20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 s="10">
        <f t="shared" si="65"/>
        <v>40390.208333333336</v>
      </c>
      <c r="N673">
        <v>1280898000</v>
      </c>
      <c r="O673" s="10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0.55931783729156137</v>
      </c>
      <c r="G674" t="s">
        <v>14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 s="10">
        <f t="shared" si="65"/>
        <v>43180.208333333328</v>
      </c>
      <c r="N674">
        <v>1522472400</v>
      </c>
      <c r="O674" s="10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0.43660714285714286</v>
      </c>
      <c r="G675" t="s">
        <v>14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 s="10">
        <f t="shared" si="65"/>
        <v>42475.208333333328</v>
      </c>
      <c r="N675">
        <v>1462510800</v>
      </c>
      <c r="O675" s="10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0.33538371411833628</v>
      </c>
      <c r="G676" t="s">
        <v>74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 s="10">
        <f t="shared" si="65"/>
        <v>40774.208333333336</v>
      </c>
      <c r="N676">
        <v>1317790800</v>
      </c>
      <c r="O676" s="10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1.2297938144329896</v>
      </c>
      <c r="G677" t="s">
        <v>20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 s="10">
        <f t="shared" si="65"/>
        <v>43719.208333333328</v>
      </c>
      <c r="N677">
        <v>1568782800</v>
      </c>
      <c r="O677" s="10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1.8974959871589085</v>
      </c>
      <c r="G678" t="s">
        <v>20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 s="10">
        <f t="shared" si="65"/>
        <v>41178.208333333336</v>
      </c>
      <c r="N678">
        <v>1349413200</v>
      </c>
      <c r="O678" s="10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0.83622641509433959</v>
      </c>
      <c r="G679" t="s">
        <v>14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 s="10">
        <f t="shared" si="65"/>
        <v>42561.208333333328</v>
      </c>
      <c r="N679">
        <v>1472446800</v>
      </c>
      <c r="O679" s="10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0.17968844221105529</v>
      </c>
      <c r="G680" t="s">
        <v>74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 s="10">
        <f t="shared" si="65"/>
        <v>43484.25</v>
      </c>
      <c r="N680">
        <v>1548050400</v>
      </c>
      <c r="O680" s="10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10.365</v>
      </c>
      <c r="G681" t="s">
        <v>20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 s="10">
        <f t="shared" si="65"/>
        <v>43756.208333333328</v>
      </c>
      <c r="N681">
        <v>1571806800</v>
      </c>
      <c r="O681" s="10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0.97405219780219776</v>
      </c>
      <c r="G682" t="s">
        <v>14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 s="10">
        <f t="shared" si="65"/>
        <v>43813.25</v>
      </c>
      <c r="N682">
        <v>1576476000</v>
      </c>
      <c r="O682" s="10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0.86386203150461705</v>
      </c>
      <c r="G683" t="s">
        <v>14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 s="10">
        <f t="shared" si="65"/>
        <v>40898.25</v>
      </c>
      <c r="N683">
        <v>1324965600</v>
      </c>
      <c r="O683" s="10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1.5016666666666667</v>
      </c>
      <c r="G684" t="s">
        <v>20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 s="10">
        <f t="shared" si="65"/>
        <v>41619.25</v>
      </c>
      <c r="N684">
        <v>1387519200</v>
      </c>
      <c r="O684" s="10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3.5843478260869563</v>
      </c>
      <c r="G685" t="s">
        <v>20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 s="10">
        <f t="shared" si="65"/>
        <v>43359.208333333328</v>
      </c>
      <c r="N685">
        <v>1537246800</v>
      </c>
      <c r="O685" s="10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5.4285714285714288</v>
      </c>
      <c r="G686" t="s">
        <v>20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 s="10">
        <f t="shared" si="65"/>
        <v>40358.208333333336</v>
      </c>
      <c r="N686">
        <v>1279515600</v>
      </c>
      <c r="O686" s="10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0.67500714285714281</v>
      </c>
      <c r="G687" t="s">
        <v>14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 s="10">
        <f t="shared" si="65"/>
        <v>42239.208333333328</v>
      </c>
      <c r="N687">
        <v>1442379600</v>
      </c>
      <c r="O687" s="10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1.9174666666666667</v>
      </c>
      <c r="G688" t="s">
        <v>20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 s="10">
        <f t="shared" si="65"/>
        <v>43186.208333333328</v>
      </c>
      <c r="N688">
        <v>1523077200</v>
      </c>
      <c r="O688" s="10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9.32</v>
      </c>
      <c r="G689" t="s">
        <v>20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 s="10">
        <f t="shared" si="65"/>
        <v>42806.25</v>
      </c>
      <c r="N689">
        <v>1489554000</v>
      </c>
      <c r="O689" s="10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4.2927586206896553</v>
      </c>
      <c r="G690" t="s">
        <v>20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 s="10">
        <f t="shared" si="65"/>
        <v>43475.25</v>
      </c>
      <c r="N690">
        <v>1548482400</v>
      </c>
      <c r="O690" s="10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1.0065753424657535</v>
      </c>
      <c r="G691" t="s">
        <v>20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 s="10">
        <f t="shared" si="65"/>
        <v>41576.208333333336</v>
      </c>
      <c r="N691">
        <v>1384063200</v>
      </c>
      <c r="O691" s="10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2.266111111111111</v>
      </c>
      <c r="G692" t="s">
        <v>20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 s="10">
        <f t="shared" si="65"/>
        <v>40874.25</v>
      </c>
      <c r="N692">
        <v>1322892000</v>
      </c>
      <c r="O692" s="10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1.4238</v>
      </c>
      <c r="G693" t="s">
        <v>20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 s="10">
        <f t="shared" si="65"/>
        <v>41185.208333333336</v>
      </c>
      <c r="N693">
        <v>1350709200</v>
      </c>
      <c r="O693" s="10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0.90633333333333332</v>
      </c>
      <c r="G694" t="s">
        <v>14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 s="10">
        <f t="shared" si="65"/>
        <v>43655.208333333328</v>
      </c>
      <c r="N694">
        <v>1564203600</v>
      </c>
      <c r="O694" s="10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0.63966740576496672</v>
      </c>
      <c r="G695" t="s">
        <v>14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 s="10">
        <f t="shared" si="65"/>
        <v>43025.208333333328</v>
      </c>
      <c r="N695">
        <v>1509685200</v>
      </c>
      <c r="O695" s="10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0.84131868131868137</v>
      </c>
      <c r="G696" t="s">
        <v>14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 s="10">
        <f t="shared" si="65"/>
        <v>43066.25</v>
      </c>
      <c r="N696">
        <v>1514959200</v>
      </c>
      <c r="O696" s="10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1.3393478260869565</v>
      </c>
      <c r="G697" t="s">
        <v>20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 s="10">
        <f t="shared" si="65"/>
        <v>42322.25</v>
      </c>
      <c r="N697">
        <v>1448863200</v>
      </c>
      <c r="O697" s="10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0.59042047531992692</v>
      </c>
      <c r="G698" t="s">
        <v>14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 s="10">
        <f t="shared" si="65"/>
        <v>42114.208333333328</v>
      </c>
      <c r="N698">
        <v>1429592400</v>
      </c>
      <c r="O698" s="10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1.5280062063615205</v>
      </c>
      <c r="G699" t="s">
        <v>20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 s="10">
        <f t="shared" si="65"/>
        <v>43190.208333333328</v>
      </c>
      <c r="N699">
        <v>1522645200</v>
      </c>
      <c r="O699" s="10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4.466912114014252</v>
      </c>
      <c r="G700" t="s">
        <v>20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 s="10">
        <f t="shared" si="65"/>
        <v>40871.25</v>
      </c>
      <c r="N700">
        <v>1323324000</v>
      </c>
      <c r="O700" s="10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0.8439189189189189</v>
      </c>
      <c r="G701" t="s">
        <v>14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 s="10">
        <f t="shared" si="65"/>
        <v>43641.208333333328</v>
      </c>
      <c r="N701">
        <v>1561525200</v>
      </c>
      <c r="O701" s="10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0.03</v>
      </c>
      <c r="G702" t="s">
        <v>14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 s="10">
        <f t="shared" si="65"/>
        <v>40203.25</v>
      </c>
      <c r="N702">
        <v>1265695200</v>
      </c>
      <c r="O702" s="10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1.7502692307692307</v>
      </c>
      <c r="G703" t="s">
        <v>20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 s="10">
        <f t="shared" si="65"/>
        <v>40629.208333333336</v>
      </c>
      <c r="N703">
        <v>1301806800</v>
      </c>
      <c r="O703" s="10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0.54137931034482756</v>
      </c>
      <c r="G704" t="s">
        <v>14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 s="10">
        <f t="shared" si="65"/>
        <v>41477.208333333336</v>
      </c>
      <c r="N704">
        <v>1374901200</v>
      </c>
      <c r="O704" s="10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3.1187381703470032</v>
      </c>
      <c r="G705" t="s">
        <v>20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 s="10">
        <f t="shared" si="65"/>
        <v>41020.208333333336</v>
      </c>
      <c r="N705">
        <v>1336453200</v>
      </c>
      <c r="O705" s="10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0"/>
        <v>1.2278160919540231</v>
      </c>
      <c r="G706" t="s">
        <v>20</v>
      </c>
      <c r="H706">
        <v>116</v>
      </c>
      <c r="I706" s="7">
        <f t="shared" si="61"/>
        <v>92.08620689655173</v>
      </c>
      <c r="J706" t="s">
        <v>21</v>
      </c>
      <c r="K706" t="s">
        <v>22</v>
      </c>
      <c r="L706">
        <v>1467608400</v>
      </c>
      <c r="M706" s="10">
        <f t="shared" si="65"/>
        <v>42555.208333333328</v>
      </c>
      <c r="N706">
        <v>1468904400</v>
      </c>
      <c r="O706" s="10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6">E707/D707</f>
        <v>0.99026517383618151</v>
      </c>
      <c r="G707" t="s">
        <v>14</v>
      </c>
      <c r="H707">
        <v>2025</v>
      </c>
      <c r="I707" s="7">
        <f t="shared" ref="I707:I770" si="67">IF(E707=0, 0, E707/H707)</f>
        <v>82.986666666666665</v>
      </c>
      <c r="J707" t="s">
        <v>40</v>
      </c>
      <c r="K707" t="s">
        <v>41</v>
      </c>
      <c r="L707">
        <v>1386741600</v>
      </c>
      <c r="M707" s="10">
        <f t="shared" si="65"/>
        <v>41619.25</v>
      </c>
      <c r="N707">
        <v>1387087200</v>
      </c>
      <c r="O707" s="10">
        <f t="shared" ref="O707:O770" si="68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 SEARCH("/",R707,1)-1)</f>
        <v>publishing</v>
      </c>
      <c r="T707" t="str">
        <f t="shared" ref="T707:T770" si="70">RIGHT(R707,(LEN(R707)-SEARCH("/",R707,1)))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1.278468634686347</v>
      </c>
      <c r="G708" t="s">
        <v>20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 s="10">
        <f t="shared" ref="M708:M771" si="71">(((L708/60)/60)/24)+DATE(1970,1,1)</f>
        <v>43471.25</v>
      </c>
      <c r="N708">
        <v>1547445600</v>
      </c>
      <c r="O708" s="10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1.5861643835616439</v>
      </c>
      <c r="G709" t="s">
        <v>20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 s="10">
        <f t="shared" si="71"/>
        <v>43442.25</v>
      </c>
      <c r="N709">
        <v>1547359200</v>
      </c>
      <c r="O709" s="10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7.0705882352941174</v>
      </c>
      <c r="G710" t="s">
        <v>20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 s="10">
        <f t="shared" si="71"/>
        <v>42877.208333333328</v>
      </c>
      <c r="N710">
        <v>1496293200</v>
      </c>
      <c r="O710" s="10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1.4238775510204082</v>
      </c>
      <c r="G711" t="s">
        <v>20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 s="10">
        <f t="shared" si="71"/>
        <v>41018.208333333336</v>
      </c>
      <c r="N711">
        <v>1335416400</v>
      </c>
      <c r="O711" s="10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1.4786046511627906</v>
      </c>
      <c r="G712" t="s">
        <v>20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 s="10">
        <f t="shared" si="71"/>
        <v>43295.208333333328</v>
      </c>
      <c r="N712">
        <v>1532149200</v>
      </c>
      <c r="O712" s="10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0.20322580645161289</v>
      </c>
      <c r="G713" t="s">
        <v>14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 s="10">
        <f t="shared" si="71"/>
        <v>42393.25</v>
      </c>
      <c r="N713">
        <v>1453788000</v>
      </c>
      <c r="O713" s="10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18.40625</v>
      </c>
      <c r="G714" t="s">
        <v>20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 s="10">
        <f t="shared" si="71"/>
        <v>42559.208333333328</v>
      </c>
      <c r="N714">
        <v>1471496400</v>
      </c>
      <c r="O714" s="10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1.6194202898550725</v>
      </c>
      <c r="G715" t="s">
        <v>20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 s="10">
        <f t="shared" si="71"/>
        <v>42604.208333333328</v>
      </c>
      <c r="N715">
        <v>1472878800</v>
      </c>
      <c r="O715" s="10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4.7282077922077921</v>
      </c>
      <c r="G716" t="s">
        <v>20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 s="10">
        <f t="shared" si="71"/>
        <v>41870.208333333336</v>
      </c>
      <c r="N716">
        <v>1408510800</v>
      </c>
      <c r="O716" s="10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0.24466101694915254</v>
      </c>
      <c r="G717" t="s">
        <v>14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 s="10">
        <f t="shared" si="71"/>
        <v>40397.208333333336</v>
      </c>
      <c r="N717">
        <v>1281589200</v>
      </c>
      <c r="O717" s="10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5.1764999999999999</v>
      </c>
      <c r="G718" t="s">
        <v>20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 s="10">
        <f t="shared" si="71"/>
        <v>41465.208333333336</v>
      </c>
      <c r="N718">
        <v>1375851600</v>
      </c>
      <c r="O718" s="10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2.4764285714285714</v>
      </c>
      <c r="G719" t="s">
        <v>20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 s="10">
        <f t="shared" si="71"/>
        <v>40777.208333333336</v>
      </c>
      <c r="N719">
        <v>1315803600</v>
      </c>
      <c r="O719" s="10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1.0020481927710843</v>
      </c>
      <c r="G720" t="s">
        <v>20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 s="10">
        <f t="shared" si="71"/>
        <v>41442.208333333336</v>
      </c>
      <c r="N720">
        <v>1373691600</v>
      </c>
      <c r="O720" s="10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1.53</v>
      </c>
      <c r="G721" t="s">
        <v>20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 s="10">
        <f t="shared" si="71"/>
        <v>41058.208333333336</v>
      </c>
      <c r="N721">
        <v>1339218000</v>
      </c>
      <c r="O721" s="10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0.37091954022988505</v>
      </c>
      <c r="G722" t="s">
        <v>74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 s="10">
        <f t="shared" si="71"/>
        <v>43152.25</v>
      </c>
      <c r="N722">
        <v>1520402400</v>
      </c>
      <c r="O722" s="10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4.3923948220064728E-2</v>
      </c>
      <c r="G723" t="s">
        <v>74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 s="10">
        <f t="shared" si="71"/>
        <v>43194.208333333328</v>
      </c>
      <c r="N723">
        <v>1523336400</v>
      </c>
      <c r="O723" s="10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1.5650721649484536</v>
      </c>
      <c r="G724" t="s">
        <v>20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 s="10">
        <f t="shared" si="71"/>
        <v>43045.25</v>
      </c>
      <c r="N724">
        <v>1512280800</v>
      </c>
      <c r="O724" s="10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2.704081632653061</v>
      </c>
      <c r="G725" t="s">
        <v>20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 s="10">
        <f t="shared" si="71"/>
        <v>42431.25</v>
      </c>
      <c r="N725">
        <v>1458709200</v>
      </c>
      <c r="O725" s="10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1.3405952380952382</v>
      </c>
      <c r="G726" t="s">
        <v>20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 s="10">
        <f t="shared" si="71"/>
        <v>41934.208333333336</v>
      </c>
      <c r="N726">
        <v>1414126800</v>
      </c>
      <c r="O726" s="10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0.50398033126293995</v>
      </c>
      <c r="G727" t="s">
        <v>14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 s="10">
        <f t="shared" si="71"/>
        <v>41958.25</v>
      </c>
      <c r="N727">
        <v>1416204000</v>
      </c>
      <c r="O727" s="10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0.88815837937384901</v>
      </c>
      <c r="G728" t="s">
        <v>74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 s="10">
        <f t="shared" si="71"/>
        <v>40476.208333333336</v>
      </c>
      <c r="N728">
        <v>1288501200</v>
      </c>
      <c r="O728" s="10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1.65</v>
      </c>
      <c r="G729" t="s">
        <v>20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 s="10">
        <f t="shared" si="71"/>
        <v>43485.25</v>
      </c>
      <c r="N729">
        <v>1552971600</v>
      </c>
      <c r="O729" s="10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0.17499999999999999</v>
      </c>
      <c r="G730" t="s">
        <v>14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 s="10">
        <f t="shared" si="71"/>
        <v>42515.208333333328</v>
      </c>
      <c r="N730">
        <v>1465102800</v>
      </c>
      <c r="O730" s="10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1.8566071428571429</v>
      </c>
      <c r="G731" t="s">
        <v>20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 s="10">
        <f t="shared" si="71"/>
        <v>41309.25</v>
      </c>
      <c r="N731">
        <v>1360130400</v>
      </c>
      <c r="O731" s="10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4.1266319444444441</v>
      </c>
      <c r="G732" t="s">
        <v>20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 s="10">
        <f t="shared" si="71"/>
        <v>42147.208333333328</v>
      </c>
      <c r="N732">
        <v>1432875600</v>
      </c>
      <c r="O732" s="10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0.90249999999999997</v>
      </c>
      <c r="G733" t="s">
        <v>74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 s="10">
        <f t="shared" si="71"/>
        <v>42939.208333333328</v>
      </c>
      <c r="N733">
        <v>1500872400</v>
      </c>
      <c r="O733" s="10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0.91984615384615387</v>
      </c>
      <c r="G734" t="s">
        <v>14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 s="10">
        <f t="shared" si="71"/>
        <v>42816.208333333328</v>
      </c>
      <c r="N734">
        <v>1492146000</v>
      </c>
      <c r="O734" s="10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5.2700632911392402</v>
      </c>
      <c r="G735" t="s">
        <v>20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 s="10">
        <f t="shared" si="71"/>
        <v>41844.208333333336</v>
      </c>
      <c r="N735">
        <v>1407301200</v>
      </c>
      <c r="O735" s="10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3.1914285714285713</v>
      </c>
      <c r="G736" t="s">
        <v>20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 s="10">
        <f t="shared" si="71"/>
        <v>42763.25</v>
      </c>
      <c r="N736">
        <v>1486620000</v>
      </c>
      <c r="O736" s="10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3.5418867924528303</v>
      </c>
      <c r="G737" t="s">
        <v>20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 s="10">
        <f t="shared" si="71"/>
        <v>42459.208333333328</v>
      </c>
      <c r="N737">
        <v>1459918800</v>
      </c>
      <c r="O737" s="10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0.32896103896103895</v>
      </c>
      <c r="G738" t="s">
        <v>74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 s="10">
        <f t="shared" si="71"/>
        <v>42055.25</v>
      </c>
      <c r="N738">
        <v>1424757600</v>
      </c>
      <c r="O738" s="10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1.358918918918919</v>
      </c>
      <c r="G739" t="s">
        <v>20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 s="10">
        <f t="shared" si="71"/>
        <v>42685.25</v>
      </c>
      <c r="N739">
        <v>1479880800</v>
      </c>
      <c r="O739" s="10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2.0843373493975904E-2</v>
      </c>
      <c r="G740" t="s">
        <v>14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 s="10">
        <f t="shared" si="71"/>
        <v>41959.25</v>
      </c>
      <c r="N740">
        <v>1418018400</v>
      </c>
      <c r="O740" s="10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0.61</v>
      </c>
      <c r="G741" t="s">
        <v>14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 s="10">
        <f t="shared" si="71"/>
        <v>41089.208333333336</v>
      </c>
      <c r="N741">
        <v>1341032400</v>
      </c>
      <c r="O741" s="10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0.30037735849056602</v>
      </c>
      <c r="G742" t="s">
        <v>14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 s="10">
        <f t="shared" si="71"/>
        <v>42769.25</v>
      </c>
      <c r="N742">
        <v>1486360800</v>
      </c>
      <c r="O742" s="10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11.791666666666666</v>
      </c>
      <c r="G743" t="s">
        <v>20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 s="10">
        <f t="shared" si="71"/>
        <v>40321.208333333336</v>
      </c>
      <c r="N743">
        <v>1274677200</v>
      </c>
      <c r="O743" s="10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11.260833333333334</v>
      </c>
      <c r="G744" t="s">
        <v>20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 s="10">
        <f t="shared" si="71"/>
        <v>40197.25</v>
      </c>
      <c r="N744">
        <v>1267509600</v>
      </c>
      <c r="O744" s="10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0.12923076923076923</v>
      </c>
      <c r="G745" t="s">
        <v>14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 s="10">
        <f t="shared" si="71"/>
        <v>42298.208333333328</v>
      </c>
      <c r="N745">
        <v>1445922000</v>
      </c>
      <c r="O745" s="10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7.12</v>
      </c>
      <c r="G746" t="s">
        <v>20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 s="10">
        <f t="shared" si="71"/>
        <v>43322.208333333328</v>
      </c>
      <c r="N746">
        <v>1534050000</v>
      </c>
      <c r="O746" s="10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0.30304347826086958</v>
      </c>
      <c r="G747" t="s">
        <v>14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 s="10">
        <f t="shared" si="71"/>
        <v>40328.208333333336</v>
      </c>
      <c r="N747">
        <v>1277528400</v>
      </c>
      <c r="O747" s="10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2.1250896057347672</v>
      </c>
      <c r="G748" t="s">
        <v>20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 s="10">
        <f t="shared" si="71"/>
        <v>40825.208333333336</v>
      </c>
      <c r="N748">
        <v>1318568400</v>
      </c>
      <c r="O748" s="10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2.2885714285714287</v>
      </c>
      <c r="G749" t="s">
        <v>20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 s="10">
        <f t="shared" si="71"/>
        <v>40423.208333333336</v>
      </c>
      <c r="N749">
        <v>1284354000</v>
      </c>
      <c r="O749" s="10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0.34959979476654696</v>
      </c>
      <c r="G750" t="s">
        <v>74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 s="10">
        <f t="shared" si="71"/>
        <v>40238.25</v>
      </c>
      <c r="N750">
        <v>1269579600</v>
      </c>
      <c r="O750" s="10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1.5729069767441861</v>
      </c>
      <c r="G751" t="s">
        <v>20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 s="10">
        <f t="shared" si="71"/>
        <v>41920.208333333336</v>
      </c>
      <c r="N751">
        <v>1413781200</v>
      </c>
      <c r="O751" s="10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0.01</v>
      </c>
      <c r="G752" t="s">
        <v>14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 s="10">
        <f t="shared" si="71"/>
        <v>40360.208333333336</v>
      </c>
      <c r="N752">
        <v>1280120400</v>
      </c>
      <c r="O752" s="10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2.3230555555555554</v>
      </c>
      <c r="G753" t="s">
        <v>20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 s="10">
        <f t="shared" si="71"/>
        <v>42446.208333333328</v>
      </c>
      <c r="N753">
        <v>1459486800</v>
      </c>
      <c r="O753" s="10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0.92448275862068963</v>
      </c>
      <c r="G754" t="s">
        <v>74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 s="10">
        <f t="shared" si="71"/>
        <v>40395.208333333336</v>
      </c>
      <c r="N754">
        <v>1282539600</v>
      </c>
      <c r="O754" s="10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2.5670212765957445</v>
      </c>
      <c r="G755" t="s">
        <v>20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 s="10">
        <f t="shared" si="71"/>
        <v>40321.208333333336</v>
      </c>
      <c r="N755">
        <v>1275886800</v>
      </c>
      <c r="O755" s="10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1.6847017045454546</v>
      </c>
      <c r="G756" t="s">
        <v>20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 s="10">
        <f t="shared" si="71"/>
        <v>41210.208333333336</v>
      </c>
      <c r="N756">
        <v>1355983200</v>
      </c>
      <c r="O756" s="10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1.6657777777777778</v>
      </c>
      <c r="G757" t="s">
        <v>20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 s="10">
        <f t="shared" si="71"/>
        <v>43096.25</v>
      </c>
      <c r="N757">
        <v>1515391200</v>
      </c>
      <c r="O757" s="10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7.7207692307692311</v>
      </c>
      <c r="G758" t="s">
        <v>20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 s="10">
        <f t="shared" si="71"/>
        <v>42024.25</v>
      </c>
      <c r="N758">
        <v>1422252000</v>
      </c>
      <c r="O758" s="10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4.0685714285714285</v>
      </c>
      <c r="G759" t="s">
        <v>20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 s="10">
        <f t="shared" si="71"/>
        <v>40675.208333333336</v>
      </c>
      <c r="N759">
        <v>1305522000</v>
      </c>
      <c r="O759" s="10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5.6420608108108112</v>
      </c>
      <c r="G760" t="s">
        <v>20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 s="10">
        <f t="shared" si="71"/>
        <v>41936.208333333336</v>
      </c>
      <c r="N760">
        <v>1414904400</v>
      </c>
      <c r="O760" s="10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0.6842686567164179</v>
      </c>
      <c r="G761" t="s">
        <v>14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 s="10">
        <f t="shared" si="71"/>
        <v>43136.25</v>
      </c>
      <c r="N761">
        <v>1520402400</v>
      </c>
      <c r="O761" s="10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0.34351966873706002</v>
      </c>
      <c r="G762" t="s">
        <v>14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 s="10">
        <f t="shared" si="71"/>
        <v>43678.208333333328</v>
      </c>
      <c r="N762">
        <v>1567141200</v>
      </c>
      <c r="O762" s="10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6.5545454545454547</v>
      </c>
      <c r="G763" t="s">
        <v>20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 s="10">
        <f t="shared" si="71"/>
        <v>42938.208333333328</v>
      </c>
      <c r="N763">
        <v>1501131600</v>
      </c>
      <c r="O763" s="10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1.7725714285714285</v>
      </c>
      <c r="G764" t="s">
        <v>20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 s="10">
        <f t="shared" si="71"/>
        <v>41241.25</v>
      </c>
      <c r="N764">
        <v>1355032800</v>
      </c>
      <c r="O764" s="10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1.1317857142857144</v>
      </c>
      <c r="G765" t="s">
        <v>20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 s="10">
        <f t="shared" si="71"/>
        <v>41037.208333333336</v>
      </c>
      <c r="N765">
        <v>1339477200</v>
      </c>
      <c r="O765" s="10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7.2818181818181822</v>
      </c>
      <c r="G766" t="s">
        <v>20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 s="10">
        <f t="shared" si="71"/>
        <v>40676.208333333336</v>
      </c>
      <c r="N766">
        <v>1305954000</v>
      </c>
      <c r="O766" s="10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2.0833333333333335</v>
      </c>
      <c r="G767" t="s">
        <v>20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 s="10">
        <f t="shared" si="71"/>
        <v>42840.208333333328</v>
      </c>
      <c r="N767">
        <v>1494392400</v>
      </c>
      <c r="O767" s="10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0.31171232876712329</v>
      </c>
      <c r="G768" t="s">
        <v>14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 s="10">
        <f t="shared" si="71"/>
        <v>43362.208333333328</v>
      </c>
      <c r="N768">
        <v>1537419600</v>
      </c>
      <c r="O768" s="10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0.56967078189300413</v>
      </c>
      <c r="G769" t="s">
        <v>14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 s="10">
        <f t="shared" si="71"/>
        <v>42283.208333333328</v>
      </c>
      <c r="N769">
        <v>1447999200</v>
      </c>
      <c r="O769" s="10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6"/>
        <v>2.31</v>
      </c>
      <c r="G770" t="s">
        <v>20</v>
      </c>
      <c r="H770">
        <v>150</v>
      </c>
      <c r="I770" s="7">
        <f t="shared" si="67"/>
        <v>73.92</v>
      </c>
      <c r="J770" t="s">
        <v>21</v>
      </c>
      <c r="K770" t="s">
        <v>22</v>
      </c>
      <c r="L770">
        <v>1386741600</v>
      </c>
      <c r="M770" s="10">
        <f t="shared" si="71"/>
        <v>41619.25</v>
      </c>
      <c r="N770">
        <v>1388037600</v>
      </c>
      <c r="O770" s="10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2">E771/D771</f>
        <v>0.86867834394904464</v>
      </c>
      <c r="G771" t="s">
        <v>14</v>
      </c>
      <c r="H771">
        <v>3410</v>
      </c>
      <c r="I771" s="7">
        <f t="shared" ref="I771:I834" si="73">IF(E771=0, 0, E771/H771)</f>
        <v>31.995894428152493</v>
      </c>
      <c r="J771" t="s">
        <v>21</v>
      </c>
      <c r="K771" t="s">
        <v>22</v>
      </c>
      <c r="L771">
        <v>1376542800</v>
      </c>
      <c r="M771" s="10">
        <f t="shared" si="71"/>
        <v>41501.208333333336</v>
      </c>
      <c r="N771">
        <v>1378789200</v>
      </c>
      <c r="O771" s="10">
        <f t="shared" ref="O771:O834" si="74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 SEARCH("/",R771,1)-1)</f>
        <v>games</v>
      </c>
      <c r="T771" t="str">
        <f t="shared" ref="T771:T834" si="76">RIGHT(R771,(LEN(R771)-SEARCH("/",R771,1)))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2.7074418604651163</v>
      </c>
      <c r="G772" t="s">
        <v>20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 s="10">
        <f t="shared" ref="M772:M835" si="77">(((L772/60)/60)/24)+DATE(1970,1,1)</f>
        <v>41743.208333333336</v>
      </c>
      <c r="N772">
        <v>1398056400</v>
      </c>
      <c r="O772" s="10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0.49446428571428569</v>
      </c>
      <c r="G773" t="s">
        <v>74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 s="10">
        <f t="shared" si="77"/>
        <v>43491.25</v>
      </c>
      <c r="N773">
        <v>1550815200</v>
      </c>
      <c r="O773" s="10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1.1335962566844919</v>
      </c>
      <c r="G774" t="s">
        <v>20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 s="10">
        <f t="shared" si="77"/>
        <v>43505.25</v>
      </c>
      <c r="N774">
        <v>1550037600</v>
      </c>
      <c r="O774" s="10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1.9055555555555554</v>
      </c>
      <c r="G775" t="s">
        <v>20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 s="10">
        <f t="shared" si="77"/>
        <v>42838.208333333328</v>
      </c>
      <c r="N775">
        <v>1492923600</v>
      </c>
      <c r="O775" s="10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1.355</v>
      </c>
      <c r="G776" t="s">
        <v>20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 s="10">
        <f t="shared" si="77"/>
        <v>42513.208333333328</v>
      </c>
      <c r="N776">
        <v>1467522000</v>
      </c>
      <c r="O776" s="10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0.10297872340425532</v>
      </c>
      <c r="G777" t="s">
        <v>14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 s="10">
        <f t="shared" si="77"/>
        <v>41949.25</v>
      </c>
      <c r="N777">
        <v>1416117600</v>
      </c>
      <c r="O777" s="10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0.65544223826714798</v>
      </c>
      <c r="G778" t="s">
        <v>14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 s="10">
        <f t="shared" si="77"/>
        <v>43650.208333333328</v>
      </c>
      <c r="N778">
        <v>1563771600</v>
      </c>
      <c r="O778" s="10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0.49026652452025588</v>
      </c>
      <c r="G779" t="s">
        <v>14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 s="10">
        <f t="shared" si="77"/>
        <v>40809.208333333336</v>
      </c>
      <c r="N779">
        <v>1319259600</v>
      </c>
      <c r="O779" s="10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7.8792307692307695</v>
      </c>
      <c r="G780" t="s">
        <v>20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 s="10">
        <f t="shared" si="77"/>
        <v>40768.208333333336</v>
      </c>
      <c r="N780">
        <v>1313643600</v>
      </c>
      <c r="O780" s="10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0.80306347746090156</v>
      </c>
      <c r="G781" t="s">
        <v>14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 s="10">
        <f t="shared" si="77"/>
        <v>42230.208333333328</v>
      </c>
      <c r="N781">
        <v>1440306000</v>
      </c>
      <c r="O781" s="10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1.0629411764705883</v>
      </c>
      <c r="G782" t="s">
        <v>20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 s="10">
        <f t="shared" si="77"/>
        <v>42573.208333333328</v>
      </c>
      <c r="N782">
        <v>1470805200</v>
      </c>
      <c r="O782" s="10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0.50735632183908042</v>
      </c>
      <c r="G783" t="s">
        <v>74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 s="10">
        <f t="shared" si="77"/>
        <v>40482.208333333336</v>
      </c>
      <c r="N783">
        <v>1292911200</v>
      </c>
      <c r="O783" s="10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2.153137254901961</v>
      </c>
      <c r="G784" t="s">
        <v>20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 s="10">
        <f t="shared" si="77"/>
        <v>40603.25</v>
      </c>
      <c r="N784">
        <v>1301374800</v>
      </c>
      <c r="O784" s="10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1.4122972972972974</v>
      </c>
      <c r="G785" t="s">
        <v>20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 s="10">
        <f t="shared" si="77"/>
        <v>41625.25</v>
      </c>
      <c r="N785">
        <v>1387864800</v>
      </c>
      <c r="O785" s="10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1.1533745781777278</v>
      </c>
      <c r="G786" t="s">
        <v>20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 s="10">
        <f t="shared" si="77"/>
        <v>42435.25</v>
      </c>
      <c r="N786">
        <v>1458190800</v>
      </c>
      <c r="O786" s="10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1.9311940298507462</v>
      </c>
      <c r="G787" t="s">
        <v>20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 s="10">
        <f t="shared" si="77"/>
        <v>43582.208333333328</v>
      </c>
      <c r="N787">
        <v>1559278800</v>
      </c>
      <c r="O787" s="10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7.2973333333333334</v>
      </c>
      <c r="G788" t="s">
        <v>20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 s="10">
        <f t="shared" si="77"/>
        <v>43186.208333333328</v>
      </c>
      <c r="N788">
        <v>1522731600</v>
      </c>
      <c r="O788" s="10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0.99663398692810456</v>
      </c>
      <c r="G789" t="s">
        <v>14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 s="10">
        <f t="shared" si="77"/>
        <v>40684.208333333336</v>
      </c>
      <c r="N789">
        <v>1306731600</v>
      </c>
      <c r="O789" s="10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0.88166666666666671</v>
      </c>
      <c r="G790" t="s">
        <v>47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 s="10">
        <f t="shared" si="77"/>
        <v>41202.208333333336</v>
      </c>
      <c r="N790">
        <v>1352527200</v>
      </c>
      <c r="O790" s="10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0.37233333333333335</v>
      </c>
      <c r="G791" t="s">
        <v>14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 s="10">
        <f t="shared" si="77"/>
        <v>41786.208333333336</v>
      </c>
      <c r="N791">
        <v>1404363600</v>
      </c>
      <c r="O791" s="10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0.30540075309306081</v>
      </c>
      <c r="G792" t="s">
        <v>74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 s="10">
        <f t="shared" si="77"/>
        <v>40223.25</v>
      </c>
      <c r="N792">
        <v>1266645600</v>
      </c>
      <c r="O792" s="10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0.25714285714285712</v>
      </c>
      <c r="G793" t="s">
        <v>14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 s="10">
        <f t="shared" si="77"/>
        <v>42715.25</v>
      </c>
      <c r="N793">
        <v>1482818400</v>
      </c>
      <c r="O793" s="10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0.34</v>
      </c>
      <c r="G794" t="s">
        <v>14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 s="10">
        <f t="shared" si="77"/>
        <v>41451.208333333336</v>
      </c>
      <c r="N794">
        <v>1374642000</v>
      </c>
      <c r="O794" s="10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11.859090909090909</v>
      </c>
      <c r="G795" t="s">
        <v>20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 s="10">
        <f t="shared" si="77"/>
        <v>41450.208333333336</v>
      </c>
      <c r="N795">
        <v>1372482000</v>
      </c>
      <c r="O795" s="10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1.2539393939393939</v>
      </c>
      <c r="G796" t="s">
        <v>20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 s="10">
        <f t="shared" si="77"/>
        <v>43091.25</v>
      </c>
      <c r="N796">
        <v>1514959200</v>
      </c>
      <c r="O796" s="10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0.14394366197183098</v>
      </c>
      <c r="G797" t="s">
        <v>14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 s="10">
        <f t="shared" si="77"/>
        <v>42675.208333333328</v>
      </c>
      <c r="N797">
        <v>1478235600</v>
      </c>
      <c r="O797" s="10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0.54807692307692313</v>
      </c>
      <c r="G798" t="s">
        <v>14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 s="10">
        <f t="shared" si="77"/>
        <v>41859.208333333336</v>
      </c>
      <c r="N798">
        <v>1408078800</v>
      </c>
      <c r="O798" s="10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1.0963157894736841</v>
      </c>
      <c r="G799" t="s">
        <v>20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 s="10">
        <f t="shared" si="77"/>
        <v>43464.25</v>
      </c>
      <c r="N799">
        <v>1548136800</v>
      </c>
      <c r="O799" s="10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1.8847058823529412</v>
      </c>
      <c r="G800" t="s">
        <v>20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 s="10">
        <f t="shared" si="77"/>
        <v>41060.208333333336</v>
      </c>
      <c r="N800">
        <v>1340859600</v>
      </c>
      <c r="O800" s="10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0.87008284023668636</v>
      </c>
      <c r="G801" t="s">
        <v>14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 s="10">
        <f t="shared" si="77"/>
        <v>42399.25</v>
      </c>
      <c r="N801">
        <v>1454479200</v>
      </c>
      <c r="O801" s="10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0.01</v>
      </c>
      <c r="G802" t="s">
        <v>14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 s="10">
        <f t="shared" si="77"/>
        <v>42167.208333333328</v>
      </c>
      <c r="N802">
        <v>1434430800</v>
      </c>
      <c r="O802" s="10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2.0291304347826089</v>
      </c>
      <c r="G803" t="s">
        <v>20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 s="10">
        <f t="shared" si="77"/>
        <v>43830.25</v>
      </c>
      <c r="N803">
        <v>1579672800</v>
      </c>
      <c r="O803" s="10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1.9703225806451612</v>
      </c>
      <c r="G804" t="s">
        <v>20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 s="10">
        <f t="shared" si="77"/>
        <v>43650.208333333328</v>
      </c>
      <c r="N804">
        <v>1562389200</v>
      </c>
      <c r="O804" s="10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1.07</v>
      </c>
      <c r="G805" t="s">
        <v>20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 s="10">
        <f t="shared" si="77"/>
        <v>43492.25</v>
      </c>
      <c r="N805">
        <v>1551506400</v>
      </c>
      <c r="O805" s="10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2.6873076923076922</v>
      </c>
      <c r="G806" t="s">
        <v>20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 s="10">
        <f t="shared" si="77"/>
        <v>43102.25</v>
      </c>
      <c r="N806">
        <v>1516600800</v>
      </c>
      <c r="O806" s="10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0.50845360824742269</v>
      </c>
      <c r="G807" t="s">
        <v>14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 s="10">
        <f t="shared" si="77"/>
        <v>41958.25</v>
      </c>
      <c r="N807">
        <v>1420437600</v>
      </c>
      <c r="O807" s="10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11.802857142857142</v>
      </c>
      <c r="G808" t="s">
        <v>20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 s="10">
        <f t="shared" si="77"/>
        <v>40973.25</v>
      </c>
      <c r="N808">
        <v>1332997200</v>
      </c>
      <c r="O808" s="10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2.64</v>
      </c>
      <c r="G809" t="s">
        <v>20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 s="10">
        <f t="shared" si="77"/>
        <v>43753.208333333328</v>
      </c>
      <c r="N809">
        <v>1574920800</v>
      </c>
      <c r="O809" s="10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0.30442307692307691</v>
      </c>
      <c r="G810" t="s">
        <v>14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 s="10">
        <f t="shared" si="77"/>
        <v>42507.208333333328</v>
      </c>
      <c r="N810">
        <v>1464930000</v>
      </c>
      <c r="O810" s="10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0.62880681818181816</v>
      </c>
      <c r="G811" t="s">
        <v>14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 s="10">
        <f t="shared" si="77"/>
        <v>41135.208333333336</v>
      </c>
      <c r="N811">
        <v>1345006800</v>
      </c>
      <c r="O811" s="10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1.9312499999999999</v>
      </c>
      <c r="G812" t="s">
        <v>20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 s="10">
        <f t="shared" si="77"/>
        <v>43067.25</v>
      </c>
      <c r="N812">
        <v>1512712800</v>
      </c>
      <c r="O812" s="10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0.77102702702702708</v>
      </c>
      <c r="G813" t="s">
        <v>14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 s="10">
        <f t="shared" si="77"/>
        <v>42378.25</v>
      </c>
      <c r="N813">
        <v>1452492000</v>
      </c>
      <c r="O813" s="10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2.2552763819095478</v>
      </c>
      <c r="G814" t="s">
        <v>20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 s="10">
        <f t="shared" si="77"/>
        <v>43206.208333333328</v>
      </c>
      <c r="N814">
        <v>1524286800</v>
      </c>
      <c r="O814" s="10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2.3940625</v>
      </c>
      <c r="G815" t="s">
        <v>20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 s="10">
        <f t="shared" si="77"/>
        <v>41148.208333333336</v>
      </c>
      <c r="N815">
        <v>1346907600</v>
      </c>
      <c r="O815" s="10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0.921875</v>
      </c>
      <c r="G816" t="s">
        <v>14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 s="10">
        <f t="shared" si="77"/>
        <v>42517.208333333328</v>
      </c>
      <c r="N816">
        <v>1464498000</v>
      </c>
      <c r="O816" s="10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1.3023333333333333</v>
      </c>
      <c r="G817" t="s">
        <v>20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 s="10">
        <f t="shared" si="77"/>
        <v>43068.25</v>
      </c>
      <c r="N817">
        <v>1514181600</v>
      </c>
      <c r="O817" s="10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6.1521739130434785</v>
      </c>
      <c r="G818" t="s">
        <v>20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 s="10">
        <f t="shared" si="77"/>
        <v>41680.25</v>
      </c>
      <c r="N818">
        <v>1392184800</v>
      </c>
      <c r="O818" s="10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3.687953216374269</v>
      </c>
      <c r="G819" t="s">
        <v>20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 s="10">
        <f t="shared" si="77"/>
        <v>43589.208333333328</v>
      </c>
      <c r="N819">
        <v>1559365200</v>
      </c>
      <c r="O819" s="10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10.948571428571428</v>
      </c>
      <c r="G820" t="s">
        <v>20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 s="10">
        <f t="shared" si="77"/>
        <v>43486.25</v>
      </c>
      <c r="N820">
        <v>1549173600</v>
      </c>
      <c r="O820" s="10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0.50662921348314605</v>
      </c>
      <c r="G821" t="s">
        <v>14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 s="10">
        <f t="shared" si="77"/>
        <v>41237.25</v>
      </c>
      <c r="N821">
        <v>1355032800</v>
      </c>
      <c r="O821" s="10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8.0060000000000002</v>
      </c>
      <c r="G822" t="s">
        <v>20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 s="10">
        <f t="shared" si="77"/>
        <v>43310.208333333328</v>
      </c>
      <c r="N822">
        <v>1533963600</v>
      </c>
      <c r="O822" s="10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2.9128571428571428</v>
      </c>
      <c r="G823" t="s">
        <v>20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 s="10">
        <f t="shared" si="77"/>
        <v>42794.25</v>
      </c>
      <c r="N823">
        <v>1489381200</v>
      </c>
      <c r="O823" s="10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3.4996666666666667</v>
      </c>
      <c r="G824" t="s">
        <v>20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 s="10">
        <f t="shared" si="77"/>
        <v>41698.25</v>
      </c>
      <c r="N824">
        <v>1395032400</v>
      </c>
      <c r="O824" s="10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3.5707317073170732</v>
      </c>
      <c r="G825" t="s">
        <v>20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 s="10">
        <f t="shared" si="77"/>
        <v>41892.208333333336</v>
      </c>
      <c r="N825">
        <v>1412485200</v>
      </c>
      <c r="O825" s="10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1.2648941176470587</v>
      </c>
      <c r="G826" t="s">
        <v>20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 s="10">
        <f t="shared" si="77"/>
        <v>40348.208333333336</v>
      </c>
      <c r="N826">
        <v>1279688400</v>
      </c>
      <c r="O826" s="10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3.875</v>
      </c>
      <c r="G827" t="s">
        <v>20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 s="10">
        <f t="shared" si="77"/>
        <v>42941.208333333328</v>
      </c>
      <c r="N827">
        <v>1501995600</v>
      </c>
      <c r="O827" s="10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4.5703571428571426</v>
      </c>
      <c r="G828" t="s">
        <v>20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 s="10">
        <f t="shared" si="77"/>
        <v>40525.25</v>
      </c>
      <c r="N828">
        <v>1294639200</v>
      </c>
      <c r="O828" s="10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2.6669565217391304</v>
      </c>
      <c r="G829" t="s">
        <v>20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 s="10">
        <f t="shared" si="77"/>
        <v>40666.208333333336</v>
      </c>
      <c r="N829">
        <v>1305435600</v>
      </c>
      <c r="O829" s="10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0.69</v>
      </c>
      <c r="G830" t="s">
        <v>14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 s="10">
        <f t="shared" si="77"/>
        <v>43340.208333333328</v>
      </c>
      <c r="N830">
        <v>1537592400</v>
      </c>
      <c r="O830" s="10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0.51343749999999999</v>
      </c>
      <c r="G831" t="s">
        <v>14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 s="10">
        <f t="shared" si="77"/>
        <v>42164.208333333328</v>
      </c>
      <c r="N831">
        <v>1435122000</v>
      </c>
      <c r="O831" s="10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1.1710526315789473E-2</v>
      </c>
      <c r="G832" t="s">
        <v>14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 s="10">
        <f t="shared" si="77"/>
        <v>43103.25</v>
      </c>
      <c r="N832">
        <v>1520056800</v>
      </c>
      <c r="O832" s="10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1.089773429454171</v>
      </c>
      <c r="G833" t="s">
        <v>20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 s="10">
        <f t="shared" si="77"/>
        <v>40994.208333333336</v>
      </c>
      <c r="N833">
        <v>1335675600</v>
      </c>
      <c r="O833" s="10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2"/>
        <v>3.1517592592592591</v>
      </c>
      <c r="G834" t="s">
        <v>20</v>
      </c>
      <c r="H834">
        <v>1297</v>
      </c>
      <c r="I834" s="7">
        <f t="shared" si="73"/>
        <v>104.97764070932922</v>
      </c>
      <c r="J834" t="s">
        <v>36</v>
      </c>
      <c r="K834" t="s">
        <v>37</v>
      </c>
      <c r="L834">
        <v>1445490000</v>
      </c>
      <c r="M834" s="10">
        <f t="shared" si="77"/>
        <v>42299.208333333328</v>
      </c>
      <c r="N834">
        <v>1448431200</v>
      </c>
      <c r="O834" s="10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8">E835/D835</f>
        <v>1.5769117647058823</v>
      </c>
      <c r="G835" t="s">
        <v>20</v>
      </c>
      <c r="H835">
        <v>165</v>
      </c>
      <c r="I835" s="7">
        <f t="shared" ref="I835:I898" si="79">IF(E835=0, 0, E835/H835)</f>
        <v>64.987878787878785</v>
      </c>
      <c r="J835" t="s">
        <v>36</v>
      </c>
      <c r="K835" t="s">
        <v>37</v>
      </c>
      <c r="L835">
        <v>1297663200</v>
      </c>
      <c r="M835" s="10">
        <f t="shared" si="77"/>
        <v>40588.25</v>
      </c>
      <c r="N835">
        <v>1298613600</v>
      </c>
      <c r="O835" s="10">
        <f t="shared" ref="O835:O898" si="80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 SEARCH("/",R835,1)-1)</f>
        <v>publishing</v>
      </c>
      <c r="T835" t="str">
        <f t="shared" ref="T835:T898" si="82">RIGHT(R835,(LEN(R835)-SEARCH("/",R835,1)))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1.5380821917808218</v>
      </c>
      <c r="G836" t="s">
        <v>20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 s="10">
        <f t="shared" ref="M836:M899" si="83">(((L836/60)/60)/24)+DATE(1970,1,1)</f>
        <v>41448.208333333336</v>
      </c>
      <c r="N836">
        <v>1372482000</v>
      </c>
      <c r="O836" s="10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0.89738979118329465</v>
      </c>
      <c r="G837" t="s">
        <v>14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 s="10">
        <f t="shared" si="83"/>
        <v>42063.25</v>
      </c>
      <c r="N837">
        <v>1425621600</v>
      </c>
      <c r="O837" s="10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0.75135802469135804</v>
      </c>
      <c r="G838" t="s">
        <v>14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 s="10">
        <f t="shared" si="83"/>
        <v>40214.25</v>
      </c>
      <c r="N838">
        <v>1266300000</v>
      </c>
      <c r="O838" s="10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8.5288135593220336</v>
      </c>
      <c r="G839" t="s">
        <v>20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 s="10">
        <f t="shared" si="83"/>
        <v>40629.208333333336</v>
      </c>
      <c r="N839">
        <v>1305867600</v>
      </c>
      <c r="O839" s="10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1.3890625000000001</v>
      </c>
      <c r="G840" t="s">
        <v>20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 s="10">
        <f t="shared" si="83"/>
        <v>43370.208333333328</v>
      </c>
      <c r="N840">
        <v>1538802000</v>
      </c>
      <c r="O840" s="10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1.9018181818181819</v>
      </c>
      <c r="G841" t="s">
        <v>20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 s="10">
        <f t="shared" si="83"/>
        <v>41715.208333333336</v>
      </c>
      <c r="N841">
        <v>1398920400</v>
      </c>
      <c r="O841" s="10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1.0024333619948409</v>
      </c>
      <c r="G842" t="s">
        <v>20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 s="10">
        <f t="shared" si="83"/>
        <v>41836.208333333336</v>
      </c>
      <c r="N842">
        <v>1405659600</v>
      </c>
      <c r="O842" s="10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1.4275824175824177</v>
      </c>
      <c r="G843" t="s">
        <v>20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 s="10">
        <f t="shared" si="83"/>
        <v>42419.25</v>
      </c>
      <c r="N843">
        <v>1457244000</v>
      </c>
      <c r="O843" s="10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5.6313333333333331</v>
      </c>
      <c r="G844" t="s">
        <v>20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 s="10">
        <f t="shared" si="83"/>
        <v>43266.208333333328</v>
      </c>
      <c r="N844">
        <v>1529298000</v>
      </c>
      <c r="O844" s="10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0.30715909090909088</v>
      </c>
      <c r="G845" t="s">
        <v>14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 s="10">
        <f t="shared" si="83"/>
        <v>43338.208333333328</v>
      </c>
      <c r="N845">
        <v>1535778000</v>
      </c>
      <c r="O845" s="10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0.99397727272727276</v>
      </c>
      <c r="G846" t="s">
        <v>74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 s="10">
        <f t="shared" si="83"/>
        <v>40930.25</v>
      </c>
      <c r="N846">
        <v>1327471200</v>
      </c>
      <c r="O846" s="10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1.9754935622317598</v>
      </c>
      <c r="G847" t="s">
        <v>20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 s="10">
        <f t="shared" si="83"/>
        <v>43235.208333333328</v>
      </c>
      <c r="N847">
        <v>1529557200</v>
      </c>
      <c r="O847" s="10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5.085</v>
      </c>
      <c r="G848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 s="10">
        <f t="shared" si="83"/>
        <v>43302.208333333328</v>
      </c>
      <c r="N848">
        <v>1535259600</v>
      </c>
      <c r="O848" s="10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2.3774468085106384</v>
      </c>
      <c r="G849" t="s">
        <v>20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 s="10">
        <f t="shared" si="83"/>
        <v>43107.25</v>
      </c>
      <c r="N849">
        <v>1515564000</v>
      </c>
      <c r="O849" s="10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3.3846875000000001</v>
      </c>
      <c r="G850" t="s">
        <v>20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 s="10">
        <f t="shared" si="83"/>
        <v>40341.208333333336</v>
      </c>
      <c r="N850">
        <v>1277096400</v>
      </c>
      <c r="O850" s="10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1.3308955223880596</v>
      </c>
      <c r="G851" t="s">
        <v>20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 s="10">
        <f t="shared" si="83"/>
        <v>40948.25</v>
      </c>
      <c r="N851">
        <v>1329026400</v>
      </c>
      <c r="O851" s="10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0.01</v>
      </c>
      <c r="G852" t="s">
        <v>14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 s="10">
        <f t="shared" si="83"/>
        <v>40866.25</v>
      </c>
      <c r="N852">
        <v>1322978400</v>
      </c>
      <c r="O852" s="10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2.0779999999999998</v>
      </c>
      <c r="G853" t="s">
        <v>20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 s="10">
        <f t="shared" si="83"/>
        <v>41031.208333333336</v>
      </c>
      <c r="N853">
        <v>1338786000</v>
      </c>
      <c r="O853" s="10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0.51122448979591839</v>
      </c>
      <c r="G854" t="s">
        <v>14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 s="10">
        <f t="shared" si="83"/>
        <v>40740.208333333336</v>
      </c>
      <c r="N854">
        <v>1311656400</v>
      </c>
      <c r="O854" s="10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6.5205847953216374</v>
      </c>
      <c r="G855" t="s">
        <v>20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 s="10">
        <f t="shared" si="83"/>
        <v>40714.208333333336</v>
      </c>
      <c r="N855">
        <v>1308978000</v>
      </c>
      <c r="O855" s="10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1.1363099415204678</v>
      </c>
      <c r="G856" t="s">
        <v>20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 s="10">
        <f t="shared" si="83"/>
        <v>43787.25</v>
      </c>
      <c r="N856">
        <v>1576389600</v>
      </c>
      <c r="O856" s="10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1.0237606837606839</v>
      </c>
      <c r="G857" t="s">
        <v>20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 s="10">
        <f t="shared" si="83"/>
        <v>40712.208333333336</v>
      </c>
      <c r="N857">
        <v>1311051600</v>
      </c>
      <c r="O857" s="10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3.5658333333333334</v>
      </c>
      <c r="G858" t="s">
        <v>20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 s="10">
        <f t="shared" si="83"/>
        <v>41023.208333333336</v>
      </c>
      <c r="N858">
        <v>1336712400</v>
      </c>
      <c r="O858" s="10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1.3986792452830188</v>
      </c>
      <c r="G859" t="s">
        <v>20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 s="10">
        <f t="shared" si="83"/>
        <v>40944.25</v>
      </c>
      <c r="N859">
        <v>1330408800</v>
      </c>
      <c r="O859" s="10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0.69450000000000001</v>
      </c>
      <c r="G860" t="s">
        <v>14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 s="10">
        <f t="shared" si="83"/>
        <v>43211.208333333328</v>
      </c>
      <c r="N860">
        <v>1524891600</v>
      </c>
      <c r="O860" s="10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0.35534246575342465</v>
      </c>
      <c r="G861" t="s">
        <v>14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 s="10">
        <f t="shared" si="83"/>
        <v>41334.25</v>
      </c>
      <c r="N861">
        <v>1363669200</v>
      </c>
      <c r="O861" s="10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2.5165000000000002</v>
      </c>
      <c r="G862" t="s">
        <v>20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 s="10">
        <f t="shared" si="83"/>
        <v>43515.25</v>
      </c>
      <c r="N862">
        <v>1551420000</v>
      </c>
      <c r="O862" s="10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1.0587500000000001</v>
      </c>
      <c r="G863" t="s">
        <v>20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 s="10">
        <f t="shared" si="83"/>
        <v>40258.208333333336</v>
      </c>
      <c r="N863">
        <v>1269838800</v>
      </c>
      <c r="O863" s="10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1.8742857142857143</v>
      </c>
      <c r="G864" t="s">
        <v>20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 s="10">
        <f t="shared" si="83"/>
        <v>40756.208333333336</v>
      </c>
      <c r="N864">
        <v>1312520400</v>
      </c>
      <c r="O864" s="10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3.8678571428571429</v>
      </c>
      <c r="G865" t="s">
        <v>20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 s="10">
        <f t="shared" si="83"/>
        <v>42172.208333333328</v>
      </c>
      <c r="N865">
        <v>1436504400</v>
      </c>
      <c r="O865" s="10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3.4707142857142856</v>
      </c>
      <c r="G866" t="s">
        <v>20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 s="10">
        <f t="shared" si="83"/>
        <v>42601.208333333328</v>
      </c>
      <c r="N866">
        <v>1472014800</v>
      </c>
      <c r="O866" s="10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1.8582098765432098</v>
      </c>
      <c r="G867" t="s">
        <v>20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 s="10">
        <f t="shared" si="83"/>
        <v>41897.208333333336</v>
      </c>
      <c r="N867">
        <v>1411534800</v>
      </c>
      <c r="O867" s="10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0.43241247264770238</v>
      </c>
      <c r="G868" t="s">
        <v>74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 s="10">
        <f t="shared" si="83"/>
        <v>40671.208333333336</v>
      </c>
      <c r="N868">
        <v>1304917200</v>
      </c>
      <c r="O868" s="10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1.6243749999999999</v>
      </c>
      <c r="G869" t="s">
        <v>20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 s="10">
        <f t="shared" si="83"/>
        <v>43382.208333333328</v>
      </c>
      <c r="N869">
        <v>1539579600</v>
      </c>
      <c r="O869" s="10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1.8484285714285715</v>
      </c>
      <c r="G870" t="s">
        <v>20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 s="10">
        <f t="shared" si="83"/>
        <v>41559.208333333336</v>
      </c>
      <c r="N870">
        <v>1382504400</v>
      </c>
      <c r="O870" s="10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0.23703520691785052</v>
      </c>
      <c r="G871" t="s">
        <v>14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 s="10">
        <f t="shared" si="83"/>
        <v>40350.208333333336</v>
      </c>
      <c r="N871">
        <v>1278306000</v>
      </c>
      <c r="O871" s="10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0.89870129870129867</v>
      </c>
      <c r="G872" t="s">
        <v>14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 s="10">
        <f t="shared" si="83"/>
        <v>42240.208333333328</v>
      </c>
      <c r="N872">
        <v>1442552400</v>
      </c>
      <c r="O872" s="10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2.7260419580419581</v>
      </c>
      <c r="G873" t="s">
        <v>20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 s="10">
        <f t="shared" si="83"/>
        <v>43040.208333333328</v>
      </c>
      <c r="N873">
        <v>1511071200</v>
      </c>
      <c r="O873" s="10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1.7004255319148935</v>
      </c>
      <c r="G874" t="s">
        <v>20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 s="10">
        <f t="shared" si="83"/>
        <v>43346.208333333328</v>
      </c>
      <c r="N874">
        <v>1536382800</v>
      </c>
      <c r="O874" s="10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1.8828503562945369</v>
      </c>
      <c r="G875" t="s">
        <v>20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 s="10">
        <f t="shared" si="83"/>
        <v>41647.25</v>
      </c>
      <c r="N875">
        <v>1389592800</v>
      </c>
      <c r="O875" s="10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3.4693532338308457</v>
      </c>
      <c r="G876" t="s">
        <v>20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 s="10">
        <f t="shared" si="83"/>
        <v>40291.208333333336</v>
      </c>
      <c r="N876">
        <v>1275282000</v>
      </c>
      <c r="O876" s="10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0.6917721518987342</v>
      </c>
      <c r="G877" t="s">
        <v>14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 s="10">
        <f t="shared" si="83"/>
        <v>40556.25</v>
      </c>
      <c r="N877">
        <v>1294984800</v>
      </c>
      <c r="O877" s="10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0.25433734939759034</v>
      </c>
      <c r="G878" t="s">
        <v>14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 s="10">
        <f t="shared" si="83"/>
        <v>43624.208333333328</v>
      </c>
      <c r="N878">
        <v>1562043600</v>
      </c>
      <c r="O878" s="10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0.77400977995110021</v>
      </c>
      <c r="G879" t="s">
        <v>14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 s="10">
        <f t="shared" si="83"/>
        <v>42577.208333333328</v>
      </c>
      <c r="N879">
        <v>1469595600</v>
      </c>
      <c r="O879" s="10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0.37481481481481482</v>
      </c>
      <c r="G880" t="s">
        <v>14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 s="10">
        <f t="shared" si="83"/>
        <v>43845.25</v>
      </c>
      <c r="N880">
        <v>1581141600</v>
      </c>
      <c r="O880" s="10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5.4379999999999997</v>
      </c>
      <c r="G881" t="s">
        <v>20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 s="10">
        <f t="shared" si="83"/>
        <v>42788.25</v>
      </c>
      <c r="N881">
        <v>1488520800</v>
      </c>
      <c r="O881" s="10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2.2852189349112426</v>
      </c>
      <c r="G882" t="s">
        <v>20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 s="10">
        <f t="shared" si="83"/>
        <v>43667.208333333328</v>
      </c>
      <c r="N882">
        <v>1563858000</v>
      </c>
      <c r="O882" s="10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0.38948339483394834</v>
      </c>
      <c r="G883" t="s">
        <v>14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 s="10">
        <f t="shared" si="83"/>
        <v>42194.208333333328</v>
      </c>
      <c r="N883">
        <v>1438923600</v>
      </c>
      <c r="O883" s="10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3.7</v>
      </c>
      <c r="G884" t="s">
        <v>20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 s="10">
        <f t="shared" si="83"/>
        <v>42025.25</v>
      </c>
      <c r="N884">
        <v>1422165600</v>
      </c>
      <c r="O884" s="10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2.3791176470588233</v>
      </c>
      <c r="G885" t="s">
        <v>20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 s="10">
        <f t="shared" si="83"/>
        <v>40323.208333333336</v>
      </c>
      <c r="N885">
        <v>1277874000</v>
      </c>
      <c r="O885" s="10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0.64036299765807958</v>
      </c>
      <c r="G886" t="s">
        <v>14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 s="10">
        <f t="shared" si="83"/>
        <v>41763.208333333336</v>
      </c>
      <c r="N886">
        <v>1399352400</v>
      </c>
      <c r="O886" s="10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1.1827777777777777</v>
      </c>
      <c r="G887" t="s">
        <v>20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 s="10">
        <f t="shared" si="83"/>
        <v>40335.208333333336</v>
      </c>
      <c r="N887">
        <v>1279083600</v>
      </c>
      <c r="O887" s="10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0.84824037184594958</v>
      </c>
      <c r="G888" t="s">
        <v>14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 s="10">
        <f t="shared" si="83"/>
        <v>40416.208333333336</v>
      </c>
      <c r="N888">
        <v>1284354000</v>
      </c>
      <c r="O888" s="10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0.29346153846153844</v>
      </c>
      <c r="G889" t="s">
        <v>14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 s="10">
        <f t="shared" si="83"/>
        <v>42202.208333333328</v>
      </c>
      <c r="N889">
        <v>1441170000</v>
      </c>
      <c r="O889" s="10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2.0989655172413793</v>
      </c>
      <c r="G890" t="s">
        <v>20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 s="10">
        <f t="shared" si="83"/>
        <v>42836.208333333328</v>
      </c>
      <c r="N890">
        <v>1493528400</v>
      </c>
      <c r="O890" s="10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1.697857142857143</v>
      </c>
      <c r="G891" t="s">
        <v>20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 s="10">
        <f t="shared" si="83"/>
        <v>41710.208333333336</v>
      </c>
      <c r="N891">
        <v>1395205200</v>
      </c>
      <c r="O891" s="10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1.1595907738095239</v>
      </c>
      <c r="G892" t="s">
        <v>20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 s="10">
        <f t="shared" si="83"/>
        <v>43640.208333333328</v>
      </c>
      <c r="N892">
        <v>1561438800</v>
      </c>
      <c r="O892" s="10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2.5859999999999999</v>
      </c>
      <c r="G893" t="s">
        <v>20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 s="10">
        <f t="shared" si="83"/>
        <v>40880.25</v>
      </c>
      <c r="N893">
        <v>1326693600</v>
      </c>
      <c r="O893" s="10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2.3058333333333332</v>
      </c>
      <c r="G894" t="s">
        <v>20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 s="10">
        <f t="shared" si="83"/>
        <v>40319.208333333336</v>
      </c>
      <c r="N894">
        <v>1277960400</v>
      </c>
      <c r="O894" s="10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1.2821428571428573</v>
      </c>
      <c r="G895" t="s">
        <v>20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 s="10">
        <f t="shared" si="83"/>
        <v>42170.208333333328</v>
      </c>
      <c r="N895">
        <v>1434690000</v>
      </c>
      <c r="O895" s="10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1.8870588235294117</v>
      </c>
      <c r="G896" t="s">
        <v>20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 s="10">
        <f t="shared" si="83"/>
        <v>41466.208333333336</v>
      </c>
      <c r="N896">
        <v>1376110800</v>
      </c>
      <c r="O896" s="10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6.9511889862327911E-2</v>
      </c>
      <c r="G897" t="s">
        <v>14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 s="10">
        <f t="shared" si="83"/>
        <v>43134.25</v>
      </c>
      <c r="N897">
        <v>1518415200</v>
      </c>
      <c r="O897" s="10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8"/>
        <v>7.7443434343434348</v>
      </c>
      <c r="G898" t="s">
        <v>20</v>
      </c>
      <c r="H898">
        <v>1460</v>
      </c>
      <c r="I898" s="7">
        <f t="shared" si="79"/>
        <v>105.02602739726028</v>
      </c>
      <c r="J898" t="s">
        <v>26</v>
      </c>
      <c r="K898" t="s">
        <v>27</v>
      </c>
      <c r="L898">
        <v>1310619600</v>
      </c>
      <c r="M898" s="10">
        <f t="shared" si="83"/>
        <v>40738.208333333336</v>
      </c>
      <c r="N898">
        <v>1310878800</v>
      </c>
      <c r="O898" s="10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4">E899/D899</f>
        <v>0.27693181818181817</v>
      </c>
      <c r="G899" t="s">
        <v>14</v>
      </c>
      <c r="H899">
        <v>27</v>
      </c>
      <c r="I899" s="7">
        <f t="shared" ref="I899:I962" si="85">IF(E899=0, 0, E899/H899)</f>
        <v>90.259259259259252</v>
      </c>
      <c r="J899" t="s">
        <v>21</v>
      </c>
      <c r="K899" t="s">
        <v>22</v>
      </c>
      <c r="L899">
        <v>1556427600</v>
      </c>
      <c r="M899" s="10">
        <f t="shared" si="83"/>
        <v>43583.208333333328</v>
      </c>
      <c r="N899">
        <v>1556600400</v>
      </c>
      <c r="O899" s="10">
        <f t="shared" ref="O899:O962" si="86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 SEARCH("/",R899,1)-1)</f>
        <v>theater</v>
      </c>
      <c r="T899" t="str">
        <f t="shared" ref="T899:T962" si="88">RIGHT(R899,(LEN(R899)-SEARCH("/",R899,1)))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0.52479620323841425</v>
      </c>
      <c r="G900" t="s">
        <v>14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 s="10">
        <f t="shared" ref="M900:M963" si="89">(((L900/60)/60)/24)+DATE(1970,1,1)</f>
        <v>43815.25</v>
      </c>
      <c r="N900">
        <v>1576994400</v>
      </c>
      <c r="O900" s="10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4.0709677419354842</v>
      </c>
      <c r="G901" t="s">
        <v>20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 s="10">
        <f t="shared" si="89"/>
        <v>41554.208333333336</v>
      </c>
      <c r="N901">
        <v>1382677200</v>
      </c>
      <c r="O901" s="10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0.02</v>
      </c>
      <c r="G902" t="s">
        <v>14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 s="10">
        <f t="shared" si="89"/>
        <v>41901.208333333336</v>
      </c>
      <c r="N902">
        <v>1411189200</v>
      </c>
      <c r="O902" s="10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1.5617857142857143</v>
      </c>
      <c r="G903" t="s">
        <v>20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 s="10">
        <f t="shared" si="89"/>
        <v>43298.208333333328</v>
      </c>
      <c r="N903">
        <v>1534654800</v>
      </c>
      <c r="O903" s="10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2.5242857142857145</v>
      </c>
      <c r="G904" t="s">
        <v>20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 s="10">
        <f t="shared" si="89"/>
        <v>42399.25</v>
      </c>
      <c r="N904">
        <v>1457762400</v>
      </c>
      <c r="O904" s="10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1.729268292682927E-2</v>
      </c>
      <c r="G905" t="s">
        <v>47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 s="10">
        <f t="shared" si="89"/>
        <v>41034.208333333336</v>
      </c>
      <c r="N905">
        <v>1337490000</v>
      </c>
      <c r="O905" s="10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0.12230769230769231</v>
      </c>
      <c r="G906" t="s">
        <v>14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 s="10">
        <f t="shared" si="89"/>
        <v>41186.208333333336</v>
      </c>
      <c r="N906">
        <v>1349672400</v>
      </c>
      <c r="O906" s="10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1.6398734177215191</v>
      </c>
      <c r="G907" t="s">
        <v>20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 s="10">
        <f t="shared" si="89"/>
        <v>41536.208333333336</v>
      </c>
      <c r="N907">
        <v>1379826000</v>
      </c>
      <c r="O907" s="10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1.6298181818181818</v>
      </c>
      <c r="G908" t="s">
        <v>20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 s="10">
        <f t="shared" si="89"/>
        <v>42868.208333333328</v>
      </c>
      <c r="N908">
        <v>1497762000</v>
      </c>
      <c r="O908" s="10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0.20252747252747252</v>
      </c>
      <c r="G909" t="s">
        <v>14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 s="10">
        <f t="shared" si="89"/>
        <v>40660.208333333336</v>
      </c>
      <c r="N909">
        <v>1304485200</v>
      </c>
      <c r="O909" s="10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3.1924083769633507</v>
      </c>
      <c r="G910" t="s">
        <v>20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 s="10">
        <f t="shared" si="89"/>
        <v>41031.208333333336</v>
      </c>
      <c r="N910">
        <v>1336885200</v>
      </c>
      <c r="O910" s="10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4.7894444444444444</v>
      </c>
      <c r="G911" t="s">
        <v>20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 s="10">
        <f t="shared" si="89"/>
        <v>43255.208333333328</v>
      </c>
      <c r="N911">
        <v>1530421200</v>
      </c>
      <c r="O911" s="10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0.19556634304207121</v>
      </c>
      <c r="G912" t="s">
        <v>74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 s="10">
        <f t="shared" si="89"/>
        <v>42026.25</v>
      </c>
      <c r="N912">
        <v>1421992800</v>
      </c>
      <c r="O912" s="10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1.9894827586206896</v>
      </c>
      <c r="G913" t="s">
        <v>20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 s="10">
        <f t="shared" si="89"/>
        <v>43717.208333333328</v>
      </c>
      <c r="N913">
        <v>1568178000</v>
      </c>
      <c r="O913" s="10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7.95</v>
      </c>
      <c r="G914" t="s">
        <v>20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 s="10">
        <f t="shared" si="89"/>
        <v>41157.208333333336</v>
      </c>
      <c r="N914">
        <v>1347944400</v>
      </c>
      <c r="O914" s="10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0.50621082621082625</v>
      </c>
      <c r="G915" t="s">
        <v>14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 s="10">
        <f t="shared" si="89"/>
        <v>43597.208333333328</v>
      </c>
      <c r="N915">
        <v>1558760400</v>
      </c>
      <c r="O915" s="10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0.57437499999999997</v>
      </c>
      <c r="G916" t="s">
        <v>14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 s="10">
        <f t="shared" si="89"/>
        <v>41490.208333333336</v>
      </c>
      <c r="N916">
        <v>1376629200</v>
      </c>
      <c r="O916" s="10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1.5562827640984909</v>
      </c>
      <c r="G917" t="s">
        <v>20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 s="10">
        <f t="shared" si="89"/>
        <v>42976.208333333328</v>
      </c>
      <c r="N917">
        <v>1504760400</v>
      </c>
      <c r="O917" s="10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0.36297297297297298</v>
      </c>
      <c r="G918" t="s">
        <v>14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 s="10">
        <f t="shared" si="89"/>
        <v>41991.25</v>
      </c>
      <c r="N918">
        <v>1419660000</v>
      </c>
      <c r="O918" s="10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0.58250000000000002</v>
      </c>
      <c r="G919" t="s">
        <v>47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 s="10">
        <f t="shared" si="89"/>
        <v>40722.208333333336</v>
      </c>
      <c r="N919">
        <v>1311310800</v>
      </c>
      <c r="O919" s="10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2.3739473684210526</v>
      </c>
      <c r="G920" t="s">
        <v>20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 s="10">
        <f t="shared" si="89"/>
        <v>41117.208333333336</v>
      </c>
      <c r="N920">
        <v>1344315600</v>
      </c>
      <c r="O920" s="10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0.58750000000000002</v>
      </c>
      <c r="G921" t="s">
        <v>14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 s="10">
        <f t="shared" si="89"/>
        <v>43022.208333333328</v>
      </c>
      <c r="N921">
        <v>1510725600</v>
      </c>
      <c r="O921" s="10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1.8256603773584905</v>
      </c>
      <c r="G922" t="s">
        <v>20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 s="10">
        <f t="shared" si="89"/>
        <v>43503.25</v>
      </c>
      <c r="N922">
        <v>1551247200</v>
      </c>
      <c r="O922" s="10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7.5436408977556111E-3</v>
      </c>
      <c r="G923" t="s">
        <v>14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 s="10">
        <f t="shared" si="89"/>
        <v>40951.25</v>
      </c>
      <c r="N923">
        <v>1330236000</v>
      </c>
      <c r="O923" s="10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1.7595330739299611</v>
      </c>
      <c r="G924" t="s">
        <v>20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 s="10">
        <f t="shared" si="89"/>
        <v>43443.25</v>
      </c>
      <c r="N924">
        <v>1545112800</v>
      </c>
      <c r="O924" s="10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2.3788235294117648</v>
      </c>
      <c r="G925" t="s">
        <v>20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 s="10">
        <f t="shared" si="89"/>
        <v>40373.208333333336</v>
      </c>
      <c r="N925">
        <v>1279170000</v>
      </c>
      <c r="O925" s="10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4.8805076142131982</v>
      </c>
      <c r="G926" t="s">
        <v>20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 s="10">
        <f t="shared" si="89"/>
        <v>43769.208333333328</v>
      </c>
      <c r="N926">
        <v>1573452000</v>
      </c>
      <c r="O926" s="10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2.2406666666666668</v>
      </c>
      <c r="G927" t="s">
        <v>20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 s="10">
        <f t="shared" si="89"/>
        <v>43000.208333333328</v>
      </c>
      <c r="N927">
        <v>1507093200</v>
      </c>
      <c r="O927" s="10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0.18126436781609195</v>
      </c>
      <c r="G928" t="s">
        <v>14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 s="10">
        <f t="shared" si="89"/>
        <v>42502.208333333328</v>
      </c>
      <c r="N928">
        <v>1463374800</v>
      </c>
      <c r="O928" s="10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0.45847222222222223</v>
      </c>
      <c r="G929" t="s">
        <v>14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 s="10">
        <f t="shared" si="89"/>
        <v>41102.208333333336</v>
      </c>
      <c r="N929">
        <v>1344574800</v>
      </c>
      <c r="O929" s="10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1.1731541218637993</v>
      </c>
      <c r="G930" t="s">
        <v>20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 s="10">
        <f t="shared" si="89"/>
        <v>41637.25</v>
      </c>
      <c r="N930">
        <v>1389074400</v>
      </c>
      <c r="O930" s="10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2.173090909090909</v>
      </c>
      <c r="G931" t="s">
        <v>20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 s="10">
        <f t="shared" si="89"/>
        <v>42858.208333333328</v>
      </c>
      <c r="N931">
        <v>1494997200</v>
      </c>
      <c r="O931" s="10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1.1228571428571428</v>
      </c>
      <c r="G932" t="s">
        <v>20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 s="10">
        <f t="shared" si="89"/>
        <v>42060.25</v>
      </c>
      <c r="N932">
        <v>1425448800</v>
      </c>
      <c r="O932" s="10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0.72518987341772156</v>
      </c>
      <c r="G933" t="s">
        <v>14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 s="10">
        <f t="shared" si="89"/>
        <v>41818.208333333336</v>
      </c>
      <c r="N933">
        <v>1404104400</v>
      </c>
      <c r="O933" s="10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2.1230434782608696</v>
      </c>
      <c r="G934" t="s">
        <v>20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 s="10">
        <f t="shared" si="89"/>
        <v>41709.208333333336</v>
      </c>
      <c r="N934">
        <v>1394773200</v>
      </c>
      <c r="O934" s="10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2.3974657534246577</v>
      </c>
      <c r="G935" t="s">
        <v>20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 s="10">
        <f t="shared" si="89"/>
        <v>41372.208333333336</v>
      </c>
      <c r="N935">
        <v>1366520400</v>
      </c>
      <c r="O935" s="10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1.8193548387096774</v>
      </c>
      <c r="G936" t="s">
        <v>20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 s="10">
        <f t="shared" si="89"/>
        <v>42422.25</v>
      </c>
      <c r="N936">
        <v>1456639200</v>
      </c>
      <c r="O936" s="10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1.6413114754098361</v>
      </c>
      <c r="G937" t="s">
        <v>20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 s="10">
        <f t="shared" si="89"/>
        <v>42209.208333333328</v>
      </c>
      <c r="N937">
        <v>1438318800</v>
      </c>
      <c r="O937" s="10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1.6375968992248063E-2</v>
      </c>
      <c r="G938" t="s">
        <v>14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 s="10">
        <f t="shared" si="89"/>
        <v>43668.208333333328</v>
      </c>
      <c r="N938">
        <v>1564030800</v>
      </c>
      <c r="O938" s="10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0.49643859649122807</v>
      </c>
      <c r="G939" t="s">
        <v>74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 s="10">
        <f t="shared" si="89"/>
        <v>42334.25</v>
      </c>
      <c r="N939">
        <v>1449295200</v>
      </c>
      <c r="O939" s="10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1.0970652173913042</v>
      </c>
      <c r="G940" t="s">
        <v>20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 s="10">
        <f t="shared" si="89"/>
        <v>43263.208333333328</v>
      </c>
      <c r="N940">
        <v>1531890000</v>
      </c>
      <c r="O940" s="10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0.49217948717948717</v>
      </c>
      <c r="G941" t="s">
        <v>14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 s="10">
        <f t="shared" si="89"/>
        <v>40670.208333333336</v>
      </c>
      <c r="N941">
        <v>1306213200</v>
      </c>
      <c r="O941" s="10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0.62232323232323228</v>
      </c>
      <c r="G942" t="s">
        <v>47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 s="10">
        <f t="shared" si="89"/>
        <v>41244.25</v>
      </c>
      <c r="N942">
        <v>1356242400</v>
      </c>
      <c r="O942" s="10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0.1305813953488372</v>
      </c>
      <c r="G943" t="s">
        <v>14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 s="10">
        <f t="shared" si="89"/>
        <v>40552.25</v>
      </c>
      <c r="N943">
        <v>1297576800</v>
      </c>
      <c r="O943" s="10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0.64635416666666667</v>
      </c>
      <c r="G944" t="s">
        <v>14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 s="10">
        <f t="shared" si="89"/>
        <v>40568.25</v>
      </c>
      <c r="N944">
        <v>1296194400</v>
      </c>
      <c r="O944" s="10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1.5958666666666668</v>
      </c>
      <c r="G945" t="s">
        <v>20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 s="10">
        <f t="shared" si="89"/>
        <v>41906.208333333336</v>
      </c>
      <c r="N945">
        <v>1414558800</v>
      </c>
      <c r="O945" s="10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0.81420000000000003</v>
      </c>
      <c r="G946" t="s">
        <v>14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 s="10">
        <f t="shared" si="89"/>
        <v>42776.25</v>
      </c>
      <c r="N946">
        <v>1488348000</v>
      </c>
      <c r="O946" s="10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0.32444767441860467</v>
      </c>
      <c r="G947" t="s">
        <v>14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 s="10">
        <f t="shared" si="89"/>
        <v>41004.208333333336</v>
      </c>
      <c r="N947">
        <v>1334898000</v>
      </c>
      <c r="O947" s="10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9.9141184124918666E-2</v>
      </c>
      <c r="G948" t="s">
        <v>14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 s="10">
        <f t="shared" si="89"/>
        <v>40710.208333333336</v>
      </c>
      <c r="N948">
        <v>1308373200</v>
      </c>
      <c r="O948" s="10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0.26694444444444443</v>
      </c>
      <c r="G949" t="s">
        <v>14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 s="10">
        <f t="shared" si="89"/>
        <v>41908.208333333336</v>
      </c>
      <c r="N949">
        <v>1412312400</v>
      </c>
      <c r="O949" s="10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0.62957446808510642</v>
      </c>
      <c r="G950" t="s">
        <v>74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 s="10">
        <f t="shared" si="89"/>
        <v>41985.25</v>
      </c>
      <c r="N950">
        <v>1419228000</v>
      </c>
      <c r="O950" s="10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1.6135593220338984</v>
      </c>
      <c r="G951" t="s">
        <v>20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 s="10">
        <f t="shared" si="89"/>
        <v>42112.208333333328</v>
      </c>
      <c r="N951">
        <v>1430974800</v>
      </c>
      <c r="O951" s="10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0.05</v>
      </c>
      <c r="G952" t="s">
        <v>14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 s="10">
        <f t="shared" si="89"/>
        <v>43571.208333333328</v>
      </c>
      <c r="N952">
        <v>1555822800</v>
      </c>
      <c r="O952" s="10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10.969379310344827</v>
      </c>
      <c r="G953" t="s">
        <v>20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 s="10">
        <f t="shared" si="89"/>
        <v>42730.25</v>
      </c>
      <c r="N953">
        <v>1482818400</v>
      </c>
      <c r="O953" s="10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0.70094158075601376</v>
      </c>
      <c r="G954" t="s">
        <v>74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 s="10">
        <f t="shared" si="89"/>
        <v>42591.208333333328</v>
      </c>
      <c r="N954">
        <v>1471928400</v>
      </c>
      <c r="O954" s="10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0.6</v>
      </c>
      <c r="G955" t="s">
        <v>14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 s="10">
        <f t="shared" si="89"/>
        <v>42358.25</v>
      </c>
      <c r="N955">
        <v>1453701600</v>
      </c>
      <c r="O955" s="10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3.6709859154929578</v>
      </c>
      <c r="G956" t="s">
        <v>20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 s="10">
        <f t="shared" si="89"/>
        <v>41174.208333333336</v>
      </c>
      <c r="N956">
        <v>1350363600</v>
      </c>
      <c r="O956" s="10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11.09</v>
      </c>
      <c r="G957" t="s">
        <v>20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 s="10">
        <f t="shared" si="89"/>
        <v>41238.25</v>
      </c>
      <c r="N957">
        <v>1353996000</v>
      </c>
      <c r="O957" s="10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0.19028784648187633</v>
      </c>
      <c r="G958" t="s">
        <v>14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 s="10">
        <f t="shared" si="89"/>
        <v>42360.25</v>
      </c>
      <c r="N958">
        <v>1451109600</v>
      </c>
      <c r="O958" s="10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1.2687755102040816</v>
      </c>
      <c r="G959" t="s">
        <v>20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 s="10">
        <f t="shared" si="89"/>
        <v>40955.25</v>
      </c>
      <c r="N959">
        <v>1329631200</v>
      </c>
      <c r="O959" s="10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7.3463636363636367</v>
      </c>
      <c r="G960" t="s">
        <v>20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 s="10">
        <f t="shared" si="89"/>
        <v>40350.208333333336</v>
      </c>
      <c r="N960">
        <v>1278997200</v>
      </c>
      <c r="O960" s="10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4.5731034482758622E-2</v>
      </c>
      <c r="G961" t="s">
        <v>14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 s="10">
        <f t="shared" si="89"/>
        <v>40357.208333333336</v>
      </c>
      <c r="N961">
        <v>1280120400</v>
      </c>
      <c r="O961" s="10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4"/>
        <v>0.85054545454545449</v>
      </c>
      <c r="G962" t="s">
        <v>14</v>
      </c>
      <c r="H962">
        <v>55</v>
      </c>
      <c r="I962" s="7">
        <f t="shared" si="85"/>
        <v>85.054545454545448</v>
      </c>
      <c r="J962" t="s">
        <v>21</v>
      </c>
      <c r="K962" t="s">
        <v>22</v>
      </c>
      <c r="L962">
        <v>1454911200</v>
      </c>
      <c r="M962" s="10">
        <f t="shared" si="89"/>
        <v>42408.25</v>
      </c>
      <c r="N962">
        <v>1458104400</v>
      </c>
      <c r="O962" s="10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0">E963/D963</f>
        <v>1.1929824561403508</v>
      </c>
      <c r="G963" t="s">
        <v>20</v>
      </c>
      <c r="H963">
        <v>155</v>
      </c>
      <c r="I963" s="7">
        <f t="shared" ref="I963:I1001" si="91">IF(E963=0, 0, E963/H963)</f>
        <v>43.87096774193548</v>
      </c>
      <c r="J963" t="s">
        <v>21</v>
      </c>
      <c r="K963" t="s">
        <v>22</v>
      </c>
      <c r="L963">
        <v>1297922400</v>
      </c>
      <c r="M963" s="10">
        <f t="shared" si="89"/>
        <v>40591.25</v>
      </c>
      <c r="N963">
        <v>1298268000</v>
      </c>
      <c r="O963" s="10">
        <f t="shared" ref="O963:O1001" si="92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 SEARCH("/",R963,1)-1)</f>
        <v>publishing</v>
      </c>
      <c r="T963" t="str">
        <f t="shared" ref="T963:T1001" si="94">RIGHT(R963,(LEN(R963)-SEARCH("/",R963,1)))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2.9602777777777778</v>
      </c>
      <c r="G964" t="s">
        <v>20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 s="10">
        <f t="shared" ref="M964:M1001" si="95">(((L964/60)/60)/24)+DATE(1970,1,1)</f>
        <v>41592.25</v>
      </c>
      <c r="N964">
        <v>1386223200</v>
      </c>
      <c r="O964" s="10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0.84694915254237291</v>
      </c>
      <c r="G965" t="s">
        <v>14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 s="10">
        <f t="shared" si="95"/>
        <v>40607.25</v>
      </c>
      <c r="N965">
        <v>1299823200</v>
      </c>
      <c r="O965" s="10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3.5578378378378379</v>
      </c>
      <c r="G966" t="s">
        <v>20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 s="10">
        <f t="shared" si="95"/>
        <v>42135.208333333328</v>
      </c>
      <c r="N966">
        <v>1431752400</v>
      </c>
      <c r="O966" s="10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3.8640909090909092</v>
      </c>
      <c r="G967" t="s">
        <v>20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 s="10">
        <f t="shared" si="95"/>
        <v>40203.25</v>
      </c>
      <c r="N967">
        <v>1267855200</v>
      </c>
      <c r="O967" s="10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7.9223529411764702</v>
      </c>
      <c r="G968" t="s">
        <v>20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 s="10">
        <f t="shared" si="95"/>
        <v>42901.208333333328</v>
      </c>
      <c r="N968">
        <v>1497675600</v>
      </c>
      <c r="O968" s="10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1.3703393665158372</v>
      </c>
      <c r="G969" t="s">
        <v>20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 s="10">
        <f t="shared" si="95"/>
        <v>41005.208333333336</v>
      </c>
      <c r="N969">
        <v>1336885200</v>
      </c>
      <c r="O969" s="10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3.3820833333333336</v>
      </c>
      <c r="G970" t="s">
        <v>20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 s="10">
        <f t="shared" si="95"/>
        <v>40544.25</v>
      </c>
      <c r="N970">
        <v>1295157600</v>
      </c>
      <c r="O970" s="10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1.0822784810126582</v>
      </c>
      <c r="G971" t="s">
        <v>20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 s="10">
        <f t="shared" si="95"/>
        <v>43821.25</v>
      </c>
      <c r="N971">
        <v>1577599200</v>
      </c>
      <c r="O971" s="10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0.60757639620653314</v>
      </c>
      <c r="G972" t="s">
        <v>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 s="10">
        <f t="shared" si="95"/>
        <v>40672.208333333336</v>
      </c>
      <c r="N972">
        <v>1305003600</v>
      </c>
      <c r="O972" s="10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0.27725490196078434</v>
      </c>
      <c r="G973" t="s">
        <v>14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 s="10">
        <f t="shared" si="95"/>
        <v>41555.208333333336</v>
      </c>
      <c r="N973">
        <v>1381726800</v>
      </c>
      <c r="O973" s="10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2.283934426229508</v>
      </c>
      <c r="G974" t="s">
        <v>20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 s="10">
        <f t="shared" si="95"/>
        <v>41792.208333333336</v>
      </c>
      <c r="N974">
        <v>1402462800</v>
      </c>
      <c r="O974" s="10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0.21615194054500414</v>
      </c>
      <c r="G975" t="s">
        <v>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 s="10">
        <f t="shared" si="95"/>
        <v>40522.25</v>
      </c>
      <c r="N975">
        <v>1292133600</v>
      </c>
      <c r="O975" s="10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3.73875</v>
      </c>
      <c r="G976" t="s">
        <v>20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 s="10">
        <f t="shared" si="95"/>
        <v>41412.208333333336</v>
      </c>
      <c r="N976">
        <v>1368939600</v>
      </c>
      <c r="O976" s="10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1.5492592592592593</v>
      </c>
      <c r="G977" t="s">
        <v>20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 s="10">
        <f t="shared" si="95"/>
        <v>42337.25</v>
      </c>
      <c r="N977">
        <v>1452146400</v>
      </c>
      <c r="O977" s="10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3.2214999999999998</v>
      </c>
      <c r="G978" t="s">
        <v>20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 s="10">
        <f t="shared" si="95"/>
        <v>40571.25</v>
      </c>
      <c r="N978">
        <v>1296712800</v>
      </c>
      <c r="O978" s="10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0.73957142857142855</v>
      </c>
      <c r="G979" t="s">
        <v>14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 s="10">
        <f t="shared" si="95"/>
        <v>43138.25</v>
      </c>
      <c r="N979">
        <v>1520748000</v>
      </c>
      <c r="O979" s="10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8.641</v>
      </c>
      <c r="G980" t="s">
        <v>20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 s="10">
        <f t="shared" si="95"/>
        <v>42686.25</v>
      </c>
      <c r="N980">
        <v>1480831200</v>
      </c>
      <c r="O980" s="10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1.432624584717608</v>
      </c>
      <c r="G981" t="s">
        <v>20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 s="10">
        <f t="shared" si="95"/>
        <v>42078.208333333328</v>
      </c>
      <c r="N981">
        <v>1426914000</v>
      </c>
      <c r="O981" s="10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0.40281762295081969</v>
      </c>
      <c r="G982" t="s">
        <v>14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 s="10">
        <f t="shared" si="95"/>
        <v>42307.208333333328</v>
      </c>
      <c r="N982">
        <v>1446616800</v>
      </c>
      <c r="O982" s="10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1.7822388059701493</v>
      </c>
      <c r="G983" t="s">
        <v>20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 s="10">
        <f t="shared" si="95"/>
        <v>43094.25</v>
      </c>
      <c r="N983">
        <v>1517032800</v>
      </c>
      <c r="O983" s="10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0.84930555555555554</v>
      </c>
      <c r="G984" t="s">
        <v>14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 s="10">
        <f t="shared" si="95"/>
        <v>40743.208333333336</v>
      </c>
      <c r="N984">
        <v>1311224400</v>
      </c>
      <c r="O984" s="10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1.4593648334624323</v>
      </c>
      <c r="G985" t="s">
        <v>20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 s="10">
        <f t="shared" si="95"/>
        <v>43681.208333333328</v>
      </c>
      <c r="N985">
        <v>1566190800</v>
      </c>
      <c r="O985" s="10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1.5246153846153847</v>
      </c>
      <c r="G986" t="s">
        <v>20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 s="10">
        <f t="shared" si="95"/>
        <v>43716.208333333328</v>
      </c>
      <c r="N986">
        <v>1570165200</v>
      </c>
      <c r="O986" s="10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0.67129542790152408</v>
      </c>
      <c r="G987" t="s">
        <v>14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 s="10">
        <f t="shared" si="95"/>
        <v>41614.25</v>
      </c>
      <c r="N987">
        <v>1388556000</v>
      </c>
      <c r="O987" s="10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0.40307692307692305</v>
      </c>
      <c r="G988" t="s">
        <v>14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 s="10">
        <f t="shared" si="95"/>
        <v>40638.208333333336</v>
      </c>
      <c r="N988">
        <v>1303189200</v>
      </c>
      <c r="O988" s="10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2.1679032258064517</v>
      </c>
      <c r="G989" t="s">
        <v>20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 s="10">
        <f t="shared" si="95"/>
        <v>42852.208333333328</v>
      </c>
      <c r="N989">
        <v>1494478800</v>
      </c>
      <c r="O989" s="10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0.52117021276595743</v>
      </c>
      <c r="G990" t="s">
        <v>14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 s="10">
        <f t="shared" si="95"/>
        <v>42686.25</v>
      </c>
      <c r="N990">
        <v>1480744800</v>
      </c>
      <c r="O990" s="10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4.9958333333333336</v>
      </c>
      <c r="G991" t="s">
        <v>20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 s="10">
        <f t="shared" si="95"/>
        <v>43571.208333333328</v>
      </c>
      <c r="N991">
        <v>1555822800</v>
      </c>
      <c r="O991" s="10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0.87679487179487181</v>
      </c>
      <c r="G992" t="s">
        <v>14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 s="10">
        <f t="shared" si="95"/>
        <v>42432.25</v>
      </c>
      <c r="N992">
        <v>1458882000</v>
      </c>
      <c r="O992" s="10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1.131734693877551</v>
      </c>
      <c r="G993" t="s">
        <v>20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 s="10">
        <f t="shared" si="95"/>
        <v>41907.208333333336</v>
      </c>
      <c r="N993">
        <v>1411966800</v>
      </c>
      <c r="O993" s="10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4.2654838709677421</v>
      </c>
      <c r="G994" t="s">
        <v>20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 s="10">
        <f t="shared" si="95"/>
        <v>43227.208333333328</v>
      </c>
      <c r="N994">
        <v>1526878800</v>
      </c>
      <c r="O994" s="10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0.77632653061224488</v>
      </c>
      <c r="G995" t="s">
        <v>74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 s="10">
        <f t="shared" si="95"/>
        <v>42362.25</v>
      </c>
      <c r="N995">
        <v>1452405600</v>
      </c>
      <c r="O995" s="10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0.52496810772501767</v>
      </c>
      <c r="G996" t="s">
        <v>14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 s="10">
        <f t="shared" si="95"/>
        <v>41929.208333333336</v>
      </c>
      <c r="N996">
        <v>1414040400</v>
      </c>
      <c r="O996" s="10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1.5746762589928058</v>
      </c>
      <c r="G997" t="s">
        <v>20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 s="10">
        <f t="shared" si="95"/>
        <v>43408.208333333328</v>
      </c>
      <c r="N997">
        <v>1543816800</v>
      </c>
      <c r="O997" s="10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0.72939393939393937</v>
      </c>
      <c r="G998" t="s">
        <v>14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 s="10">
        <f t="shared" si="95"/>
        <v>41276.25</v>
      </c>
      <c r="N998">
        <v>1359698400</v>
      </c>
      <c r="O998" s="10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0.60565789473684206</v>
      </c>
      <c r="G999" t="s">
        <v>74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 s="10">
        <f t="shared" si="95"/>
        <v>41659.25</v>
      </c>
      <c r="N999">
        <v>1390629600</v>
      </c>
      <c r="O999" s="10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0.5679129129129129</v>
      </c>
      <c r="G1000" t="s">
        <v>14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 s="10">
        <f t="shared" si="95"/>
        <v>40220.25</v>
      </c>
      <c r="N1000">
        <v>1267077600</v>
      </c>
      <c r="O1000" s="10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0.56542754275427543</v>
      </c>
      <c r="G1001" t="s">
        <v>74</v>
      </c>
      <c r="H1001">
        <v>1122</v>
      </c>
      <c r="I1001" s="7">
        <f t="shared" si="91"/>
        <v>55.98841354723708</v>
      </c>
      <c r="J1001" t="s">
        <v>21</v>
      </c>
      <c r="K1001" t="s">
        <v>22</v>
      </c>
      <c r="L1001">
        <v>1467176400</v>
      </c>
      <c r="M1001" s="10">
        <f t="shared" si="95"/>
        <v>42550.208333333328</v>
      </c>
      <c r="N1001">
        <v>1467781200</v>
      </c>
      <c r="O1001" s="10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G1:G1048576">
    <cfRule type="containsText" dxfId="19" priority="2" operator="containsText" text="live">
      <formula>NOT(ISERROR(SEARCH("live",G1)))</formula>
    </cfRule>
    <cfRule type="containsText" dxfId="18" priority="3" operator="containsText" text="successful">
      <formula>NOT(ISERROR(SEARCH("successful",G1)))</formula>
    </cfRule>
    <cfRule type="containsText" dxfId="17" priority="4" operator="containsText" text="canceled">
      <formula>NOT(ISERROR(SEARCH("canceled",G1)))</formula>
    </cfRule>
    <cfRule type="containsText" dxfId="16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DE0000"/>
        <color theme="9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B43A-550E-4912-B6FE-687B31403AA3}">
  <dimension ref="A1:F14"/>
  <sheetViews>
    <sheetView workbookViewId="0">
      <selection activeCell="J1" sqref="J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2046</v>
      </c>
    </row>
    <row r="3" spans="1:6" x14ac:dyDescent="0.3">
      <c r="A3" s="8" t="s">
        <v>2045</v>
      </c>
      <c r="B3" s="8" t="s">
        <v>2044</v>
      </c>
    </row>
    <row r="4" spans="1:6" x14ac:dyDescent="0.3">
      <c r="A4" s="8" t="s">
        <v>2042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9" t="s">
        <v>2033</v>
      </c>
      <c r="B5" s="17">
        <v>11</v>
      </c>
      <c r="C5" s="17">
        <v>60</v>
      </c>
      <c r="D5" s="17">
        <v>5</v>
      </c>
      <c r="E5" s="17">
        <v>102</v>
      </c>
      <c r="F5" s="17">
        <v>178</v>
      </c>
    </row>
    <row r="6" spans="1:6" x14ac:dyDescent="0.3">
      <c r="A6" s="9" t="s">
        <v>2034</v>
      </c>
      <c r="B6" s="17">
        <v>4</v>
      </c>
      <c r="C6" s="17">
        <v>20</v>
      </c>
      <c r="D6" s="17"/>
      <c r="E6" s="17">
        <v>22</v>
      </c>
      <c r="F6" s="17">
        <v>46</v>
      </c>
    </row>
    <row r="7" spans="1:6" x14ac:dyDescent="0.3">
      <c r="A7" s="9" t="s">
        <v>2035</v>
      </c>
      <c r="B7" s="17">
        <v>1</v>
      </c>
      <c r="C7" s="17">
        <v>23</v>
      </c>
      <c r="D7" s="17">
        <v>3</v>
      </c>
      <c r="E7" s="17">
        <v>21</v>
      </c>
      <c r="F7" s="17">
        <v>48</v>
      </c>
    </row>
    <row r="8" spans="1:6" x14ac:dyDescent="0.3">
      <c r="A8" s="9" t="s">
        <v>2036</v>
      </c>
      <c r="B8" s="17"/>
      <c r="C8" s="17"/>
      <c r="D8" s="17"/>
      <c r="E8" s="17">
        <v>4</v>
      </c>
      <c r="F8" s="17">
        <v>4</v>
      </c>
    </row>
    <row r="9" spans="1:6" x14ac:dyDescent="0.3">
      <c r="A9" s="9" t="s">
        <v>2037</v>
      </c>
      <c r="B9" s="17">
        <v>10</v>
      </c>
      <c r="C9" s="17">
        <v>66</v>
      </c>
      <c r="D9" s="17"/>
      <c r="E9" s="17">
        <v>99</v>
      </c>
      <c r="F9" s="17">
        <v>175</v>
      </c>
    </row>
    <row r="10" spans="1:6" x14ac:dyDescent="0.3">
      <c r="A10" s="9" t="s">
        <v>2038</v>
      </c>
      <c r="B10" s="17">
        <v>4</v>
      </c>
      <c r="C10" s="17">
        <v>11</v>
      </c>
      <c r="D10" s="17">
        <v>1</v>
      </c>
      <c r="E10" s="17">
        <v>26</v>
      </c>
      <c r="F10" s="17">
        <v>42</v>
      </c>
    </row>
    <row r="11" spans="1:6" x14ac:dyDescent="0.3">
      <c r="A11" s="9" t="s">
        <v>2039</v>
      </c>
      <c r="B11" s="17">
        <v>2</v>
      </c>
      <c r="C11" s="17">
        <v>24</v>
      </c>
      <c r="D11" s="17">
        <v>1</v>
      </c>
      <c r="E11" s="17">
        <v>40</v>
      </c>
      <c r="F11" s="17">
        <v>67</v>
      </c>
    </row>
    <row r="12" spans="1:6" x14ac:dyDescent="0.3">
      <c r="A12" s="9" t="s">
        <v>2040</v>
      </c>
      <c r="B12" s="17">
        <v>2</v>
      </c>
      <c r="C12" s="17">
        <v>28</v>
      </c>
      <c r="D12" s="17">
        <v>2</v>
      </c>
      <c r="E12" s="17">
        <v>64</v>
      </c>
      <c r="F12" s="17">
        <v>96</v>
      </c>
    </row>
    <row r="13" spans="1:6" x14ac:dyDescent="0.3">
      <c r="A13" s="9" t="s">
        <v>2041</v>
      </c>
      <c r="B13" s="17">
        <v>23</v>
      </c>
      <c r="C13" s="17">
        <v>132</v>
      </c>
      <c r="D13" s="17">
        <v>2</v>
      </c>
      <c r="E13" s="17">
        <v>187</v>
      </c>
      <c r="F13" s="17">
        <v>344</v>
      </c>
    </row>
    <row r="14" spans="1:6" x14ac:dyDescent="0.3">
      <c r="A14" s="9" t="s">
        <v>2043</v>
      </c>
      <c r="B14" s="17">
        <v>57</v>
      </c>
      <c r="C14" s="17">
        <v>364</v>
      </c>
      <c r="D14" s="17">
        <v>14</v>
      </c>
      <c r="E14" s="17">
        <v>565</v>
      </c>
      <c r="F14" s="1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C9B37-7D6E-445E-90A4-DBF4F3B1CD4F}">
  <dimension ref="A1:F30"/>
  <sheetViews>
    <sheetView workbookViewId="0">
      <selection activeCell="D29" sqref="D2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2046</v>
      </c>
    </row>
    <row r="2" spans="1:6" x14ac:dyDescent="0.3">
      <c r="A2" s="8" t="s">
        <v>2031</v>
      </c>
      <c r="B2" t="s">
        <v>2046</v>
      </c>
    </row>
    <row r="4" spans="1:6" x14ac:dyDescent="0.3">
      <c r="A4" s="8" t="s">
        <v>2045</v>
      </c>
      <c r="B4" s="8" t="s">
        <v>2044</v>
      </c>
    </row>
    <row r="5" spans="1:6" x14ac:dyDescent="0.3">
      <c r="A5" s="8" t="s">
        <v>2042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2048</v>
      </c>
      <c r="E7">
        <v>4</v>
      </c>
      <c r="F7">
        <v>4</v>
      </c>
    </row>
    <row r="8" spans="1:6" x14ac:dyDescent="0.3">
      <c r="A8" s="9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2051</v>
      </c>
      <c r="C10">
        <v>8</v>
      </c>
      <c r="E10">
        <v>10</v>
      </c>
      <c r="F10">
        <v>18</v>
      </c>
    </row>
    <row r="11" spans="1:6" x14ac:dyDescent="0.3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2056</v>
      </c>
      <c r="C15">
        <v>3</v>
      </c>
      <c r="E15">
        <v>4</v>
      </c>
      <c r="F15">
        <v>7</v>
      </c>
    </row>
    <row r="16" spans="1:6" x14ac:dyDescent="0.3">
      <c r="A16" s="9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2061</v>
      </c>
      <c r="C20">
        <v>4</v>
      </c>
      <c r="E20">
        <v>4</v>
      </c>
      <c r="F20">
        <v>8</v>
      </c>
    </row>
    <row r="21" spans="1:6" x14ac:dyDescent="0.3">
      <c r="A21" s="9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2063</v>
      </c>
      <c r="C22">
        <v>9</v>
      </c>
      <c r="E22">
        <v>5</v>
      </c>
      <c r="F22">
        <v>14</v>
      </c>
    </row>
    <row r="23" spans="1:6" x14ac:dyDescent="0.3">
      <c r="A23" s="9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2066</v>
      </c>
      <c r="C25">
        <v>7</v>
      </c>
      <c r="E25">
        <v>14</v>
      </c>
      <c r="F25">
        <v>21</v>
      </c>
    </row>
    <row r="26" spans="1:6" x14ac:dyDescent="0.3">
      <c r="A26" s="9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2070</v>
      </c>
      <c r="E29">
        <v>3</v>
      </c>
      <c r="F29">
        <v>3</v>
      </c>
    </row>
    <row r="30" spans="1:6" x14ac:dyDescent="0.3">
      <c r="A30" s="9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11BB6-D8F5-4753-81EA-372FB01030EB}">
  <dimension ref="A1:E18"/>
  <sheetViews>
    <sheetView workbookViewId="0">
      <selection activeCell="H22" sqref="H2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8" t="s">
        <v>2031</v>
      </c>
      <c r="B1" t="s">
        <v>2046</v>
      </c>
    </row>
    <row r="2" spans="1:5" x14ac:dyDescent="0.3">
      <c r="A2" s="8" t="s">
        <v>2085</v>
      </c>
      <c r="B2" t="s">
        <v>2046</v>
      </c>
    </row>
    <row r="4" spans="1:5" x14ac:dyDescent="0.3">
      <c r="A4" s="8" t="s">
        <v>2045</v>
      </c>
      <c r="B4" s="8" t="s">
        <v>2044</v>
      </c>
    </row>
    <row r="5" spans="1:5" x14ac:dyDescent="0.3">
      <c r="A5" s="8" t="s">
        <v>2042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11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1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1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1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1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1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1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1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1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1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1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1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1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CA2D-0A7F-4459-B232-2CE770F95006}">
  <dimension ref="A1:H14"/>
  <sheetViews>
    <sheetView workbookViewId="0">
      <selection activeCell="B5" sqref="B5"/>
    </sheetView>
  </sheetViews>
  <sheetFormatPr defaultRowHeight="15.6" x14ac:dyDescent="0.3"/>
  <cols>
    <col min="1" max="1" width="26.796875" customWidth="1"/>
    <col min="2" max="8" width="15.69921875" customWidth="1"/>
  </cols>
  <sheetData>
    <row r="1" spans="1:8" ht="31.2" x14ac:dyDescent="0.3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3">
      <c r="A2" s="12" t="s">
        <v>2094</v>
      </c>
      <c r="B2" s="12">
        <f>COUNTIFS(Crowdfunding!D$2:D$1001,"&lt;1000",Crowdfunding!G$2:G$1001,"successful")</f>
        <v>30</v>
      </c>
      <c r="C2" s="12">
        <f>COUNTIFS(Crowdfunding!D$2:D$1001,"&lt;1000",Crowdfunding!G$2:G$1001,"FAILED")</f>
        <v>20</v>
      </c>
      <c r="D2" s="12">
        <f>COUNTIFS(Crowdfunding!D$2:D$1001,"&lt;1000",Crowdfunding!G$2:G$1001,"canceled")</f>
        <v>1</v>
      </c>
      <c r="E2" s="1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3">
      <c r="A3" s="12" t="s">
        <v>2095</v>
      </c>
      <c r="B3" s="12">
        <f>COUNTIFS(Crowdfunding!D$2:D$1001,"&gt;=1000",Crowdfunding!D$2:D$1001,"&lt;=4999",Crowdfunding!G$2:G$1001,"successful")</f>
        <v>191</v>
      </c>
      <c r="C3" s="12">
        <f>COUNTIFS(Crowdfunding!D$2:D$1001,"&gt;=1000",Crowdfunding!D$2:D$1001,"&lt;=4999",Crowdfunding!G$2:G$1001,"failed")</f>
        <v>38</v>
      </c>
      <c r="D3" s="12">
        <f>COUNTIFS(Crowdfunding!D$2:D$1001,"&gt;=1000",Crowdfunding!D$2:D$1001,"&lt;=4999",Crowdfunding!G$2:G$1001,"canceled")</f>
        <v>2</v>
      </c>
      <c r="E3" s="12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3">
      <c r="A4" s="12" t="s">
        <v>2096</v>
      </c>
      <c r="B4" s="12">
        <f>COUNTIFS(Crowdfunding!$D$2:$D$1001,"&gt;=5000",Crowdfunding!$D$2:$D$1001,"&lt;=9999",Crowdfunding!$G$2:$G$1001,"successful")</f>
        <v>164</v>
      </c>
      <c r="C4" s="12">
        <f>COUNTIFS(Crowdfunding!$D$2:$D$1001,"&gt;=5000",Crowdfunding!$D$2:$D$1001,"&lt;=9999",Crowdfunding!$G$2:$G$1001,"failed")</f>
        <v>126</v>
      </c>
      <c r="D4" s="12">
        <f>COUNTIFS(Crowdfunding!$D$2:$D$1001,"&gt;=5000",Crowdfunding!$D$2:$D$1001,"&lt;=9999",Crowdfunding!$G$2:$G$1001,"canceled")</f>
        <v>25</v>
      </c>
      <c r="E4" s="12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">
      <c r="A5" s="12" t="s">
        <v>2097</v>
      </c>
      <c r="B5" s="12">
        <f>COUNTIFS(Crowdfunding!$D$2:$D$1001,"&gt;=10000",Crowdfunding!$D$2:$D$1001,"&lt;=14999",Crowdfunding!$G$2:$G$1001,"successful")</f>
        <v>4</v>
      </c>
      <c r="C5" s="12">
        <f>COUNTIFS(Crowdfunding!$D$2:$D$1001,"&gt;=10000",Crowdfunding!$D$2:$D$1001,"&lt;=14999",Crowdfunding!$G$2:$G$1001,"failed")</f>
        <v>5</v>
      </c>
      <c r="D5" s="12">
        <f>COUNTIFS(Crowdfunding!$D$2:$D$1001,"&gt;=10000",Crowdfunding!$D$2:$D$1001,"&lt;=14999",Crowdfunding!$G$2:$G$1001,"canceled")</f>
        <v>0</v>
      </c>
      <c r="E5" s="12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">
      <c r="A6" s="12" t="s">
        <v>2098</v>
      </c>
      <c r="B6" s="12">
        <f>COUNTIFS(Crowdfunding!$D$2:$D$1001,"&gt;=15000",Crowdfunding!$D$2:$D$1001,"&lt;=19999",Crowdfunding!$G$2:$G$1001,"successful")</f>
        <v>10</v>
      </c>
      <c r="C6" s="12">
        <f>COUNTIFS(Crowdfunding!$D$2:$D$1001,"&gt;=15000",Crowdfunding!$D$2:$D$1001,"&lt;=19999",Crowdfunding!$G$2:$G$1001,"failed")</f>
        <v>0</v>
      </c>
      <c r="D6" s="12">
        <f>COUNTIFS(Crowdfunding!$D$2:$D$1001,"&gt;=15000",Crowdfunding!$D$2:$D$1001,"&lt;=19999",Crowdfunding!$G$2:$G$1001,"canceled")</f>
        <v>0</v>
      </c>
      <c r="E6" s="12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">
      <c r="A7" s="12" t="s">
        <v>2099</v>
      </c>
      <c r="B7" s="12">
        <f>COUNTIFS(Crowdfunding!$D$2:$D$1001,"&gt;=20000",Crowdfunding!$D$2:$D$1001,"&lt;=24999",Crowdfunding!$G$2:$G$1001,"successful")</f>
        <v>7</v>
      </c>
      <c r="C7" s="12">
        <f>COUNTIFS(Crowdfunding!$D$2:$D$1001,"&gt;=20000",Crowdfunding!$D$2:$D$1001,"&lt;=24999",Crowdfunding!$G$2:$G$1001,"failed")</f>
        <v>0</v>
      </c>
      <c r="D7" s="12">
        <f>COUNTIFS(Crowdfunding!$D$2:$D$1001,"&gt;=20000",Crowdfunding!$D$2:$D$1001,"&lt;=24999",Crowdfunding!$G$2:$G$1001,"canceled")</f>
        <v>0</v>
      </c>
      <c r="E7" s="12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">
      <c r="A8" s="12" t="s">
        <v>2100</v>
      </c>
      <c r="B8" s="12">
        <f>COUNTIFS(Crowdfunding!$D$2:$D$1001,"&gt;=25000",Crowdfunding!$D$2:$D$1001,"&lt;=29999",Crowdfunding!$G$2:$G$1001,"successful")</f>
        <v>11</v>
      </c>
      <c r="C8" s="12">
        <f>COUNTIFS(Crowdfunding!$D$2:$D$1001,"&gt;=25000",Crowdfunding!$D$2:$D$1001,"&lt;=29999",Crowdfunding!$G$2:$G$1001,"failed")</f>
        <v>3</v>
      </c>
      <c r="D8" s="12">
        <f>COUNTIFS(Crowdfunding!$D$2:$D$1001,"&gt;=25000",Crowdfunding!$D$2:$D$1001,"&lt;=29999",Crowdfunding!$G$2:$G$1001,"canceled")</f>
        <v>0</v>
      </c>
      <c r="E8" s="12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3">
      <c r="A9" s="12" t="s">
        <v>2101</v>
      </c>
      <c r="B9" s="12">
        <f>COUNTIFS(Crowdfunding!$D$2:$D$1001,"&gt;=30000",Crowdfunding!$D$2:$D$1001,"&lt;=34999",Crowdfunding!$G$2:$G$1001,"successful")</f>
        <v>7</v>
      </c>
      <c r="C9" s="12">
        <f>COUNTIFS(Crowdfunding!$D$2:$D$1001,"&gt;=30000",Crowdfunding!$D$2:$D$1001,"&lt;=34999",Crowdfunding!$G$2:$G$1001,"failed")</f>
        <v>0</v>
      </c>
      <c r="D9" s="12">
        <f>COUNTIFS(Crowdfunding!$D$2:$D$1001,"&gt;=30000",Crowdfunding!$D$2:$D$1001,"&lt;=34999",Crowdfunding!$G$2:$G$1001,"canceled")</f>
        <v>0</v>
      </c>
      <c r="E9" s="12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">
      <c r="A10" s="12" t="s">
        <v>2102</v>
      </c>
      <c r="B10" s="12">
        <f>COUNTIFS(Crowdfunding!$D$2:$D$1001,"&gt;=35000",Crowdfunding!$D$2:$D$1001,"&lt;=39999",Crowdfunding!$G$2:$G$1001,"successful")</f>
        <v>8</v>
      </c>
      <c r="C10" s="12">
        <f>COUNTIFS(Crowdfunding!$D$2:$D$1001,"&gt;=35000",Crowdfunding!$D$2:$D$1001,"&lt;=39999",Crowdfunding!$G$2:$G$1001,"failed")</f>
        <v>3</v>
      </c>
      <c r="D10" s="12">
        <f>COUNTIFS(Crowdfunding!$D$2:$D$1001,"&gt;=35000",Crowdfunding!$D$2:$D$1001,"&lt;=39999",Crowdfunding!$G$2:$G$1001,"canceled")</f>
        <v>1</v>
      </c>
      <c r="E10" s="12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3">
      <c r="A11" s="12" t="s">
        <v>2103</v>
      </c>
      <c r="B11" s="12">
        <f>COUNTIFS(Crowdfunding!$D$2:$D$1001,"&gt;=40000",Crowdfunding!$D$2:$D$1001,"&lt;=44999",Crowdfunding!$G$2:$G$1001,"successful")</f>
        <v>11</v>
      </c>
      <c r="C11" s="12">
        <f>COUNTIFS(Crowdfunding!$D$2:$D$1001,"&gt;=40000",Crowdfunding!$D$2:$D$1001,"&lt;=44999",Crowdfunding!$G$2:$G$1001,"failed")</f>
        <v>3</v>
      </c>
      <c r="D11" s="12">
        <f>COUNTIFS(Crowdfunding!$D$2:$D$1001,"&gt;=40000",Crowdfunding!$D$2:$D$1001,"&lt;=44999",Crowdfunding!$G$2:$G$1001,"canceled")</f>
        <v>0</v>
      </c>
      <c r="E11" s="12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">
      <c r="A12" s="12" t="s">
        <v>2104</v>
      </c>
      <c r="B12" s="12">
        <f>COUNTIFS(Crowdfunding!$D$2:$D$1001,"&gt;=45000",Crowdfunding!$D$2:$D$1001,"&lt;=49999",Crowdfunding!$G$2:$G$1001,"successful")</f>
        <v>8</v>
      </c>
      <c r="C12" s="12">
        <f>COUNTIFS(Crowdfunding!$D$2:$D$1001,"&gt;=45000",Crowdfunding!$D$2:$D$1001,"&lt;=49999",Crowdfunding!$G$2:$G$1001,"failed")</f>
        <v>3</v>
      </c>
      <c r="D12" s="12">
        <f>COUNTIFS(Crowdfunding!$D$2:$D$1001,"&gt;=45000",Crowdfunding!$D$2:$D$1001,"&lt;=49999",Crowdfunding!$G$2:$G$1001,"canceled")</f>
        <v>0</v>
      </c>
      <c r="E12" s="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ht="31.2" x14ac:dyDescent="0.3">
      <c r="A13" s="12" t="s">
        <v>2105</v>
      </c>
      <c r="B13" s="12">
        <f>COUNTIFS(Crowdfunding!$D$2:$D$1001,"&gt;50000", Crowdfunding!$G$2:$G$1001, "successful")</f>
        <v>114</v>
      </c>
      <c r="C13" s="12">
        <f>COUNTIFS(Crowdfunding!$D$2:$D$1001,"&gt;50000", Crowdfunding!$G$2:$G$1001, "FAILED")</f>
        <v>163</v>
      </c>
      <c r="D13" s="12">
        <f>COUNTIFS(Crowdfunding!$D$2:$D$1001,"&gt;50000", Crowdfunding!$G$2:$G$1001, "canceled")</f>
        <v>28</v>
      </c>
      <c r="E13" s="12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  <row r="14" spans="1:8" x14ac:dyDescent="0.3">
      <c r="A14" s="12"/>
      <c r="B14" s="12"/>
      <c r="C14" s="12"/>
      <c r="D14" s="12"/>
      <c r="E14" s="12"/>
      <c r="F14" s="12"/>
      <c r="G14" s="12"/>
      <c r="H14" s="1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0C63-3720-4455-9404-F707A5734C87}">
  <dimension ref="A1:K569"/>
  <sheetViews>
    <sheetView tabSelected="1" workbookViewId="0">
      <selection activeCell="E15" sqref="E15"/>
    </sheetView>
  </sheetViews>
  <sheetFormatPr defaultRowHeight="15.6" x14ac:dyDescent="0.3"/>
  <cols>
    <col min="4" max="4" width="26.69921875" customWidth="1"/>
    <col min="10" max="10" width="26.296875" customWidth="1"/>
  </cols>
  <sheetData>
    <row r="1" spans="1:11" x14ac:dyDescent="0.3">
      <c r="A1" s="1" t="s">
        <v>4</v>
      </c>
      <c r="G1" s="1" t="s">
        <v>4</v>
      </c>
    </row>
    <row r="2" spans="1:11" x14ac:dyDescent="0.3">
      <c r="A2" t="s">
        <v>20</v>
      </c>
      <c r="G2" t="s">
        <v>14</v>
      </c>
    </row>
    <row r="4" spans="1:11" x14ac:dyDescent="0.3">
      <c r="A4" s="1" t="s">
        <v>4</v>
      </c>
      <c r="B4" s="1" t="s">
        <v>5</v>
      </c>
      <c r="D4" s="15" t="s">
        <v>2106</v>
      </c>
      <c r="E4" s="15"/>
      <c r="G4" s="1" t="s">
        <v>4</v>
      </c>
      <c r="H4" s="1" t="s">
        <v>5</v>
      </c>
      <c r="J4" s="16" t="s">
        <v>2113</v>
      </c>
      <c r="K4" s="16"/>
    </row>
    <row r="5" spans="1:11" x14ac:dyDescent="0.3">
      <c r="A5" t="s">
        <v>20</v>
      </c>
      <c r="B5">
        <v>158</v>
      </c>
      <c r="D5" s="14" t="s">
        <v>2107</v>
      </c>
      <c r="E5" s="14">
        <f>AVERAGE(B$5:B$569)</f>
        <v>851.14690265486729</v>
      </c>
      <c r="G5" t="s">
        <v>14</v>
      </c>
      <c r="H5">
        <v>0</v>
      </c>
      <c r="J5" s="14" t="s">
        <v>2107</v>
      </c>
      <c r="K5" s="14">
        <f>AVERAGE(H$5:H$569)</f>
        <v>585.61538461538464</v>
      </c>
    </row>
    <row r="6" spans="1:11" x14ac:dyDescent="0.3">
      <c r="A6" t="s">
        <v>20</v>
      </c>
      <c r="B6">
        <v>1425</v>
      </c>
      <c r="D6" s="14" t="s">
        <v>2108</v>
      </c>
      <c r="E6" s="14">
        <f>MEDIAN(B$5:B$569)</f>
        <v>201</v>
      </c>
      <c r="G6" t="s">
        <v>14</v>
      </c>
      <c r="H6">
        <v>24</v>
      </c>
      <c r="J6" s="14" t="s">
        <v>2108</v>
      </c>
      <c r="K6" s="14">
        <f>MEDIAN(H$5:H$569)</f>
        <v>114.5</v>
      </c>
    </row>
    <row r="7" spans="1:11" x14ac:dyDescent="0.3">
      <c r="A7" t="s">
        <v>20</v>
      </c>
      <c r="B7">
        <v>174</v>
      </c>
      <c r="D7" s="14" t="s">
        <v>2109</v>
      </c>
      <c r="E7" s="14">
        <f>MIN(B$5:B$569)</f>
        <v>16</v>
      </c>
      <c r="G7" t="s">
        <v>14</v>
      </c>
      <c r="H7">
        <v>53</v>
      </c>
      <c r="J7" s="14" t="s">
        <v>2109</v>
      </c>
      <c r="K7" s="14">
        <f>MIN(H$5:H$569)</f>
        <v>0</v>
      </c>
    </row>
    <row r="8" spans="1:11" x14ac:dyDescent="0.3">
      <c r="A8" t="s">
        <v>20</v>
      </c>
      <c r="B8">
        <v>227</v>
      </c>
      <c r="D8" s="14" t="s">
        <v>2110</v>
      </c>
      <c r="E8" s="14">
        <f>MAX(B$5:B$569)</f>
        <v>7295</v>
      </c>
      <c r="G8" t="s">
        <v>14</v>
      </c>
      <c r="H8">
        <v>18</v>
      </c>
      <c r="J8" s="14" t="s">
        <v>2110</v>
      </c>
      <c r="K8" s="14">
        <f>MAX(H$5:H$569)</f>
        <v>6080</v>
      </c>
    </row>
    <row r="9" spans="1:11" x14ac:dyDescent="0.3">
      <c r="A9" t="s">
        <v>20</v>
      </c>
      <c r="B9">
        <v>220</v>
      </c>
      <c r="D9" s="14" t="s">
        <v>2111</v>
      </c>
      <c r="E9" s="14">
        <f>_xlfn.VAR.P(B$5:B$569)</f>
        <v>1603373.7324019109</v>
      </c>
      <c r="G9" t="s">
        <v>14</v>
      </c>
      <c r="H9">
        <v>44</v>
      </c>
      <c r="J9" s="14" t="s">
        <v>2111</v>
      </c>
      <c r="K9" s="14">
        <f>_xlfn.VAR.P(H$5:H$569)</f>
        <v>921574.68174133555</v>
      </c>
    </row>
    <row r="10" spans="1:11" x14ac:dyDescent="0.3">
      <c r="A10" t="s">
        <v>20</v>
      </c>
      <c r="B10">
        <v>98</v>
      </c>
      <c r="D10" s="14" t="s">
        <v>2112</v>
      </c>
      <c r="E10" s="14">
        <f>_xlfn.STDEV.P(B$5:B$569)</f>
        <v>1266.2439466397898</v>
      </c>
      <c r="G10" t="s">
        <v>14</v>
      </c>
      <c r="H10">
        <v>27</v>
      </c>
      <c r="J10" s="14" t="s">
        <v>2112</v>
      </c>
      <c r="K10" s="14">
        <f>_xlfn.STDEV.P(H$5:H$569)</f>
        <v>959.98681331637863</v>
      </c>
    </row>
    <row r="11" spans="1:11" x14ac:dyDescent="0.3">
      <c r="A11" t="s">
        <v>20</v>
      </c>
      <c r="B11">
        <v>100</v>
      </c>
      <c r="G11" t="s">
        <v>14</v>
      </c>
      <c r="H11">
        <v>55</v>
      </c>
    </row>
    <row r="12" spans="1:11" x14ac:dyDescent="0.3">
      <c r="A12" t="s">
        <v>20</v>
      </c>
      <c r="B12">
        <v>1249</v>
      </c>
      <c r="D12" s="15" t="s">
        <v>2123</v>
      </c>
      <c r="E12" s="15"/>
      <c r="G12" t="s">
        <v>14</v>
      </c>
      <c r="H12">
        <v>200</v>
      </c>
      <c r="J12" s="16" t="s">
        <v>2123</v>
      </c>
      <c r="K12" s="16"/>
    </row>
    <row r="13" spans="1:11" x14ac:dyDescent="0.3">
      <c r="A13" t="s">
        <v>20</v>
      </c>
      <c r="B13">
        <v>1396</v>
      </c>
      <c r="D13" s="14" t="s">
        <v>2114</v>
      </c>
      <c r="E13" s="14">
        <f>COUNTIF(B$5:B$569, "&lt;100")</f>
        <v>88</v>
      </c>
      <c r="G13" t="s">
        <v>14</v>
      </c>
      <c r="H13">
        <v>452</v>
      </c>
      <c r="J13" s="14" t="s">
        <v>2114</v>
      </c>
      <c r="K13" s="14">
        <f>COUNTIF(H$5:H$569, "&lt;100")</f>
        <v>168</v>
      </c>
    </row>
    <row r="14" spans="1:11" x14ac:dyDescent="0.3">
      <c r="A14" t="s">
        <v>20</v>
      </c>
      <c r="B14">
        <v>890</v>
      </c>
      <c r="D14" s="14" t="s">
        <v>2115</v>
      </c>
      <c r="E14" s="14">
        <f>COUNTIFS(B$5:B$569, "&gt;=101", B$5:B$569, "&lt;200")</f>
        <v>192</v>
      </c>
      <c r="G14" t="s">
        <v>14</v>
      </c>
      <c r="H14">
        <v>674</v>
      </c>
      <c r="J14" s="14" t="s">
        <v>2115</v>
      </c>
      <c r="K14" s="14">
        <f>COUNTIFS(H$5:H$569, "&gt;=101", H$5:H$569, "&lt;200")</f>
        <v>43</v>
      </c>
    </row>
    <row r="15" spans="1:11" x14ac:dyDescent="0.3">
      <c r="A15" t="s">
        <v>20</v>
      </c>
      <c r="B15">
        <v>142</v>
      </c>
      <c r="D15" s="14" t="s">
        <v>2116</v>
      </c>
      <c r="E15" s="14">
        <f>COUNTIFS(B$5:B$569, "&gt;=201", B$5:B$569, "&lt;500")</f>
        <v>107</v>
      </c>
      <c r="G15" t="s">
        <v>14</v>
      </c>
      <c r="H15">
        <v>558</v>
      </c>
      <c r="J15" s="14" t="s">
        <v>2116</v>
      </c>
      <c r="K15" s="14">
        <f>COUNTIFS(H$5:H$569, "&gt;=201", H$5:H$569, "&lt;500")</f>
        <v>30</v>
      </c>
    </row>
    <row r="16" spans="1:11" x14ac:dyDescent="0.3">
      <c r="A16" t="s">
        <v>20</v>
      </c>
      <c r="B16">
        <v>2673</v>
      </c>
      <c r="D16" s="14" t="s">
        <v>2117</v>
      </c>
      <c r="E16" s="14">
        <f>COUNTIFS(B$5:B$569, "&gt;=501", B$5:B$569, "&lt;1000")</f>
        <v>19</v>
      </c>
      <c r="G16" t="s">
        <v>14</v>
      </c>
      <c r="H16">
        <v>15</v>
      </c>
      <c r="J16" s="14" t="s">
        <v>2117</v>
      </c>
      <c r="K16" s="14">
        <f>COUNTIFS(H$5:H$569, "&gt;=501", H$5:H$569, "&lt;1000")</f>
        <v>49</v>
      </c>
    </row>
    <row r="17" spans="1:11" x14ac:dyDescent="0.3">
      <c r="A17" t="s">
        <v>20</v>
      </c>
      <c r="B17">
        <v>163</v>
      </c>
      <c r="D17" s="14" t="s">
        <v>2118</v>
      </c>
      <c r="E17" s="14">
        <f>COUNTIFS(B$5:B$569, "&gt;=1001", B$5:B$569, "&lt;2000")</f>
        <v>63</v>
      </c>
      <c r="G17" t="s">
        <v>14</v>
      </c>
      <c r="H17">
        <v>2307</v>
      </c>
      <c r="J17" s="14" t="s">
        <v>2118</v>
      </c>
      <c r="K17" s="14">
        <f>COUNTIFS(H$5:H$569, "&gt;=1001", H$5:H$569, "&lt;2000")</f>
        <v>42</v>
      </c>
    </row>
    <row r="18" spans="1:11" x14ac:dyDescent="0.3">
      <c r="A18" t="s">
        <v>20</v>
      </c>
      <c r="B18">
        <v>2220</v>
      </c>
      <c r="D18" s="14" t="s">
        <v>2119</v>
      </c>
      <c r="E18" s="14">
        <f>COUNTIFS(B$5:B$569, "&gt;=2001", B$5:B$569, "&lt;3000")</f>
        <v>52</v>
      </c>
      <c r="G18" t="s">
        <v>14</v>
      </c>
      <c r="H18">
        <v>88</v>
      </c>
      <c r="J18" s="14" t="s">
        <v>2119</v>
      </c>
      <c r="K18" s="14">
        <f>COUNTIFS(H$5:H$569, "&gt;=2001", H$5:H$569, "&lt;3000")</f>
        <v>16</v>
      </c>
    </row>
    <row r="19" spans="1:11" x14ac:dyDescent="0.3">
      <c r="A19" t="s">
        <v>20</v>
      </c>
      <c r="B19">
        <v>1606</v>
      </c>
      <c r="D19" s="14" t="s">
        <v>2120</v>
      </c>
      <c r="E19" s="14">
        <f>COUNTIFS(B$5:B$569, "&gt;=3001", B$5:B$569, "&lt;4000")</f>
        <v>22</v>
      </c>
      <c r="G19" t="s">
        <v>14</v>
      </c>
      <c r="H19">
        <v>48</v>
      </c>
      <c r="J19" s="14" t="s">
        <v>2120</v>
      </c>
      <c r="K19" s="14">
        <f>COUNTIFS(H$5:H$569, "&gt;=3001", H$5:H$569, "&lt;4000")</f>
        <v>7</v>
      </c>
    </row>
    <row r="20" spans="1:11" x14ac:dyDescent="0.3">
      <c r="A20" t="s">
        <v>20</v>
      </c>
      <c r="B20">
        <v>129</v>
      </c>
      <c r="D20" s="14" t="s">
        <v>2121</v>
      </c>
      <c r="E20" s="14">
        <f>COUNTIFS(B$5:B$569, "&gt;=4001", B$5:B$569, "&lt;5000")</f>
        <v>7</v>
      </c>
      <c r="G20" t="s">
        <v>14</v>
      </c>
      <c r="H20">
        <v>1</v>
      </c>
      <c r="J20" s="14" t="s">
        <v>2121</v>
      </c>
      <c r="K20" s="14">
        <f>COUNTIFS(H$5:H$569, "&gt;=4001", H$5:H$569, "&lt;5000")</f>
        <v>3</v>
      </c>
    </row>
    <row r="21" spans="1:11" x14ac:dyDescent="0.3">
      <c r="A21" t="s">
        <v>20</v>
      </c>
      <c r="B21">
        <v>226</v>
      </c>
      <c r="D21" s="14" t="s">
        <v>2122</v>
      </c>
      <c r="E21" s="14">
        <f>COUNTIF(B$5:B$569, "&gt;5000")</f>
        <v>13</v>
      </c>
      <c r="G21" t="s">
        <v>14</v>
      </c>
      <c r="H21">
        <v>1467</v>
      </c>
      <c r="J21" s="14" t="s">
        <v>2122</v>
      </c>
      <c r="K21" s="14">
        <f>COUNTIF(H$5:H$569, "&gt;5000")</f>
        <v>3</v>
      </c>
    </row>
    <row r="22" spans="1:11" x14ac:dyDescent="0.3">
      <c r="A22" t="s">
        <v>20</v>
      </c>
      <c r="B22">
        <v>5419</v>
      </c>
      <c r="G22" t="s">
        <v>14</v>
      </c>
      <c r="H22">
        <v>75</v>
      </c>
    </row>
    <row r="23" spans="1:11" x14ac:dyDescent="0.3">
      <c r="A23" t="s">
        <v>20</v>
      </c>
      <c r="B23">
        <v>165</v>
      </c>
      <c r="D23" s="18" t="s">
        <v>2124</v>
      </c>
      <c r="E23" s="18"/>
      <c r="G23" t="s">
        <v>14</v>
      </c>
      <c r="H23">
        <v>120</v>
      </c>
    </row>
    <row r="24" spans="1:11" x14ac:dyDescent="0.3">
      <c r="A24" t="s">
        <v>20</v>
      </c>
      <c r="B24">
        <v>1965</v>
      </c>
      <c r="D24" s="18"/>
      <c r="E24" s="18"/>
      <c r="G24" t="s">
        <v>14</v>
      </c>
      <c r="H24">
        <v>2253</v>
      </c>
    </row>
    <row r="25" spans="1:11" x14ac:dyDescent="0.3">
      <c r="A25" t="s">
        <v>20</v>
      </c>
      <c r="B25">
        <v>16</v>
      </c>
      <c r="D25" s="18"/>
      <c r="E25" s="18"/>
      <c r="G25" t="s">
        <v>14</v>
      </c>
      <c r="H25">
        <v>5</v>
      </c>
    </row>
    <row r="26" spans="1:11" x14ac:dyDescent="0.3">
      <c r="A26" t="s">
        <v>20</v>
      </c>
      <c r="B26">
        <v>107</v>
      </c>
      <c r="G26" t="s">
        <v>14</v>
      </c>
      <c r="H26">
        <v>38</v>
      </c>
    </row>
    <row r="27" spans="1:11" x14ac:dyDescent="0.3">
      <c r="A27" t="s">
        <v>20</v>
      </c>
      <c r="B27">
        <v>134</v>
      </c>
      <c r="G27" t="s">
        <v>14</v>
      </c>
      <c r="H27">
        <v>12</v>
      </c>
    </row>
    <row r="28" spans="1:11" x14ac:dyDescent="0.3">
      <c r="A28" t="s">
        <v>20</v>
      </c>
      <c r="B28">
        <v>198</v>
      </c>
      <c r="G28" t="s">
        <v>14</v>
      </c>
      <c r="H28">
        <v>1684</v>
      </c>
    </row>
    <row r="29" spans="1:11" x14ac:dyDescent="0.3">
      <c r="A29" t="s">
        <v>20</v>
      </c>
      <c r="B29">
        <v>111</v>
      </c>
      <c r="G29" t="s">
        <v>14</v>
      </c>
      <c r="H29">
        <v>56</v>
      </c>
    </row>
    <row r="30" spans="1:11" x14ac:dyDescent="0.3">
      <c r="A30" t="s">
        <v>20</v>
      </c>
      <c r="B30">
        <v>222</v>
      </c>
      <c r="G30" t="s">
        <v>14</v>
      </c>
      <c r="H30">
        <v>838</v>
      </c>
    </row>
    <row r="31" spans="1:11" x14ac:dyDescent="0.3">
      <c r="A31" t="s">
        <v>20</v>
      </c>
      <c r="B31">
        <v>6212</v>
      </c>
      <c r="G31" t="s">
        <v>14</v>
      </c>
      <c r="H31">
        <v>1000</v>
      </c>
    </row>
    <row r="32" spans="1:11" x14ac:dyDescent="0.3">
      <c r="A32" t="s">
        <v>20</v>
      </c>
      <c r="B32">
        <v>98</v>
      </c>
      <c r="G32" t="s">
        <v>14</v>
      </c>
      <c r="H32">
        <v>1482</v>
      </c>
    </row>
    <row r="33" spans="1:8" x14ac:dyDescent="0.3">
      <c r="A33" t="s">
        <v>20</v>
      </c>
      <c r="B33">
        <v>92</v>
      </c>
      <c r="G33" t="s">
        <v>14</v>
      </c>
      <c r="H33">
        <v>106</v>
      </c>
    </row>
    <row r="34" spans="1:8" x14ac:dyDescent="0.3">
      <c r="A34" t="s">
        <v>20</v>
      </c>
      <c r="B34">
        <v>149</v>
      </c>
      <c r="G34" t="s">
        <v>14</v>
      </c>
      <c r="H34">
        <v>679</v>
      </c>
    </row>
    <row r="35" spans="1:8" x14ac:dyDescent="0.3">
      <c r="A35" t="s">
        <v>20</v>
      </c>
      <c r="B35">
        <v>2431</v>
      </c>
      <c r="G35" t="s">
        <v>14</v>
      </c>
      <c r="H35">
        <v>1220</v>
      </c>
    </row>
    <row r="36" spans="1:8" x14ac:dyDescent="0.3">
      <c r="A36" t="s">
        <v>20</v>
      </c>
      <c r="B36">
        <v>303</v>
      </c>
      <c r="G36" t="s">
        <v>14</v>
      </c>
      <c r="H36">
        <v>1</v>
      </c>
    </row>
    <row r="37" spans="1:8" x14ac:dyDescent="0.3">
      <c r="A37" t="s">
        <v>20</v>
      </c>
      <c r="B37">
        <v>209</v>
      </c>
      <c r="G37" t="s">
        <v>14</v>
      </c>
      <c r="H37">
        <v>37</v>
      </c>
    </row>
    <row r="38" spans="1:8" x14ac:dyDescent="0.3">
      <c r="A38" t="s">
        <v>20</v>
      </c>
      <c r="B38">
        <v>131</v>
      </c>
      <c r="G38" t="s">
        <v>14</v>
      </c>
      <c r="H38">
        <v>60</v>
      </c>
    </row>
    <row r="39" spans="1:8" x14ac:dyDescent="0.3">
      <c r="A39" t="s">
        <v>20</v>
      </c>
      <c r="B39">
        <v>164</v>
      </c>
      <c r="G39" t="s">
        <v>14</v>
      </c>
      <c r="H39">
        <v>296</v>
      </c>
    </row>
    <row r="40" spans="1:8" x14ac:dyDescent="0.3">
      <c r="A40" t="s">
        <v>20</v>
      </c>
      <c r="B40">
        <v>201</v>
      </c>
      <c r="G40" t="s">
        <v>14</v>
      </c>
      <c r="H40">
        <v>3304</v>
      </c>
    </row>
    <row r="41" spans="1:8" x14ac:dyDescent="0.3">
      <c r="A41" t="s">
        <v>20</v>
      </c>
      <c r="B41">
        <v>211</v>
      </c>
      <c r="G41" t="s">
        <v>14</v>
      </c>
      <c r="H41">
        <v>73</v>
      </c>
    </row>
    <row r="42" spans="1:8" x14ac:dyDescent="0.3">
      <c r="A42" t="s">
        <v>20</v>
      </c>
      <c r="B42">
        <v>128</v>
      </c>
      <c r="G42" t="s">
        <v>14</v>
      </c>
      <c r="H42">
        <v>3387</v>
      </c>
    </row>
    <row r="43" spans="1:8" x14ac:dyDescent="0.3">
      <c r="A43" t="s">
        <v>20</v>
      </c>
      <c r="B43">
        <v>1600</v>
      </c>
      <c r="G43" t="s">
        <v>14</v>
      </c>
      <c r="H43">
        <v>662</v>
      </c>
    </row>
    <row r="44" spans="1:8" x14ac:dyDescent="0.3">
      <c r="A44" t="s">
        <v>20</v>
      </c>
      <c r="B44">
        <v>249</v>
      </c>
      <c r="G44" t="s">
        <v>14</v>
      </c>
      <c r="H44">
        <v>774</v>
      </c>
    </row>
    <row r="45" spans="1:8" x14ac:dyDescent="0.3">
      <c r="A45" t="s">
        <v>20</v>
      </c>
      <c r="B45">
        <v>236</v>
      </c>
      <c r="G45" t="s">
        <v>14</v>
      </c>
      <c r="H45">
        <v>672</v>
      </c>
    </row>
    <row r="46" spans="1:8" x14ac:dyDescent="0.3">
      <c r="A46" t="s">
        <v>20</v>
      </c>
      <c r="B46">
        <v>4065</v>
      </c>
      <c r="G46" t="s">
        <v>14</v>
      </c>
      <c r="H46">
        <v>940</v>
      </c>
    </row>
    <row r="47" spans="1:8" x14ac:dyDescent="0.3">
      <c r="A47" t="s">
        <v>20</v>
      </c>
      <c r="B47">
        <v>246</v>
      </c>
      <c r="G47" t="s">
        <v>14</v>
      </c>
      <c r="H47">
        <v>117</v>
      </c>
    </row>
    <row r="48" spans="1:8" x14ac:dyDescent="0.3">
      <c r="A48" t="s">
        <v>20</v>
      </c>
      <c r="B48">
        <v>2475</v>
      </c>
      <c r="G48" t="s">
        <v>14</v>
      </c>
      <c r="H48">
        <v>115</v>
      </c>
    </row>
    <row r="49" spans="1:8" x14ac:dyDescent="0.3">
      <c r="A49" t="s">
        <v>20</v>
      </c>
      <c r="B49">
        <v>76</v>
      </c>
      <c r="G49" t="s">
        <v>14</v>
      </c>
      <c r="H49">
        <v>326</v>
      </c>
    </row>
    <row r="50" spans="1:8" x14ac:dyDescent="0.3">
      <c r="A50" t="s">
        <v>20</v>
      </c>
      <c r="B50">
        <v>54</v>
      </c>
      <c r="G50" t="s">
        <v>14</v>
      </c>
      <c r="H50">
        <v>1</v>
      </c>
    </row>
    <row r="51" spans="1:8" x14ac:dyDescent="0.3">
      <c r="A51" t="s">
        <v>20</v>
      </c>
      <c r="B51">
        <v>88</v>
      </c>
      <c r="G51" t="s">
        <v>14</v>
      </c>
      <c r="H51">
        <v>1467</v>
      </c>
    </row>
    <row r="52" spans="1:8" x14ac:dyDescent="0.3">
      <c r="A52" t="s">
        <v>20</v>
      </c>
      <c r="B52">
        <v>85</v>
      </c>
      <c r="G52" t="s">
        <v>14</v>
      </c>
      <c r="H52">
        <v>5681</v>
      </c>
    </row>
    <row r="53" spans="1:8" x14ac:dyDescent="0.3">
      <c r="A53" t="s">
        <v>20</v>
      </c>
      <c r="B53">
        <v>170</v>
      </c>
      <c r="G53" t="s">
        <v>14</v>
      </c>
      <c r="H53">
        <v>1059</v>
      </c>
    </row>
    <row r="54" spans="1:8" x14ac:dyDescent="0.3">
      <c r="A54" t="s">
        <v>20</v>
      </c>
      <c r="B54">
        <v>330</v>
      </c>
      <c r="G54" t="s">
        <v>14</v>
      </c>
      <c r="H54">
        <v>1194</v>
      </c>
    </row>
    <row r="55" spans="1:8" x14ac:dyDescent="0.3">
      <c r="A55" t="s">
        <v>20</v>
      </c>
      <c r="B55">
        <v>127</v>
      </c>
      <c r="G55" t="s">
        <v>14</v>
      </c>
      <c r="H55">
        <v>30</v>
      </c>
    </row>
    <row r="56" spans="1:8" x14ac:dyDescent="0.3">
      <c r="A56" t="s">
        <v>20</v>
      </c>
      <c r="B56">
        <v>411</v>
      </c>
      <c r="G56" t="s">
        <v>14</v>
      </c>
      <c r="H56">
        <v>75</v>
      </c>
    </row>
    <row r="57" spans="1:8" x14ac:dyDescent="0.3">
      <c r="A57" t="s">
        <v>20</v>
      </c>
      <c r="B57">
        <v>180</v>
      </c>
      <c r="G57" t="s">
        <v>14</v>
      </c>
      <c r="H57">
        <v>955</v>
      </c>
    </row>
    <row r="58" spans="1:8" x14ac:dyDescent="0.3">
      <c r="A58" t="s">
        <v>20</v>
      </c>
      <c r="B58">
        <v>374</v>
      </c>
      <c r="G58" t="s">
        <v>14</v>
      </c>
      <c r="H58">
        <v>67</v>
      </c>
    </row>
    <row r="59" spans="1:8" x14ac:dyDescent="0.3">
      <c r="A59" t="s">
        <v>20</v>
      </c>
      <c r="B59">
        <v>71</v>
      </c>
      <c r="G59" t="s">
        <v>14</v>
      </c>
      <c r="H59">
        <v>5</v>
      </c>
    </row>
    <row r="60" spans="1:8" x14ac:dyDescent="0.3">
      <c r="A60" t="s">
        <v>20</v>
      </c>
      <c r="B60">
        <v>203</v>
      </c>
      <c r="G60" t="s">
        <v>14</v>
      </c>
      <c r="H60">
        <v>26</v>
      </c>
    </row>
    <row r="61" spans="1:8" x14ac:dyDescent="0.3">
      <c r="A61" t="s">
        <v>20</v>
      </c>
      <c r="B61">
        <v>113</v>
      </c>
      <c r="G61" t="s">
        <v>14</v>
      </c>
      <c r="H61">
        <v>1130</v>
      </c>
    </row>
    <row r="62" spans="1:8" x14ac:dyDescent="0.3">
      <c r="A62" t="s">
        <v>20</v>
      </c>
      <c r="B62">
        <v>96</v>
      </c>
      <c r="G62" t="s">
        <v>14</v>
      </c>
      <c r="H62">
        <v>782</v>
      </c>
    </row>
    <row r="63" spans="1:8" x14ac:dyDescent="0.3">
      <c r="A63" t="s">
        <v>20</v>
      </c>
      <c r="B63">
        <v>498</v>
      </c>
      <c r="G63" t="s">
        <v>14</v>
      </c>
      <c r="H63">
        <v>210</v>
      </c>
    </row>
    <row r="64" spans="1:8" x14ac:dyDescent="0.3">
      <c r="A64" t="s">
        <v>20</v>
      </c>
      <c r="B64">
        <v>180</v>
      </c>
      <c r="G64" t="s">
        <v>14</v>
      </c>
      <c r="H64">
        <v>136</v>
      </c>
    </row>
    <row r="65" spans="1:8" x14ac:dyDescent="0.3">
      <c r="A65" t="s">
        <v>20</v>
      </c>
      <c r="B65">
        <v>27</v>
      </c>
      <c r="G65" t="s">
        <v>14</v>
      </c>
      <c r="H65">
        <v>86</v>
      </c>
    </row>
    <row r="66" spans="1:8" x14ac:dyDescent="0.3">
      <c r="A66" t="s">
        <v>20</v>
      </c>
      <c r="B66">
        <v>2331</v>
      </c>
      <c r="G66" t="s">
        <v>14</v>
      </c>
      <c r="H66">
        <v>19</v>
      </c>
    </row>
    <row r="67" spans="1:8" x14ac:dyDescent="0.3">
      <c r="A67" t="s">
        <v>20</v>
      </c>
      <c r="B67">
        <v>113</v>
      </c>
      <c r="G67" t="s">
        <v>14</v>
      </c>
      <c r="H67">
        <v>886</v>
      </c>
    </row>
    <row r="68" spans="1:8" x14ac:dyDescent="0.3">
      <c r="A68" t="s">
        <v>20</v>
      </c>
      <c r="B68">
        <v>164</v>
      </c>
      <c r="G68" t="s">
        <v>14</v>
      </c>
      <c r="H68">
        <v>35</v>
      </c>
    </row>
    <row r="69" spans="1:8" x14ac:dyDescent="0.3">
      <c r="A69" t="s">
        <v>20</v>
      </c>
      <c r="B69">
        <v>164</v>
      </c>
      <c r="G69" t="s">
        <v>14</v>
      </c>
      <c r="H69">
        <v>24</v>
      </c>
    </row>
    <row r="70" spans="1:8" x14ac:dyDescent="0.3">
      <c r="A70" t="s">
        <v>20</v>
      </c>
      <c r="B70">
        <v>336</v>
      </c>
      <c r="G70" t="s">
        <v>14</v>
      </c>
      <c r="H70">
        <v>86</v>
      </c>
    </row>
    <row r="71" spans="1:8" x14ac:dyDescent="0.3">
      <c r="A71" t="s">
        <v>20</v>
      </c>
      <c r="B71">
        <v>1917</v>
      </c>
      <c r="G71" t="s">
        <v>14</v>
      </c>
      <c r="H71">
        <v>243</v>
      </c>
    </row>
    <row r="72" spans="1:8" x14ac:dyDescent="0.3">
      <c r="A72" t="s">
        <v>20</v>
      </c>
      <c r="B72">
        <v>95</v>
      </c>
      <c r="G72" t="s">
        <v>14</v>
      </c>
      <c r="H72">
        <v>65</v>
      </c>
    </row>
    <row r="73" spans="1:8" x14ac:dyDescent="0.3">
      <c r="A73" t="s">
        <v>20</v>
      </c>
      <c r="B73">
        <v>147</v>
      </c>
      <c r="G73" t="s">
        <v>14</v>
      </c>
      <c r="H73">
        <v>100</v>
      </c>
    </row>
    <row r="74" spans="1:8" x14ac:dyDescent="0.3">
      <c r="A74" t="s">
        <v>20</v>
      </c>
      <c r="B74">
        <v>86</v>
      </c>
      <c r="G74" t="s">
        <v>14</v>
      </c>
      <c r="H74">
        <v>168</v>
      </c>
    </row>
    <row r="75" spans="1:8" x14ac:dyDescent="0.3">
      <c r="A75" t="s">
        <v>20</v>
      </c>
      <c r="B75">
        <v>83</v>
      </c>
      <c r="G75" t="s">
        <v>14</v>
      </c>
      <c r="H75">
        <v>13</v>
      </c>
    </row>
    <row r="76" spans="1:8" x14ac:dyDescent="0.3">
      <c r="A76" t="s">
        <v>20</v>
      </c>
      <c r="B76">
        <v>676</v>
      </c>
      <c r="G76" t="s">
        <v>14</v>
      </c>
      <c r="H76">
        <v>1</v>
      </c>
    </row>
    <row r="77" spans="1:8" x14ac:dyDescent="0.3">
      <c r="A77" t="s">
        <v>20</v>
      </c>
      <c r="B77">
        <v>361</v>
      </c>
      <c r="G77" t="s">
        <v>14</v>
      </c>
      <c r="H77">
        <v>40</v>
      </c>
    </row>
    <row r="78" spans="1:8" x14ac:dyDescent="0.3">
      <c r="A78" t="s">
        <v>20</v>
      </c>
      <c r="B78">
        <v>131</v>
      </c>
      <c r="G78" t="s">
        <v>14</v>
      </c>
      <c r="H78">
        <v>226</v>
      </c>
    </row>
    <row r="79" spans="1:8" x14ac:dyDescent="0.3">
      <c r="A79" t="s">
        <v>20</v>
      </c>
      <c r="B79">
        <v>126</v>
      </c>
      <c r="G79" t="s">
        <v>14</v>
      </c>
      <c r="H79">
        <v>1625</v>
      </c>
    </row>
    <row r="80" spans="1:8" x14ac:dyDescent="0.3">
      <c r="A80" t="s">
        <v>20</v>
      </c>
      <c r="B80">
        <v>275</v>
      </c>
      <c r="G80" t="s">
        <v>14</v>
      </c>
      <c r="H80">
        <v>143</v>
      </c>
    </row>
    <row r="81" spans="1:8" x14ac:dyDescent="0.3">
      <c r="A81" t="s">
        <v>20</v>
      </c>
      <c r="B81">
        <v>67</v>
      </c>
      <c r="G81" t="s">
        <v>14</v>
      </c>
      <c r="H81">
        <v>934</v>
      </c>
    </row>
    <row r="82" spans="1:8" x14ac:dyDescent="0.3">
      <c r="A82" t="s">
        <v>20</v>
      </c>
      <c r="B82">
        <v>154</v>
      </c>
      <c r="G82" t="s">
        <v>14</v>
      </c>
      <c r="H82">
        <v>17</v>
      </c>
    </row>
    <row r="83" spans="1:8" x14ac:dyDescent="0.3">
      <c r="A83" t="s">
        <v>20</v>
      </c>
      <c r="B83">
        <v>1782</v>
      </c>
      <c r="G83" t="s">
        <v>14</v>
      </c>
      <c r="H83">
        <v>2179</v>
      </c>
    </row>
    <row r="84" spans="1:8" x14ac:dyDescent="0.3">
      <c r="A84" t="s">
        <v>20</v>
      </c>
      <c r="B84">
        <v>903</v>
      </c>
      <c r="G84" t="s">
        <v>14</v>
      </c>
      <c r="H84">
        <v>931</v>
      </c>
    </row>
    <row r="85" spans="1:8" x14ac:dyDescent="0.3">
      <c r="A85" t="s">
        <v>20</v>
      </c>
      <c r="B85">
        <v>94</v>
      </c>
      <c r="G85" t="s">
        <v>14</v>
      </c>
      <c r="H85">
        <v>92</v>
      </c>
    </row>
    <row r="86" spans="1:8" x14ac:dyDescent="0.3">
      <c r="A86" t="s">
        <v>20</v>
      </c>
      <c r="B86">
        <v>180</v>
      </c>
      <c r="G86" t="s">
        <v>14</v>
      </c>
      <c r="H86">
        <v>57</v>
      </c>
    </row>
    <row r="87" spans="1:8" x14ac:dyDescent="0.3">
      <c r="A87" t="s">
        <v>20</v>
      </c>
      <c r="B87">
        <v>533</v>
      </c>
      <c r="G87" t="s">
        <v>14</v>
      </c>
      <c r="H87">
        <v>41</v>
      </c>
    </row>
    <row r="88" spans="1:8" x14ac:dyDescent="0.3">
      <c r="A88" t="s">
        <v>20</v>
      </c>
      <c r="B88">
        <v>2443</v>
      </c>
      <c r="G88" t="s">
        <v>14</v>
      </c>
      <c r="H88">
        <v>1</v>
      </c>
    </row>
    <row r="89" spans="1:8" x14ac:dyDescent="0.3">
      <c r="A89" t="s">
        <v>20</v>
      </c>
      <c r="B89">
        <v>89</v>
      </c>
      <c r="G89" t="s">
        <v>14</v>
      </c>
      <c r="H89">
        <v>101</v>
      </c>
    </row>
    <row r="90" spans="1:8" x14ac:dyDescent="0.3">
      <c r="A90" t="s">
        <v>20</v>
      </c>
      <c r="B90">
        <v>159</v>
      </c>
      <c r="G90" t="s">
        <v>14</v>
      </c>
      <c r="H90">
        <v>1335</v>
      </c>
    </row>
    <row r="91" spans="1:8" x14ac:dyDescent="0.3">
      <c r="A91" t="s">
        <v>20</v>
      </c>
      <c r="B91">
        <v>50</v>
      </c>
      <c r="G91" t="s">
        <v>14</v>
      </c>
      <c r="H91">
        <v>15</v>
      </c>
    </row>
    <row r="92" spans="1:8" x14ac:dyDescent="0.3">
      <c r="A92" t="s">
        <v>20</v>
      </c>
      <c r="B92">
        <v>186</v>
      </c>
      <c r="G92" t="s">
        <v>14</v>
      </c>
      <c r="H92">
        <v>454</v>
      </c>
    </row>
    <row r="93" spans="1:8" x14ac:dyDescent="0.3">
      <c r="A93" t="s">
        <v>20</v>
      </c>
      <c r="B93">
        <v>1071</v>
      </c>
      <c r="G93" t="s">
        <v>14</v>
      </c>
      <c r="H93">
        <v>3182</v>
      </c>
    </row>
    <row r="94" spans="1:8" x14ac:dyDescent="0.3">
      <c r="A94" t="s">
        <v>20</v>
      </c>
      <c r="B94">
        <v>117</v>
      </c>
      <c r="G94" t="s">
        <v>14</v>
      </c>
      <c r="H94">
        <v>15</v>
      </c>
    </row>
    <row r="95" spans="1:8" x14ac:dyDescent="0.3">
      <c r="A95" t="s">
        <v>20</v>
      </c>
      <c r="B95">
        <v>70</v>
      </c>
      <c r="G95" t="s">
        <v>14</v>
      </c>
      <c r="H95">
        <v>133</v>
      </c>
    </row>
    <row r="96" spans="1:8" x14ac:dyDescent="0.3">
      <c r="A96" t="s">
        <v>20</v>
      </c>
      <c r="B96">
        <v>135</v>
      </c>
      <c r="G96" t="s">
        <v>14</v>
      </c>
      <c r="H96">
        <v>2062</v>
      </c>
    </row>
    <row r="97" spans="1:8" x14ac:dyDescent="0.3">
      <c r="A97" t="s">
        <v>20</v>
      </c>
      <c r="B97">
        <v>768</v>
      </c>
      <c r="G97" t="s">
        <v>14</v>
      </c>
      <c r="H97">
        <v>29</v>
      </c>
    </row>
    <row r="98" spans="1:8" x14ac:dyDescent="0.3">
      <c r="A98" t="s">
        <v>20</v>
      </c>
      <c r="B98">
        <v>199</v>
      </c>
      <c r="G98" t="s">
        <v>14</v>
      </c>
      <c r="H98">
        <v>132</v>
      </c>
    </row>
    <row r="99" spans="1:8" x14ac:dyDescent="0.3">
      <c r="A99" t="s">
        <v>20</v>
      </c>
      <c r="B99">
        <v>107</v>
      </c>
      <c r="G99" t="s">
        <v>14</v>
      </c>
      <c r="H99">
        <v>137</v>
      </c>
    </row>
    <row r="100" spans="1:8" x14ac:dyDescent="0.3">
      <c r="A100" t="s">
        <v>20</v>
      </c>
      <c r="B100">
        <v>195</v>
      </c>
      <c r="G100" t="s">
        <v>14</v>
      </c>
      <c r="H100">
        <v>908</v>
      </c>
    </row>
    <row r="101" spans="1:8" x14ac:dyDescent="0.3">
      <c r="A101" t="s">
        <v>20</v>
      </c>
      <c r="B101">
        <v>3376</v>
      </c>
      <c r="G101" t="s">
        <v>14</v>
      </c>
      <c r="H101">
        <v>10</v>
      </c>
    </row>
    <row r="102" spans="1:8" x14ac:dyDescent="0.3">
      <c r="A102" t="s">
        <v>20</v>
      </c>
      <c r="B102">
        <v>41</v>
      </c>
      <c r="G102" t="s">
        <v>14</v>
      </c>
      <c r="H102">
        <v>1910</v>
      </c>
    </row>
    <row r="103" spans="1:8" x14ac:dyDescent="0.3">
      <c r="A103" t="s">
        <v>20</v>
      </c>
      <c r="B103">
        <v>1821</v>
      </c>
      <c r="G103" t="s">
        <v>14</v>
      </c>
      <c r="H103">
        <v>38</v>
      </c>
    </row>
    <row r="104" spans="1:8" x14ac:dyDescent="0.3">
      <c r="A104" t="s">
        <v>20</v>
      </c>
      <c r="B104">
        <v>164</v>
      </c>
      <c r="G104" t="s">
        <v>14</v>
      </c>
      <c r="H104">
        <v>104</v>
      </c>
    </row>
    <row r="105" spans="1:8" x14ac:dyDescent="0.3">
      <c r="A105" t="s">
        <v>20</v>
      </c>
      <c r="B105">
        <v>157</v>
      </c>
      <c r="G105" t="s">
        <v>14</v>
      </c>
      <c r="H105">
        <v>49</v>
      </c>
    </row>
    <row r="106" spans="1:8" x14ac:dyDescent="0.3">
      <c r="A106" t="s">
        <v>20</v>
      </c>
      <c r="B106">
        <v>246</v>
      </c>
      <c r="G106" t="s">
        <v>14</v>
      </c>
      <c r="H106">
        <v>1</v>
      </c>
    </row>
    <row r="107" spans="1:8" x14ac:dyDescent="0.3">
      <c r="A107" t="s">
        <v>20</v>
      </c>
      <c r="B107">
        <v>1396</v>
      </c>
      <c r="G107" t="s">
        <v>14</v>
      </c>
      <c r="H107">
        <v>245</v>
      </c>
    </row>
    <row r="108" spans="1:8" x14ac:dyDescent="0.3">
      <c r="A108" t="s">
        <v>20</v>
      </c>
      <c r="B108">
        <v>2506</v>
      </c>
      <c r="G108" t="s">
        <v>14</v>
      </c>
      <c r="H108">
        <v>32</v>
      </c>
    </row>
    <row r="109" spans="1:8" x14ac:dyDescent="0.3">
      <c r="A109" t="s">
        <v>20</v>
      </c>
      <c r="B109">
        <v>244</v>
      </c>
      <c r="G109" t="s">
        <v>14</v>
      </c>
      <c r="H109">
        <v>7</v>
      </c>
    </row>
    <row r="110" spans="1:8" x14ac:dyDescent="0.3">
      <c r="A110" t="s">
        <v>20</v>
      </c>
      <c r="B110">
        <v>146</v>
      </c>
      <c r="G110" t="s">
        <v>14</v>
      </c>
      <c r="H110">
        <v>803</v>
      </c>
    </row>
    <row r="111" spans="1:8" x14ac:dyDescent="0.3">
      <c r="A111" t="s">
        <v>20</v>
      </c>
      <c r="B111">
        <v>1267</v>
      </c>
      <c r="G111" t="s">
        <v>14</v>
      </c>
      <c r="H111">
        <v>16</v>
      </c>
    </row>
    <row r="112" spans="1:8" x14ac:dyDescent="0.3">
      <c r="A112" t="s">
        <v>20</v>
      </c>
      <c r="B112">
        <v>1561</v>
      </c>
      <c r="G112" t="s">
        <v>14</v>
      </c>
      <c r="H112">
        <v>31</v>
      </c>
    </row>
    <row r="113" spans="1:8" x14ac:dyDescent="0.3">
      <c r="A113" t="s">
        <v>20</v>
      </c>
      <c r="B113">
        <v>48</v>
      </c>
      <c r="G113" t="s">
        <v>14</v>
      </c>
      <c r="H113">
        <v>108</v>
      </c>
    </row>
    <row r="114" spans="1:8" x14ac:dyDescent="0.3">
      <c r="A114" t="s">
        <v>20</v>
      </c>
      <c r="B114">
        <v>2739</v>
      </c>
      <c r="G114" t="s">
        <v>14</v>
      </c>
      <c r="H114">
        <v>30</v>
      </c>
    </row>
    <row r="115" spans="1:8" x14ac:dyDescent="0.3">
      <c r="A115" t="s">
        <v>20</v>
      </c>
      <c r="B115">
        <v>3537</v>
      </c>
      <c r="G115" t="s">
        <v>14</v>
      </c>
      <c r="H115">
        <v>17</v>
      </c>
    </row>
    <row r="116" spans="1:8" x14ac:dyDescent="0.3">
      <c r="A116" t="s">
        <v>20</v>
      </c>
      <c r="B116">
        <v>2107</v>
      </c>
      <c r="G116" t="s">
        <v>14</v>
      </c>
      <c r="H116">
        <v>80</v>
      </c>
    </row>
    <row r="117" spans="1:8" x14ac:dyDescent="0.3">
      <c r="A117" t="s">
        <v>20</v>
      </c>
      <c r="B117">
        <v>3318</v>
      </c>
      <c r="G117" t="s">
        <v>14</v>
      </c>
      <c r="H117">
        <v>2468</v>
      </c>
    </row>
    <row r="118" spans="1:8" x14ac:dyDescent="0.3">
      <c r="A118" t="s">
        <v>20</v>
      </c>
      <c r="B118">
        <v>340</v>
      </c>
      <c r="G118" t="s">
        <v>14</v>
      </c>
      <c r="H118">
        <v>26</v>
      </c>
    </row>
    <row r="119" spans="1:8" x14ac:dyDescent="0.3">
      <c r="A119" t="s">
        <v>20</v>
      </c>
      <c r="B119">
        <v>1442</v>
      </c>
      <c r="G119" t="s">
        <v>14</v>
      </c>
      <c r="H119">
        <v>73</v>
      </c>
    </row>
    <row r="120" spans="1:8" x14ac:dyDescent="0.3">
      <c r="A120" t="s">
        <v>20</v>
      </c>
      <c r="B120">
        <v>126</v>
      </c>
      <c r="G120" t="s">
        <v>14</v>
      </c>
      <c r="H120">
        <v>128</v>
      </c>
    </row>
    <row r="121" spans="1:8" x14ac:dyDescent="0.3">
      <c r="A121" t="s">
        <v>20</v>
      </c>
      <c r="B121">
        <v>524</v>
      </c>
      <c r="G121" t="s">
        <v>14</v>
      </c>
      <c r="H121">
        <v>33</v>
      </c>
    </row>
    <row r="122" spans="1:8" x14ac:dyDescent="0.3">
      <c r="A122" t="s">
        <v>20</v>
      </c>
      <c r="B122">
        <v>1989</v>
      </c>
      <c r="G122" t="s">
        <v>14</v>
      </c>
      <c r="H122">
        <v>1072</v>
      </c>
    </row>
    <row r="123" spans="1:8" x14ac:dyDescent="0.3">
      <c r="A123" t="s">
        <v>20</v>
      </c>
      <c r="B123">
        <v>157</v>
      </c>
      <c r="G123" t="s">
        <v>14</v>
      </c>
      <c r="H123">
        <v>393</v>
      </c>
    </row>
    <row r="124" spans="1:8" x14ac:dyDescent="0.3">
      <c r="A124" t="s">
        <v>20</v>
      </c>
      <c r="B124">
        <v>4498</v>
      </c>
      <c r="G124" t="s">
        <v>14</v>
      </c>
      <c r="H124">
        <v>1257</v>
      </c>
    </row>
    <row r="125" spans="1:8" x14ac:dyDescent="0.3">
      <c r="A125" t="s">
        <v>20</v>
      </c>
      <c r="B125">
        <v>80</v>
      </c>
      <c r="G125" t="s">
        <v>14</v>
      </c>
      <c r="H125">
        <v>328</v>
      </c>
    </row>
    <row r="126" spans="1:8" x14ac:dyDescent="0.3">
      <c r="A126" t="s">
        <v>20</v>
      </c>
      <c r="B126">
        <v>43</v>
      </c>
      <c r="G126" t="s">
        <v>14</v>
      </c>
      <c r="H126">
        <v>147</v>
      </c>
    </row>
    <row r="127" spans="1:8" x14ac:dyDescent="0.3">
      <c r="A127" t="s">
        <v>20</v>
      </c>
      <c r="B127">
        <v>2053</v>
      </c>
      <c r="G127" t="s">
        <v>14</v>
      </c>
      <c r="H127">
        <v>830</v>
      </c>
    </row>
    <row r="128" spans="1:8" x14ac:dyDescent="0.3">
      <c r="A128" t="s">
        <v>20</v>
      </c>
      <c r="B128">
        <v>168</v>
      </c>
      <c r="G128" t="s">
        <v>14</v>
      </c>
      <c r="H128">
        <v>331</v>
      </c>
    </row>
    <row r="129" spans="1:8" x14ac:dyDescent="0.3">
      <c r="A129" t="s">
        <v>20</v>
      </c>
      <c r="B129">
        <v>4289</v>
      </c>
      <c r="G129" t="s">
        <v>14</v>
      </c>
      <c r="H129">
        <v>25</v>
      </c>
    </row>
    <row r="130" spans="1:8" x14ac:dyDescent="0.3">
      <c r="A130" t="s">
        <v>20</v>
      </c>
      <c r="B130">
        <v>165</v>
      </c>
      <c r="G130" t="s">
        <v>14</v>
      </c>
      <c r="H130">
        <v>3483</v>
      </c>
    </row>
    <row r="131" spans="1:8" x14ac:dyDescent="0.3">
      <c r="A131" t="s">
        <v>20</v>
      </c>
      <c r="B131">
        <v>1815</v>
      </c>
      <c r="G131" t="s">
        <v>14</v>
      </c>
      <c r="H131">
        <v>923</v>
      </c>
    </row>
    <row r="132" spans="1:8" x14ac:dyDescent="0.3">
      <c r="A132" t="s">
        <v>20</v>
      </c>
      <c r="B132">
        <v>397</v>
      </c>
      <c r="G132" t="s">
        <v>14</v>
      </c>
      <c r="H132">
        <v>1</v>
      </c>
    </row>
    <row r="133" spans="1:8" x14ac:dyDescent="0.3">
      <c r="A133" t="s">
        <v>20</v>
      </c>
      <c r="B133">
        <v>1539</v>
      </c>
      <c r="G133" t="s">
        <v>14</v>
      </c>
      <c r="H133">
        <v>33</v>
      </c>
    </row>
    <row r="134" spans="1:8" x14ac:dyDescent="0.3">
      <c r="A134" t="s">
        <v>20</v>
      </c>
      <c r="B134">
        <v>138</v>
      </c>
      <c r="G134" t="s">
        <v>14</v>
      </c>
      <c r="H134">
        <v>40</v>
      </c>
    </row>
    <row r="135" spans="1:8" x14ac:dyDescent="0.3">
      <c r="A135" t="s">
        <v>20</v>
      </c>
      <c r="B135">
        <v>3594</v>
      </c>
      <c r="G135" t="s">
        <v>14</v>
      </c>
      <c r="H135">
        <v>23</v>
      </c>
    </row>
    <row r="136" spans="1:8" x14ac:dyDescent="0.3">
      <c r="A136" t="s">
        <v>20</v>
      </c>
      <c r="B136">
        <v>5880</v>
      </c>
      <c r="G136" t="s">
        <v>14</v>
      </c>
      <c r="H136">
        <v>75</v>
      </c>
    </row>
    <row r="137" spans="1:8" x14ac:dyDescent="0.3">
      <c r="A137" t="s">
        <v>20</v>
      </c>
      <c r="B137">
        <v>112</v>
      </c>
      <c r="G137" t="s">
        <v>14</v>
      </c>
      <c r="H137">
        <v>2176</v>
      </c>
    </row>
    <row r="138" spans="1:8" x14ac:dyDescent="0.3">
      <c r="A138" t="s">
        <v>20</v>
      </c>
      <c r="B138">
        <v>943</v>
      </c>
      <c r="G138" t="s">
        <v>14</v>
      </c>
      <c r="H138">
        <v>441</v>
      </c>
    </row>
    <row r="139" spans="1:8" x14ac:dyDescent="0.3">
      <c r="A139" t="s">
        <v>20</v>
      </c>
      <c r="B139">
        <v>2468</v>
      </c>
      <c r="G139" t="s">
        <v>14</v>
      </c>
      <c r="H139">
        <v>25</v>
      </c>
    </row>
    <row r="140" spans="1:8" x14ac:dyDescent="0.3">
      <c r="A140" t="s">
        <v>20</v>
      </c>
      <c r="B140">
        <v>2551</v>
      </c>
      <c r="G140" t="s">
        <v>14</v>
      </c>
      <c r="H140">
        <v>127</v>
      </c>
    </row>
    <row r="141" spans="1:8" x14ac:dyDescent="0.3">
      <c r="A141" t="s">
        <v>20</v>
      </c>
      <c r="B141">
        <v>101</v>
      </c>
      <c r="G141" t="s">
        <v>14</v>
      </c>
      <c r="H141">
        <v>355</v>
      </c>
    </row>
    <row r="142" spans="1:8" x14ac:dyDescent="0.3">
      <c r="A142" t="s">
        <v>20</v>
      </c>
      <c r="B142">
        <v>92</v>
      </c>
      <c r="G142" t="s">
        <v>14</v>
      </c>
      <c r="H142">
        <v>44</v>
      </c>
    </row>
    <row r="143" spans="1:8" x14ac:dyDescent="0.3">
      <c r="A143" t="s">
        <v>20</v>
      </c>
      <c r="B143">
        <v>62</v>
      </c>
      <c r="G143" t="s">
        <v>14</v>
      </c>
      <c r="H143">
        <v>67</v>
      </c>
    </row>
    <row r="144" spans="1:8" x14ac:dyDescent="0.3">
      <c r="A144" t="s">
        <v>20</v>
      </c>
      <c r="B144">
        <v>149</v>
      </c>
      <c r="G144" t="s">
        <v>14</v>
      </c>
      <c r="H144">
        <v>1068</v>
      </c>
    </row>
    <row r="145" spans="1:8" x14ac:dyDescent="0.3">
      <c r="A145" t="s">
        <v>20</v>
      </c>
      <c r="B145">
        <v>329</v>
      </c>
      <c r="G145" t="s">
        <v>14</v>
      </c>
      <c r="H145">
        <v>424</v>
      </c>
    </row>
    <row r="146" spans="1:8" x14ac:dyDescent="0.3">
      <c r="A146" t="s">
        <v>20</v>
      </c>
      <c r="B146">
        <v>97</v>
      </c>
      <c r="G146" t="s">
        <v>14</v>
      </c>
      <c r="H146">
        <v>151</v>
      </c>
    </row>
    <row r="147" spans="1:8" x14ac:dyDescent="0.3">
      <c r="A147" t="s">
        <v>20</v>
      </c>
      <c r="B147">
        <v>1784</v>
      </c>
      <c r="G147" t="s">
        <v>14</v>
      </c>
      <c r="H147">
        <v>1608</v>
      </c>
    </row>
    <row r="148" spans="1:8" x14ac:dyDescent="0.3">
      <c r="A148" t="s">
        <v>20</v>
      </c>
      <c r="B148">
        <v>1684</v>
      </c>
      <c r="G148" t="s">
        <v>14</v>
      </c>
      <c r="H148">
        <v>941</v>
      </c>
    </row>
    <row r="149" spans="1:8" x14ac:dyDescent="0.3">
      <c r="A149" t="s">
        <v>20</v>
      </c>
      <c r="B149">
        <v>250</v>
      </c>
      <c r="G149" t="s">
        <v>14</v>
      </c>
      <c r="H149">
        <v>1</v>
      </c>
    </row>
    <row r="150" spans="1:8" x14ac:dyDescent="0.3">
      <c r="A150" t="s">
        <v>20</v>
      </c>
      <c r="B150">
        <v>238</v>
      </c>
      <c r="G150" t="s">
        <v>14</v>
      </c>
      <c r="H150">
        <v>40</v>
      </c>
    </row>
    <row r="151" spans="1:8" x14ac:dyDescent="0.3">
      <c r="A151" t="s">
        <v>20</v>
      </c>
      <c r="B151">
        <v>53</v>
      </c>
      <c r="G151" t="s">
        <v>14</v>
      </c>
      <c r="H151">
        <v>3015</v>
      </c>
    </row>
    <row r="152" spans="1:8" x14ac:dyDescent="0.3">
      <c r="A152" t="s">
        <v>20</v>
      </c>
      <c r="B152">
        <v>214</v>
      </c>
      <c r="G152" t="s">
        <v>14</v>
      </c>
      <c r="H152">
        <v>435</v>
      </c>
    </row>
    <row r="153" spans="1:8" x14ac:dyDescent="0.3">
      <c r="A153" t="s">
        <v>20</v>
      </c>
      <c r="B153">
        <v>222</v>
      </c>
      <c r="G153" t="s">
        <v>14</v>
      </c>
      <c r="H153">
        <v>714</v>
      </c>
    </row>
    <row r="154" spans="1:8" x14ac:dyDescent="0.3">
      <c r="A154" t="s">
        <v>20</v>
      </c>
      <c r="B154">
        <v>1884</v>
      </c>
      <c r="G154" t="s">
        <v>14</v>
      </c>
      <c r="H154">
        <v>5497</v>
      </c>
    </row>
    <row r="155" spans="1:8" x14ac:dyDescent="0.3">
      <c r="A155" t="s">
        <v>20</v>
      </c>
      <c r="B155">
        <v>218</v>
      </c>
      <c r="G155" t="s">
        <v>14</v>
      </c>
      <c r="H155">
        <v>418</v>
      </c>
    </row>
    <row r="156" spans="1:8" x14ac:dyDescent="0.3">
      <c r="A156" t="s">
        <v>20</v>
      </c>
      <c r="B156">
        <v>6465</v>
      </c>
      <c r="G156" t="s">
        <v>14</v>
      </c>
      <c r="H156">
        <v>1439</v>
      </c>
    </row>
    <row r="157" spans="1:8" x14ac:dyDescent="0.3">
      <c r="A157" t="s">
        <v>20</v>
      </c>
      <c r="B157">
        <v>59</v>
      </c>
      <c r="G157" t="s">
        <v>14</v>
      </c>
      <c r="H157">
        <v>15</v>
      </c>
    </row>
    <row r="158" spans="1:8" x14ac:dyDescent="0.3">
      <c r="A158" t="s">
        <v>20</v>
      </c>
      <c r="B158">
        <v>88</v>
      </c>
      <c r="G158" t="s">
        <v>14</v>
      </c>
      <c r="H158">
        <v>1999</v>
      </c>
    </row>
    <row r="159" spans="1:8" x14ac:dyDescent="0.3">
      <c r="A159" t="s">
        <v>20</v>
      </c>
      <c r="B159">
        <v>1697</v>
      </c>
      <c r="G159" t="s">
        <v>14</v>
      </c>
      <c r="H159">
        <v>118</v>
      </c>
    </row>
    <row r="160" spans="1:8" x14ac:dyDescent="0.3">
      <c r="A160" t="s">
        <v>20</v>
      </c>
      <c r="B160">
        <v>92</v>
      </c>
      <c r="G160" t="s">
        <v>14</v>
      </c>
      <c r="H160">
        <v>162</v>
      </c>
    </row>
    <row r="161" spans="1:8" x14ac:dyDescent="0.3">
      <c r="A161" t="s">
        <v>20</v>
      </c>
      <c r="B161">
        <v>186</v>
      </c>
      <c r="G161" t="s">
        <v>14</v>
      </c>
      <c r="H161">
        <v>83</v>
      </c>
    </row>
    <row r="162" spans="1:8" x14ac:dyDescent="0.3">
      <c r="A162" t="s">
        <v>20</v>
      </c>
      <c r="B162">
        <v>138</v>
      </c>
      <c r="G162" t="s">
        <v>14</v>
      </c>
      <c r="H162">
        <v>747</v>
      </c>
    </row>
    <row r="163" spans="1:8" x14ac:dyDescent="0.3">
      <c r="A163" t="s">
        <v>20</v>
      </c>
      <c r="B163">
        <v>261</v>
      </c>
      <c r="G163" t="s">
        <v>14</v>
      </c>
      <c r="H163">
        <v>84</v>
      </c>
    </row>
    <row r="164" spans="1:8" x14ac:dyDescent="0.3">
      <c r="A164" t="s">
        <v>20</v>
      </c>
      <c r="B164">
        <v>107</v>
      </c>
      <c r="G164" t="s">
        <v>14</v>
      </c>
      <c r="H164">
        <v>91</v>
      </c>
    </row>
    <row r="165" spans="1:8" x14ac:dyDescent="0.3">
      <c r="A165" t="s">
        <v>20</v>
      </c>
      <c r="B165">
        <v>199</v>
      </c>
      <c r="G165" t="s">
        <v>14</v>
      </c>
      <c r="H165">
        <v>792</v>
      </c>
    </row>
    <row r="166" spans="1:8" x14ac:dyDescent="0.3">
      <c r="A166" t="s">
        <v>20</v>
      </c>
      <c r="B166">
        <v>5512</v>
      </c>
      <c r="G166" t="s">
        <v>14</v>
      </c>
      <c r="H166">
        <v>32</v>
      </c>
    </row>
    <row r="167" spans="1:8" x14ac:dyDescent="0.3">
      <c r="A167" t="s">
        <v>20</v>
      </c>
      <c r="B167">
        <v>86</v>
      </c>
      <c r="G167" t="s">
        <v>14</v>
      </c>
      <c r="H167">
        <v>186</v>
      </c>
    </row>
    <row r="168" spans="1:8" x14ac:dyDescent="0.3">
      <c r="A168" t="s">
        <v>20</v>
      </c>
      <c r="B168">
        <v>2768</v>
      </c>
      <c r="G168" t="s">
        <v>14</v>
      </c>
      <c r="H168">
        <v>605</v>
      </c>
    </row>
    <row r="169" spans="1:8" x14ac:dyDescent="0.3">
      <c r="A169" t="s">
        <v>20</v>
      </c>
      <c r="B169">
        <v>48</v>
      </c>
      <c r="G169" t="s">
        <v>14</v>
      </c>
      <c r="H169">
        <v>1</v>
      </c>
    </row>
    <row r="170" spans="1:8" x14ac:dyDescent="0.3">
      <c r="A170" t="s">
        <v>20</v>
      </c>
      <c r="B170">
        <v>87</v>
      </c>
      <c r="G170" t="s">
        <v>14</v>
      </c>
      <c r="H170">
        <v>31</v>
      </c>
    </row>
    <row r="171" spans="1:8" x14ac:dyDescent="0.3">
      <c r="A171" t="s">
        <v>20</v>
      </c>
      <c r="B171">
        <v>1894</v>
      </c>
      <c r="G171" t="s">
        <v>14</v>
      </c>
      <c r="H171">
        <v>1181</v>
      </c>
    </row>
    <row r="172" spans="1:8" x14ac:dyDescent="0.3">
      <c r="A172" t="s">
        <v>20</v>
      </c>
      <c r="B172">
        <v>282</v>
      </c>
      <c r="G172" t="s">
        <v>14</v>
      </c>
      <c r="H172">
        <v>39</v>
      </c>
    </row>
    <row r="173" spans="1:8" x14ac:dyDescent="0.3">
      <c r="A173" t="s">
        <v>20</v>
      </c>
      <c r="B173">
        <v>116</v>
      </c>
      <c r="G173" t="s">
        <v>14</v>
      </c>
      <c r="H173">
        <v>46</v>
      </c>
    </row>
    <row r="174" spans="1:8" x14ac:dyDescent="0.3">
      <c r="A174" t="s">
        <v>20</v>
      </c>
      <c r="B174">
        <v>83</v>
      </c>
      <c r="G174" t="s">
        <v>14</v>
      </c>
      <c r="H174">
        <v>105</v>
      </c>
    </row>
    <row r="175" spans="1:8" x14ac:dyDescent="0.3">
      <c r="A175" t="s">
        <v>20</v>
      </c>
      <c r="B175">
        <v>91</v>
      </c>
      <c r="G175" t="s">
        <v>14</v>
      </c>
      <c r="H175">
        <v>535</v>
      </c>
    </row>
    <row r="176" spans="1:8" x14ac:dyDescent="0.3">
      <c r="A176" t="s">
        <v>20</v>
      </c>
      <c r="B176">
        <v>546</v>
      </c>
      <c r="G176" t="s">
        <v>14</v>
      </c>
      <c r="H176">
        <v>16</v>
      </c>
    </row>
    <row r="177" spans="1:8" x14ac:dyDescent="0.3">
      <c r="A177" t="s">
        <v>20</v>
      </c>
      <c r="B177">
        <v>393</v>
      </c>
      <c r="G177" t="s">
        <v>14</v>
      </c>
      <c r="H177">
        <v>575</v>
      </c>
    </row>
    <row r="178" spans="1:8" x14ac:dyDescent="0.3">
      <c r="A178" t="s">
        <v>20</v>
      </c>
      <c r="B178">
        <v>133</v>
      </c>
      <c r="G178" t="s">
        <v>14</v>
      </c>
      <c r="H178">
        <v>1120</v>
      </c>
    </row>
    <row r="179" spans="1:8" x14ac:dyDescent="0.3">
      <c r="A179" t="s">
        <v>20</v>
      </c>
      <c r="B179">
        <v>254</v>
      </c>
      <c r="G179" t="s">
        <v>14</v>
      </c>
      <c r="H179">
        <v>113</v>
      </c>
    </row>
    <row r="180" spans="1:8" x14ac:dyDescent="0.3">
      <c r="A180" t="s">
        <v>20</v>
      </c>
      <c r="B180">
        <v>176</v>
      </c>
      <c r="G180" t="s">
        <v>14</v>
      </c>
      <c r="H180">
        <v>1538</v>
      </c>
    </row>
    <row r="181" spans="1:8" x14ac:dyDescent="0.3">
      <c r="A181" t="s">
        <v>20</v>
      </c>
      <c r="B181">
        <v>337</v>
      </c>
      <c r="G181" t="s">
        <v>14</v>
      </c>
      <c r="H181">
        <v>9</v>
      </c>
    </row>
    <row r="182" spans="1:8" x14ac:dyDescent="0.3">
      <c r="A182" t="s">
        <v>20</v>
      </c>
      <c r="B182">
        <v>107</v>
      </c>
      <c r="G182" t="s">
        <v>14</v>
      </c>
      <c r="H182">
        <v>554</v>
      </c>
    </row>
    <row r="183" spans="1:8" x14ac:dyDescent="0.3">
      <c r="A183" t="s">
        <v>20</v>
      </c>
      <c r="B183">
        <v>183</v>
      </c>
      <c r="G183" t="s">
        <v>14</v>
      </c>
      <c r="H183">
        <v>648</v>
      </c>
    </row>
    <row r="184" spans="1:8" x14ac:dyDescent="0.3">
      <c r="A184" t="s">
        <v>20</v>
      </c>
      <c r="B184">
        <v>72</v>
      </c>
      <c r="G184" t="s">
        <v>14</v>
      </c>
      <c r="H184">
        <v>21</v>
      </c>
    </row>
    <row r="185" spans="1:8" x14ac:dyDescent="0.3">
      <c r="A185" t="s">
        <v>20</v>
      </c>
      <c r="B185">
        <v>295</v>
      </c>
      <c r="G185" t="s">
        <v>14</v>
      </c>
      <c r="H185">
        <v>54</v>
      </c>
    </row>
    <row r="186" spans="1:8" x14ac:dyDescent="0.3">
      <c r="A186" t="s">
        <v>20</v>
      </c>
      <c r="B186">
        <v>142</v>
      </c>
      <c r="G186" t="s">
        <v>14</v>
      </c>
      <c r="H186">
        <v>120</v>
      </c>
    </row>
    <row r="187" spans="1:8" x14ac:dyDescent="0.3">
      <c r="A187" t="s">
        <v>20</v>
      </c>
      <c r="B187">
        <v>85</v>
      </c>
      <c r="G187" t="s">
        <v>14</v>
      </c>
      <c r="H187">
        <v>579</v>
      </c>
    </row>
    <row r="188" spans="1:8" x14ac:dyDescent="0.3">
      <c r="A188" t="s">
        <v>20</v>
      </c>
      <c r="B188">
        <v>659</v>
      </c>
      <c r="G188" t="s">
        <v>14</v>
      </c>
      <c r="H188">
        <v>2072</v>
      </c>
    </row>
    <row r="189" spans="1:8" x14ac:dyDescent="0.3">
      <c r="A189" t="s">
        <v>20</v>
      </c>
      <c r="B189">
        <v>121</v>
      </c>
      <c r="G189" t="s">
        <v>14</v>
      </c>
      <c r="H189">
        <v>0</v>
      </c>
    </row>
    <row r="190" spans="1:8" x14ac:dyDescent="0.3">
      <c r="A190" t="s">
        <v>20</v>
      </c>
      <c r="B190">
        <v>3742</v>
      </c>
      <c r="G190" t="s">
        <v>14</v>
      </c>
      <c r="H190">
        <v>1796</v>
      </c>
    </row>
    <row r="191" spans="1:8" x14ac:dyDescent="0.3">
      <c r="A191" t="s">
        <v>20</v>
      </c>
      <c r="B191">
        <v>223</v>
      </c>
      <c r="G191" t="s">
        <v>14</v>
      </c>
      <c r="H191">
        <v>62</v>
      </c>
    </row>
    <row r="192" spans="1:8" x14ac:dyDescent="0.3">
      <c r="A192" t="s">
        <v>20</v>
      </c>
      <c r="B192">
        <v>133</v>
      </c>
      <c r="G192" t="s">
        <v>14</v>
      </c>
      <c r="H192">
        <v>347</v>
      </c>
    </row>
    <row r="193" spans="1:8" x14ac:dyDescent="0.3">
      <c r="A193" t="s">
        <v>20</v>
      </c>
      <c r="B193">
        <v>5168</v>
      </c>
      <c r="G193" t="s">
        <v>14</v>
      </c>
      <c r="H193">
        <v>19</v>
      </c>
    </row>
    <row r="194" spans="1:8" x14ac:dyDescent="0.3">
      <c r="A194" t="s">
        <v>20</v>
      </c>
      <c r="B194">
        <v>307</v>
      </c>
      <c r="G194" t="s">
        <v>14</v>
      </c>
      <c r="H194">
        <v>1258</v>
      </c>
    </row>
    <row r="195" spans="1:8" x14ac:dyDescent="0.3">
      <c r="A195" t="s">
        <v>20</v>
      </c>
      <c r="B195">
        <v>2441</v>
      </c>
      <c r="G195" t="s">
        <v>14</v>
      </c>
      <c r="H195">
        <v>362</v>
      </c>
    </row>
    <row r="196" spans="1:8" x14ac:dyDescent="0.3">
      <c r="A196" t="s">
        <v>20</v>
      </c>
      <c r="B196">
        <v>1385</v>
      </c>
      <c r="G196" t="s">
        <v>14</v>
      </c>
      <c r="H196">
        <v>133</v>
      </c>
    </row>
    <row r="197" spans="1:8" x14ac:dyDescent="0.3">
      <c r="A197" t="s">
        <v>20</v>
      </c>
      <c r="B197">
        <v>190</v>
      </c>
      <c r="G197" t="s">
        <v>14</v>
      </c>
      <c r="H197">
        <v>846</v>
      </c>
    </row>
    <row r="198" spans="1:8" x14ac:dyDescent="0.3">
      <c r="A198" t="s">
        <v>20</v>
      </c>
      <c r="B198">
        <v>470</v>
      </c>
      <c r="G198" t="s">
        <v>14</v>
      </c>
      <c r="H198">
        <v>10</v>
      </c>
    </row>
    <row r="199" spans="1:8" x14ac:dyDescent="0.3">
      <c r="A199" t="s">
        <v>20</v>
      </c>
      <c r="B199">
        <v>253</v>
      </c>
      <c r="G199" t="s">
        <v>14</v>
      </c>
      <c r="H199">
        <v>191</v>
      </c>
    </row>
    <row r="200" spans="1:8" x14ac:dyDescent="0.3">
      <c r="A200" t="s">
        <v>20</v>
      </c>
      <c r="B200">
        <v>1113</v>
      </c>
      <c r="G200" t="s">
        <v>14</v>
      </c>
      <c r="H200">
        <v>1979</v>
      </c>
    </row>
    <row r="201" spans="1:8" x14ac:dyDescent="0.3">
      <c r="A201" t="s">
        <v>20</v>
      </c>
      <c r="B201">
        <v>2283</v>
      </c>
      <c r="G201" t="s">
        <v>14</v>
      </c>
      <c r="H201">
        <v>63</v>
      </c>
    </row>
    <row r="202" spans="1:8" x14ac:dyDescent="0.3">
      <c r="A202" t="s">
        <v>20</v>
      </c>
      <c r="B202">
        <v>1095</v>
      </c>
      <c r="G202" t="s">
        <v>14</v>
      </c>
      <c r="H202">
        <v>6080</v>
      </c>
    </row>
    <row r="203" spans="1:8" x14ac:dyDescent="0.3">
      <c r="A203" t="s">
        <v>20</v>
      </c>
      <c r="B203">
        <v>1690</v>
      </c>
      <c r="G203" t="s">
        <v>14</v>
      </c>
      <c r="H203">
        <v>80</v>
      </c>
    </row>
    <row r="204" spans="1:8" x14ac:dyDescent="0.3">
      <c r="A204" t="s">
        <v>20</v>
      </c>
      <c r="B204">
        <v>191</v>
      </c>
      <c r="G204" t="s">
        <v>14</v>
      </c>
      <c r="H204">
        <v>9</v>
      </c>
    </row>
    <row r="205" spans="1:8" x14ac:dyDescent="0.3">
      <c r="A205" t="s">
        <v>20</v>
      </c>
      <c r="B205">
        <v>2013</v>
      </c>
      <c r="G205" t="s">
        <v>14</v>
      </c>
      <c r="H205">
        <v>1784</v>
      </c>
    </row>
    <row r="206" spans="1:8" x14ac:dyDescent="0.3">
      <c r="A206" t="s">
        <v>20</v>
      </c>
      <c r="B206">
        <v>1703</v>
      </c>
      <c r="G206" t="s">
        <v>14</v>
      </c>
      <c r="H206">
        <v>243</v>
      </c>
    </row>
    <row r="207" spans="1:8" x14ac:dyDescent="0.3">
      <c r="A207" t="s">
        <v>20</v>
      </c>
      <c r="B207">
        <v>80</v>
      </c>
      <c r="G207" t="s">
        <v>14</v>
      </c>
      <c r="H207">
        <v>1296</v>
      </c>
    </row>
    <row r="208" spans="1:8" x14ac:dyDescent="0.3">
      <c r="A208" t="s">
        <v>20</v>
      </c>
      <c r="B208">
        <v>41</v>
      </c>
      <c r="G208" t="s">
        <v>14</v>
      </c>
      <c r="H208">
        <v>77</v>
      </c>
    </row>
    <row r="209" spans="1:8" x14ac:dyDescent="0.3">
      <c r="A209" t="s">
        <v>20</v>
      </c>
      <c r="B209">
        <v>187</v>
      </c>
      <c r="G209" t="s">
        <v>14</v>
      </c>
      <c r="H209">
        <v>395</v>
      </c>
    </row>
    <row r="210" spans="1:8" x14ac:dyDescent="0.3">
      <c r="A210" t="s">
        <v>20</v>
      </c>
      <c r="B210">
        <v>2875</v>
      </c>
      <c r="G210" t="s">
        <v>14</v>
      </c>
      <c r="H210">
        <v>49</v>
      </c>
    </row>
    <row r="211" spans="1:8" x14ac:dyDescent="0.3">
      <c r="A211" t="s">
        <v>20</v>
      </c>
      <c r="B211">
        <v>88</v>
      </c>
      <c r="G211" t="s">
        <v>14</v>
      </c>
      <c r="H211">
        <v>180</v>
      </c>
    </row>
    <row r="212" spans="1:8" x14ac:dyDescent="0.3">
      <c r="A212" t="s">
        <v>20</v>
      </c>
      <c r="B212">
        <v>191</v>
      </c>
      <c r="G212" t="s">
        <v>14</v>
      </c>
      <c r="H212">
        <v>2690</v>
      </c>
    </row>
    <row r="213" spans="1:8" x14ac:dyDescent="0.3">
      <c r="A213" t="s">
        <v>20</v>
      </c>
      <c r="B213">
        <v>139</v>
      </c>
      <c r="G213" t="s">
        <v>14</v>
      </c>
      <c r="H213">
        <v>2779</v>
      </c>
    </row>
    <row r="214" spans="1:8" x14ac:dyDescent="0.3">
      <c r="A214" t="s">
        <v>20</v>
      </c>
      <c r="B214">
        <v>186</v>
      </c>
      <c r="G214" t="s">
        <v>14</v>
      </c>
      <c r="H214">
        <v>92</v>
      </c>
    </row>
    <row r="215" spans="1:8" x14ac:dyDescent="0.3">
      <c r="A215" t="s">
        <v>20</v>
      </c>
      <c r="B215">
        <v>112</v>
      </c>
      <c r="G215" t="s">
        <v>14</v>
      </c>
      <c r="H215">
        <v>1028</v>
      </c>
    </row>
    <row r="216" spans="1:8" x14ac:dyDescent="0.3">
      <c r="A216" t="s">
        <v>20</v>
      </c>
      <c r="B216">
        <v>101</v>
      </c>
      <c r="G216" t="s">
        <v>14</v>
      </c>
      <c r="H216">
        <v>26</v>
      </c>
    </row>
    <row r="217" spans="1:8" x14ac:dyDescent="0.3">
      <c r="A217" t="s">
        <v>20</v>
      </c>
      <c r="B217">
        <v>206</v>
      </c>
      <c r="G217" t="s">
        <v>14</v>
      </c>
      <c r="H217">
        <v>1790</v>
      </c>
    </row>
    <row r="218" spans="1:8" x14ac:dyDescent="0.3">
      <c r="A218" t="s">
        <v>20</v>
      </c>
      <c r="B218">
        <v>154</v>
      </c>
      <c r="G218" t="s">
        <v>14</v>
      </c>
      <c r="H218">
        <v>37</v>
      </c>
    </row>
    <row r="219" spans="1:8" x14ac:dyDescent="0.3">
      <c r="A219" t="s">
        <v>20</v>
      </c>
      <c r="B219">
        <v>5966</v>
      </c>
      <c r="G219" t="s">
        <v>14</v>
      </c>
      <c r="H219">
        <v>35</v>
      </c>
    </row>
    <row r="220" spans="1:8" x14ac:dyDescent="0.3">
      <c r="A220" t="s">
        <v>20</v>
      </c>
      <c r="B220">
        <v>169</v>
      </c>
      <c r="G220" t="s">
        <v>14</v>
      </c>
      <c r="H220">
        <v>558</v>
      </c>
    </row>
    <row r="221" spans="1:8" x14ac:dyDescent="0.3">
      <c r="A221" t="s">
        <v>20</v>
      </c>
      <c r="B221">
        <v>2106</v>
      </c>
      <c r="G221" t="s">
        <v>14</v>
      </c>
      <c r="H221">
        <v>64</v>
      </c>
    </row>
    <row r="222" spans="1:8" x14ac:dyDescent="0.3">
      <c r="A222" t="s">
        <v>20</v>
      </c>
      <c r="B222">
        <v>131</v>
      </c>
      <c r="G222" t="s">
        <v>14</v>
      </c>
      <c r="H222">
        <v>245</v>
      </c>
    </row>
    <row r="223" spans="1:8" x14ac:dyDescent="0.3">
      <c r="A223" t="s">
        <v>20</v>
      </c>
      <c r="B223">
        <v>84</v>
      </c>
      <c r="G223" t="s">
        <v>14</v>
      </c>
      <c r="H223">
        <v>71</v>
      </c>
    </row>
    <row r="224" spans="1:8" x14ac:dyDescent="0.3">
      <c r="A224" t="s">
        <v>20</v>
      </c>
      <c r="B224">
        <v>155</v>
      </c>
      <c r="G224" t="s">
        <v>14</v>
      </c>
      <c r="H224">
        <v>42</v>
      </c>
    </row>
    <row r="225" spans="1:8" x14ac:dyDescent="0.3">
      <c r="A225" t="s">
        <v>20</v>
      </c>
      <c r="B225">
        <v>189</v>
      </c>
      <c r="G225" t="s">
        <v>14</v>
      </c>
      <c r="H225">
        <v>156</v>
      </c>
    </row>
    <row r="226" spans="1:8" x14ac:dyDescent="0.3">
      <c r="A226" t="s">
        <v>20</v>
      </c>
      <c r="B226">
        <v>4799</v>
      </c>
      <c r="G226" t="s">
        <v>14</v>
      </c>
      <c r="H226">
        <v>1368</v>
      </c>
    </row>
    <row r="227" spans="1:8" x14ac:dyDescent="0.3">
      <c r="A227" t="s">
        <v>20</v>
      </c>
      <c r="B227">
        <v>1137</v>
      </c>
      <c r="G227" t="s">
        <v>14</v>
      </c>
      <c r="H227">
        <v>102</v>
      </c>
    </row>
    <row r="228" spans="1:8" x14ac:dyDescent="0.3">
      <c r="A228" t="s">
        <v>20</v>
      </c>
      <c r="B228">
        <v>1152</v>
      </c>
      <c r="G228" t="s">
        <v>14</v>
      </c>
      <c r="H228">
        <v>86</v>
      </c>
    </row>
    <row r="229" spans="1:8" x14ac:dyDescent="0.3">
      <c r="A229" t="s">
        <v>20</v>
      </c>
      <c r="B229">
        <v>50</v>
      </c>
      <c r="G229" t="s">
        <v>14</v>
      </c>
      <c r="H229">
        <v>253</v>
      </c>
    </row>
    <row r="230" spans="1:8" x14ac:dyDescent="0.3">
      <c r="A230" t="s">
        <v>20</v>
      </c>
      <c r="B230">
        <v>3059</v>
      </c>
      <c r="G230" t="s">
        <v>14</v>
      </c>
      <c r="H230">
        <v>157</v>
      </c>
    </row>
    <row r="231" spans="1:8" x14ac:dyDescent="0.3">
      <c r="A231" t="s">
        <v>20</v>
      </c>
      <c r="B231">
        <v>34</v>
      </c>
      <c r="G231" t="s">
        <v>14</v>
      </c>
      <c r="H231">
        <v>183</v>
      </c>
    </row>
    <row r="232" spans="1:8" x14ac:dyDescent="0.3">
      <c r="A232" t="s">
        <v>20</v>
      </c>
      <c r="B232">
        <v>220</v>
      </c>
      <c r="G232" t="s">
        <v>14</v>
      </c>
      <c r="H232">
        <v>82</v>
      </c>
    </row>
    <row r="233" spans="1:8" x14ac:dyDescent="0.3">
      <c r="A233" t="s">
        <v>20</v>
      </c>
      <c r="B233">
        <v>1604</v>
      </c>
      <c r="G233" t="s">
        <v>14</v>
      </c>
      <c r="H233">
        <v>1</v>
      </c>
    </row>
    <row r="234" spans="1:8" x14ac:dyDescent="0.3">
      <c r="A234" t="s">
        <v>20</v>
      </c>
      <c r="B234">
        <v>454</v>
      </c>
      <c r="G234" t="s">
        <v>14</v>
      </c>
      <c r="H234">
        <v>1198</v>
      </c>
    </row>
    <row r="235" spans="1:8" x14ac:dyDescent="0.3">
      <c r="A235" t="s">
        <v>20</v>
      </c>
      <c r="B235">
        <v>123</v>
      </c>
      <c r="G235" t="s">
        <v>14</v>
      </c>
      <c r="H235">
        <v>648</v>
      </c>
    </row>
    <row r="236" spans="1:8" x14ac:dyDescent="0.3">
      <c r="A236" t="s">
        <v>20</v>
      </c>
      <c r="B236">
        <v>299</v>
      </c>
      <c r="G236" t="s">
        <v>14</v>
      </c>
      <c r="H236">
        <v>64</v>
      </c>
    </row>
    <row r="237" spans="1:8" x14ac:dyDescent="0.3">
      <c r="A237" t="s">
        <v>20</v>
      </c>
      <c r="B237">
        <v>2237</v>
      </c>
      <c r="G237" t="s">
        <v>14</v>
      </c>
      <c r="H237">
        <v>62</v>
      </c>
    </row>
    <row r="238" spans="1:8" x14ac:dyDescent="0.3">
      <c r="A238" t="s">
        <v>20</v>
      </c>
      <c r="B238">
        <v>645</v>
      </c>
      <c r="G238" t="s">
        <v>14</v>
      </c>
      <c r="H238">
        <v>750</v>
      </c>
    </row>
    <row r="239" spans="1:8" x14ac:dyDescent="0.3">
      <c r="A239" t="s">
        <v>20</v>
      </c>
      <c r="B239">
        <v>484</v>
      </c>
      <c r="G239" t="s">
        <v>14</v>
      </c>
      <c r="H239">
        <v>105</v>
      </c>
    </row>
    <row r="240" spans="1:8" x14ac:dyDescent="0.3">
      <c r="A240" t="s">
        <v>20</v>
      </c>
      <c r="B240">
        <v>154</v>
      </c>
      <c r="G240" t="s">
        <v>14</v>
      </c>
      <c r="H240">
        <v>2604</v>
      </c>
    </row>
    <row r="241" spans="1:8" x14ac:dyDescent="0.3">
      <c r="A241" t="s">
        <v>20</v>
      </c>
      <c r="B241">
        <v>82</v>
      </c>
      <c r="G241" t="s">
        <v>14</v>
      </c>
      <c r="H241">
        <v>65</v>
      </c>
    </row>
    <row r="242" spans="1:8" x14ac:dyDescent="0.3">
      <c r="A242" t="s">
        <v>20</v>
      </c>
      <c r="B242">
        <v>134</v>
      </c>
      <c r="G242" t="s">
        <v>14</v>
      </c>
      <c r="H242">
        <v>94</v>
      </c>
    </row>
    <row r="243" spans="1:8" x14ac:dyDescent="0.3">
      <c r="A243" t="s">
        <v>20</v>
      </c>
      <c r="B243">
        <v>5203</v>
      </c>
      <c r="G243" t="s">
        <v>14</v>
      </c>
      <c r="H243">
        <v>257</v>
      </c>
    </row>
    <row r="244" spans="1:8" x14ac:dyDescent="0.3">
      <c r="A244" t="s">
        <v>20</v>
      </c>
      <c r="B244">
        <v>94</v>
      </c>
      <c r="G244" t="s">
        <v>14</v>
      </c>
      <c r="H244">
        <v>2928</v>
      </c>
    </row>
    <row r="245" spans="1:8" x14ac:dyDescent="0.3">
      <c r="A245" t="s">
        <v>20</v>
      </c>
      <c r="B245">
        <v>205</v>
      </c>
      <c r="G245" t="s">
        <v>14</v>
      </c>
      <c r="H245">
        <v>4697</v>
      </c>
    </row>
    <row r="246" spans="1:8" x14ac:dyDescent="0.3">
      <c r="A246" t="s">
        <v>20</v>
      </c>
      <c r="B246">
        <v>92</v>
      </c>
      <c r="G246" t="s">
        <v>14</v>
      </c>
      <c r="H246">
        <v>2915</v>
      </c>
    </row>
    <row r="247" spans="1:8" x14ac:dyDescent="0.3">
      <c r="A247" t="s">
        <v>20</v>
      </c>
      <c r="B247">
        <v>219</v>
      </c>
      <c r="G247" t="s">
        <v>14</v>
      </c>
      <c r="H247">
        <v>18</v>
      </c>
    </row>
    <row r="248" spans="1:8" x14ac:dyDescent="0.3">
      <c r="A248" t="s">
        <v>20</v>
      </c>
      <c r="B248">
        <v>2526</v>
      </c>
      <c r="G248" t="s">
        <v>14</v>
      </c>
      <c r="H248">
        <v>602</v>
      </c>
    </row>
    <row r="249" spans="1:8" x14ac:dyDescent="0.3">
      <c r="A249" t="s">
        <v>20</v>
      </c>
      <c r="B249">
        <v>94</v>
      </c>
      <c r="G249" t="s">
        <v>14</v>
      </c>
      <c r="H249">
        <v>1</v>
      </c>
    </row>
    <row r="250" spans="1:8" x14ac:dyDescent="0.3">
      <c r="A250" t="s">
        <v>20</v>
      </c>
      <c r="B250">
        <v>1713</v>
      </c>
      <c r="G250" t="s">
        <v>14</v>
      </c>
      <c r="H250">
        <v>3868</v>
      </c>
    </row>
    <row r="251" spans="1:8" x14ac:dyDescent="0.3">
      <c r="A251" t="s">
        <v>20</v>
      </c>
      <c r="B251">
        <v>249</v>
      </c>
      <c r="G251" t="s">
        <v>14</v>
      </c>
      <c r="H251">
        <v>504</v>
      </c>
    </row>
    <row r="252" spans="1:8" x14ac:dyDescent="0.3">
      <c r="A252" t="s">
        <v>20</v>
      </c>
      <c r="B252">
        <v>192</v>
      </c>
      <c r="G252" t="s">
        <v>14</v>
      </c>
      <c r="H252">
        <v>14</v>
      </c>
    </row>
    <row r="253" spans="1:8" x14ac:dyDescent="0.3">
      <c r="A253" t="s">
        <v>20</v>
      </c>
      <c r="B253">
        <v>247</v>
      </c>
      <c r="G253" t="s">
        <v>14</v>
      </c>
      <c r="H253">
        <v>750</v>
      </c>
    </row>
    <row r="254" spans="1:8" x14ac:dyDescent="0.3">
      <c r="A254" t="s">
        <v>20</v>
      </c>
      <c r="B254">
        <v>2293</v>
      </c>
      <c r="G254" t="s">
        <v>14</v>
      </c>
      <c r="H254">
        <v>77</v>
      </c>
    </row>
    <row r="255" spans="1:8" x14ac:dyDescent="0.3">
      <c r="A255" t="s">
        <v>20</v>
      </c>
      <c r="B255">
        <v>3131</v>
      </c>
      <c r="G255" t="s">
        <v>14</v>
      </c>
      <c r="H255">
        <v>752</v>
      </c>
    </row>
    <row r="256" spans="1:8" x14ac:dyDescent="0.3">
      <c r="A256" t="s">
        <v>20</v>
      </c>
      <c r="B256">
        <v>143</v>
      </c>
      <c r="G256" t="s">
        <v>14</v>
      </c>
      <c r="H256">
        <v>131</v>
      </c>
    </row>
    <row r="257" spans="1:8" x14ac:dyDescent="0.3">
      <c r="A257" t="s">
        <v>20</v>
      </c>
      <c r="B257">
        <v>296</v>
      </c>
      <c r="G257" t="s">
        <v>14</v>
      </c>
      <c r="H257">
        <v>87</v>
      </c>
    </row>
    <row r="258" spans="1:8" x14ac:dyDescent="0.3">
      <c r="A258" t="s">
        <v>20</v>
      </c>
      <c r="B258">
        <v>170</v>
      </c>
      <c r="G258" t="s">
        <v>14</v>
      </c>
      <c r="H258">
        <v>1063</v>
      </c>
    </row>
    <row r="259" spans="1:8" x14ac:dyDescent="0.3">
      <c r="A259" t="s">
        <v>20</v>
      </c>
      <c r="B259">
        <v>86</v>
      </c>
      <c r="G259" t="s">
        <v>14</v>
      </c>
      <c r="H259">
        <v>76</v>
      </c>
    </row>
    <row r="260" spans="1:8" x14ac:dyDescent="0.3">
      <c r="A260" t="s">
        <v>20</v>
      </c>
      <c r="B260">
        <v>6286</v>
      </c>
      <c r="G260" t="s">
        <v>14</v>
      </c>
      <c r="H260">
        <v>4428</v>
      </c>
    </row>
    <row r="261" spans="1:8" x14ac:dyDescent="0.3">
      <c r="A261" t="s">
        <v>20</v>
      </c>
      <c r="B261">
        <v>3727</v>
      </c>
      <c r="G261" t="s">
        <v>14</v>
      </c>
      <c r="H261">
        <v>58</v>
      </c>
    </row>
    <row r="262" spans="1:8" x14ac:dyDescent="0.3">
      <c r="A262" t="s">
        <v>20</v>
      </c>
      <c r="B262">
        <v>1605</v>
      </c>
      <c r="G262" t="s">
        <v>14</v>
      </c>
      <c r="H262">
        <v>111</v>
      </c>
    </row>
    <row r="263" spans="1:8" x14ac:dyDescent="0.3">
      <c r="A263" t="s">
        <v>20</v>
      </c>
      <c r="B263">
        <v>2120</v>
      </c>
      <c r="G263" t="s">
        <v>14</v>
      </c>
      <c r="H263">
        <v>2955</v>
      </c>
    </row>
    <row r="264" spans="1:8" x14ac:dyDescent="0.3">
      <c r="A264" t="s">
        <v>20</v>
      </c>
      <c r="B264">
        <v>50</v>
      </c>
      <c r="G264" t="s">
        <v>14</v>
      </c>
      <c r="H264">
        <v>1657</v>
      </c>
    </row>
    <row r="265" spans="1:8" x14ac:dyDescent="0.3">
      <c r="A265" t="s">
        <v>20</v>
      </c>
      <c r="B265">
        <v>2080</v>
      </c>
      <c r="G265" t="s">
        <v>14</v>
      </c>
      <c r="H265">
        <v>926</v>
      </c>
    </row>
    <row r="266" spans="1:8" x14ac:dyDescent="0.3">
      <c r="A266" t="s">
        <v>20</v>
      </c>
      <c r="B266">
        <v>2105</v>
      </c>
      <c r="G266" t="s">
        <v>14</v>
      </c>
      <c r="H266">
        <v>77</v>
      </c>
    </row>
    <row r="267" spans="1:8" x14ac:dyDescent="0.3">
      <c r="A267" t="s">
        <v>20</v>
      </c>
      <c r="B267">
        <v>2436</v>
      </c>
      <c r="G267" t="s">
        <v>14</v>
      </c>
      <c r="H267">
        <v>1748</v>
      </c>
    </row>
    <row r="268" spans="1:8" x14ac:dyDescent="0.3">
      <c r="A268" t="s">
        <v>20</v>
      </c>
      <c r="B268">
        <v>80</v>
      </c>
      <c r="G268" t="s">
        <v>14</v>
      </c>
      <c r="H268">
        <v>79</v>
      </c>
    </row>
    <row r="269" spans="1:8" x14ac:dyDescent="0.3">
      <c r="A269" t="s">
        <v>20</v>
      </c>
      <c r="B269">
        <v>42</v>
      </c>
      <c r="G269" t="s">
        <v>14</v>
      </c>
      <c r="H269">
        <v>889</v>
      </c>
    </row>
    <row r="270" spans="1:8" x14ac:dyDescent="0.3">
      <c r="A270" t="s">
        <v>20</v>
      </c>
      <c r="B270">
        <v>139</v>
      </c>
      <c r="G270" t="s">
        <v>14</v>
      </c>
      <c r="H270">
        <v>56</v>
      </c>
    </row>
    <row r="271" spans="1:8" x14ac:dyDescent="0.3">
      <c r="A271" t="s">
        <v>20</v>
      </c>
      <c r="B271">
        <v>159</v>
      </c>
      <c r="G271" t="s">
        <v>14</v>
      </c>
      <c r="H271">
        <v>1</v>
      </c>
    </row>
    <row r="272" spans="1:8" x14ac:dyDescent="0.3">
      <c r="A272" t="s">
        <v>20</v>
      </c>
      <c r="B272">
        <v>381</v>
      </c>
      <c r="G272" t="s">
        <v>14</v>
      </c>
      <c r="H272">
        <v>83</v>
      </c>
    </row>
    <row r="273" spans="1:8" x14ac:dyDescent="0.3">
      <c r="A273" t="s">
        <v>20</v>
      </c>
      <c r="B273">
        <v>194</v>
      </c>
      <c r="G273" t="s">
        <v>14</v>
      </c>
      <c r="H273">
        <v>2025</v>
      </c>
    </row>
    <row r="274" spans="1:8" x14ac:dyDescent="0.3">
      <c r="A274" t="s">
        <v>20</v>
      </c>
      <c r="B274">
        <v>106</v>
      </c>
      <c r="G274" t="s">
        <v>14</v>
      </c>
      <c r="H274">
        <v>14</v>
      </c>
    </row>
    <row r="275" spans="1:8" x14ac:dyDescent="0.3">
      <c r="A275" t="s">
        <v>20</v>
      </c>
      <c r="B275">
        <v>142</v>
      </c>
      <c r="G275" t="s">
        <v>14</v>
      </c>
      <c r="H275">
        <v>656</v>
      </c>
    </row>
    <row r="276" spans="1:8" x14ac:dyDescent="0.3">
      <c r="A276" t="s">
        <v>20</v>
      </c>
      <c r="B276">
        <v>211</v>
      </c>
      <c r="G276" t="s">
        <v>14</v>
      </c>
      <c r="H276">
        <v>1596</v>
      </c>
    </row>
    <row r="277" spans="1:8" x14ac:dyDescent="0.3">
      <c r="A277" t="s">
        <v>20</v>
      </c>
      <c r="B277">
        <v>2756</v>
      </c>
      <c r="G277" t="s">
        <v>14</v>
      </c>
      <c r="H277">
        <v>10</v>
      </c>
    </row>
    <row r="278" spans="1:8" x14ac:dyDescent="0.3">
      <c r="A278" t="s">
        <v>20</v>
      </c>
      <c r="B278">
        <v>173</v>
      </c>
      <c r="G278" t="s">
        <v>14</v>
      </c>
      <c r="H278">
        <v>1121</v>
      </c>
    </row>
    <row r="279" spans="1:8" x14ac:dyDescent="0.3">
      <c r="A279" t="s">
        <v>20</v>
      </c>
      <c r="B279">
        <v>87</v>
      </c>
      <c r="G279" t="s">
        <v>14</v>
      </c>
      <c r="H279">
        <v>15</v>
      </c>
    </row>
    <row r="280" spans="1:8" x14ac:dyDescent="0.3">
      <c r="A280" t="s">
        <v>20</v>
      </c>
      <c r="B280">
        <v>1572</v>
      </c>
      <c r="G280" t="s">
        <v>14</v>
      </c>
      <c r="H280">
        <v>191</v>
      </c>
    </row>
    <row r="281" spans="1:8" x14ac:dyDescent="0.3">
      <c r="A281" t="s">
        <v>20</v>
      </c>
      <c r="B281">
        <v>2346</v>
      </c>
      <c r="G281" t="s">
        <v>14</v>
      </c>
      <c r="H281">
        <v>16</v>
      </c>
    </row>
    <row r="282" spans="1:8" x14ac:dyDescent="0.3">
      <c r="A282" t="s">
        <v>20</v>
      </c>
      <c r="B282">
        <v>115</v>
      </c>
      <c r="G282" t="s">
        <v>14</v>
      </c>
      <c r="H282">
        <v>17</v>
      </c>
    </row>
    <row r="283" spans="1:8" x14ac:dyDescent="0.3">
      <c r="A283" t="s">
        <v>20</v>
      </c>
      <c r="B283">
        <v>85</v>
      </c>
      <c r="G283" t="s">
        <v>14</v>
      </c>
      <c r="H283">
        <v>34</v>
      </c>
    </row>
    <row r="284" spans="1:8" x14ac:dyDescent="0.3">
      <c r="A284" t="s">
        <v>20</v>
      </c>
      <c r="B284">
        <v>144</v>
      </c>
      <c r="G284" t="s">
        <v>14</v>
      </c>
      <c r="H284">
        <v>1</v>
      </c>
    </row>
    <row r="285" spans="1:8" x14ac:dyDescent="0.3">
      <c r="A285" t="s">
        <v>20</v>
      </c>
      <c r="B285">
        <v>2443</v>
      </c>
      <c r="G285" t="s">
        <v>14</v>
      </c>
      <c r="H285">
        <v>1274</v>
      </c>
    </row>
    <row r="286" spans="1:8" x14ac:dyDescent="0.3">
      <c r="A286" t="s">
        <v>20</v>
      </c>
      <c r="B286">
        <v>64</v>
      </c>
      <c r="G286" t="s">
        <v>14</v>
      </c>
      <c r="H286">
        <v>210</v>
      </c>
    </row>
    <row r="287" spans="1:8" x14ac:dyDescent="0.3">
      <c r="A287" t="s">
        <v>20</v>
      </c>
      <c r="B287">
        <v>268</v>
      </c>
      <c r="G287" t="s">
        <v>14</v>
      </c>
      <c r="H287">
        <v>248</v>
      </c>
    </row>
    <row r="288" spans="1:8" x14ac:dyDescent="0.3">
      <c r="A288" t="s">
        <v>20</v>
      </c>
      <c r="B288">
        <v>195</v>
      </c>
      <c r="G288" t="s">
        <v>14</v>
      </c>
      <c r="H288">
        <v>513</v>
      </c>
    </row>
    <row r="289" spans="1:8" x14ac:dyDescent="0.3">
      <c r="A289" t="s">
        <v>20</v>
      </c>
      <c r="B289">
        <v>186</v>
      </c>
      <c r="G289" t="s">
        <v>14</v>
      </c>
      <c r="H289">
        <v>3410</v>
      </c>
    </row>
    <row r="290" spans="1:8" x14ac:dyDescent="0.3">
      <c r="A290" t="s">
        <v>20</v>
      </c>
      <c r="B290">
        <v>460</v>
      </c>
      <c r="G290" t="s">
        <v>14</v>
      </c>
      <c r="H290">
        <v>10</v>
      </c>
    </row>
    <row r="291" spans="1:8" x14ac:dyDescent="0.3">
      <c r="A291" t="s">
        <v>20</v>
      </c>
      <c r="B291">
        <v>2528</v>
      </c>
      <c r="G291" t="s">
        <v>14</v>
      </c>
      <c r="H291">
        <v>2201</v>
      </c>
    </row>
    <row r="292" spans="1:8" x14ac:dyDescent="0.3">
      <c r="A292" t="s">
        <v>20</v>
      </c>
      <c r="B292">
        <v>3657</v>
      </c>
      <c r="G292" t="s">
        <v>14</v>
      </c>
      <c r="H292">
        <v>676</v>
      </c>
    </row>
    <row r="293" spans="1:8" x14ac:dyDescent="0.3">
      <c r="A293" t="s">
        <v>20</v>
      </c>
      <c r="B293">
        <v>131</v>
      </c>
      <c r="G293" t="s">
        <v>14</v>
      </c>
      <c r="H293">
        <v>831</v>
      </c>
    </row>
    <row r="294" spans="1:8" x14ac:dyDescent="0.3">
      <c r="A294" t="s">
        <v>20</v>
      </c>
      <c r="B294">
        <v>239</v>
      </c>
      <c r="G294" t="s">
        <v>14</v>
      </c>
      <c r="H294">
        <v>859</v>
      </c>
    </row>
    <row r="295" spans="1:8" x14ac:dyDescent="0.3">
      <c r="A295" t="s">
        <v>20</v>
      </c>
      <c r="B295">
        <v>78</v>
      </c>
      <c r="G295" t="s">
        <v>14</v>
      </c>
      <c r="H295">
        <v>45</v>
      </c>
    </row>
    <row r="296" spans="1:8" x14ac:dyDescent="0.3">
      <c r="A296" t="s">
        <v>20</v>
      </c>
      <c r="B296">
        <v>1773</v>
      </c>
      <c r="G296" t="s">
        <v>14</v>
      </c>
      <c r="H296">
        <v>6</v>
      </c>
    </row>
    <row r="297" spans="1:8" x14ac:dyDescent="0.3">
      <c r="A297" t="s">
        <v>20</v>
      </c>
      <c r="B297">
        <v>32</v>
      </c>
      <c r="G297" t="s">
        <v>14</v>
      </c>
      <c r="H297">
        <v>7</v>
      </c>
    </row>
    <row r="298" spans="1:8" x14ac:dyDescent="0.3">
      <c r="A298" t="s">
        <v>20</v>
      </c>
      <c r="B298">
        <v>369</v>
      </c>
      <c r="G298" t="s">
        <v>14</v>
      </c>
      <c r="H298">
        <v>31</v>
      </c>
    </row>
    <row r="299" spans="1:8" x14ac:dyDescent="0.3">
      <c r="A299" t="s">
        <v>20</v>
      </c>
      <c r="B299">
        <v>89</v>
      </c>
      <c r="G299" t="s">
        <v>14</v>
      </c>
      <c r="H299">
        <v>78</v>
      </c>
    </row>
    <row r="300" spans="1:8" x14ac:dyDescent="0.3">
      <c r="A300" t="s">
        <v>20</v>
      </c>
      <c r="B300">
        <v>147</v>
      </c>
      <c r="G300" t="s">
        <v>14</v>
      </c>
      <c r="H300">
        <v>1225</v>
      </c>
    </row>
    <row r="301" spans="1:8" x14ac:dyDescent="0.3">
      <c r="A301" t="s">
        <v>20</v>
      </c>
      <c r="B301">
        <v>126</v>
      </c>
      <c r="G301" t="s">
        <v>14</v>
      </c>
      <c r="H301">
        <v>1</v>
      </c>
    </row>
    <row r="302" spans="1:8" x14ac:dyDescent="0.3">
      <c r="A302" t="s">
        <v>20</v>
      </c>
      <c r="B302">
        <v>2218</v>
      </c>
      <c r="G302" t="s">
        <v>14</v>
      </c>
      <c r="H302">
        <v>67</v>
      </c>
    </row>
    <row r="303" spans="1:8" x14ac:dyDescent="0.3">
      <c r="A303" t="s">
        <v>20</v>
      </c>
      <c r="B303">
        <v>202</v>
      </c>
      <c r="G303" t="s">
        <v>14</v>
      </c>
      <c r="H303">
        <v>19</v>
      </c>
    </row>
    <row r="304" spans="1:8" x14ac:dyDescent="0.3">
      <c r="A304" t="s">
        <v>20</v>
      </c>
      <c r="B304">
        <v>140</v>
      </c>
      <c r="G304" t="s">
        <v>14</v>
      </c>
      <c r="H304">
        <v>2108</v>
      </c>
    </row>
    <row r="305" spans="1:8" x14ac:dyDescent="0.3">
      <c r="A305" t="s">
        <v>20</v>
      </c>
      <c r="B305">
        <v>1052</v>
      </c>
      <c r="G305" t="s">
        <v>14</v>
      </c>
      <c r="H305">
        <v>679</v>
      </c>
    </row>
    <row r="306" spans="1:8" x14ac:dyDescent="0.3">
      <c r="A306" t="s">
        <v>20</v>
      </c>
      <c r="B306">
        <v>247</v>
      </c>
      <c r="G306" t="s">
        <v>14</v>
      </c>
      <c r="H306">
        <v>36</v>
      </c>
    </row>
    <row r="307" spans="1:8" x14ac:dyDescent="0.3">
      <c r="A307" t="s">
        <v>20</v>
      </c>
      <c r="B307">
        <v>84</v>
      </c>
      <c r="G307" t="s">
        <v>14</v>
      </c>
      <c r="H307">
        <v>47</v>
      </c>
    </row>
    <row r="308" spans="1:8" x14ac:dyDescent="0.3">
      <c r="A308" t="s">
        <v>20</v>
      </c>
      <c r="B308">
        <v>88</v>
      </c>
      <c r="G308" t="s">
        <v>14</v>
      </c>
      <c r="H308">
        <v>70</v>
      </c>
    </row>
    <row r="309" spans="1:8" x14ac:dyDescent="0.3">
      <c r="A309" t="s">
        <v>20</v>
      </c>
      <c r="B309">
        <v>156</v>
      </c>
      <c r="G309" t="s">
        <v>14</v>
      </c>
      <c r="H309">
        <v>154</v>
      </c>
    </row>
    <row r="310" spans="1:8" x14ac:dyDescent="0.3">
      <c r="A310" t="s">
        <v>20</v>
      </c>
      <c r="B310">
        <v>2985</v>
      </c>
      <c r="G310" t="s">
        <v>14</v>
      </c>
      <c r="H310">
        <v>22</v>
      </c>
    </row>
    <row r="311" spans="1:8" x14ac:dyDescent="0.3">
      <c r="A311" t="s">
        <v>20</v>
      </c>
      <c r="B311">
        <v>762</v>
      </c>
      <c r="G311" t="s">
        <v>14</v>
      </c>
      <c r="H311">
        <v>1758</v>
      </c>
    </row>
    <row r="312" spans="1:8" x14ac:dyDescent="0.3">
      <c r="A312" t="s">
        <v>20</v>
      </c>
      <c r="B312">
        <v>554</v>
      </c>
      <c r="G312" t="s">
        <v>14</v>
      </c>
      <c r="H312">
        <v>94</v>
      </c>
    </row>
    <row r="313" spans="1:8" x14ac:dyDescent="0.3">
      <c r="A313" t="s">
        <v>20</v>
      </c>
      <c r="B313">
        <v>135</v>
      </c>
      <c r="G313" t="s">
        <v>14</v>
      </c>
      <c r="H313">
        <v>33</v>
      </c>
    </row>
    <row r="314" spans="1:8" x14ac:dyDescent="0.3">
      <c r="A314" t="s">
        <v>20</v>
      </c>
      <c r="B314">
        <v>122</v>
      </c>
      <c r="G314" t="s">
        <v>14</v>
      </c>
      <c r="H314">
        <v>1</v>
      </c>
    </row>
    <row r="315" spans="1:8" x14ac:dyDescent="0.3">
      <c r="A315" t="s">
        <v>20</v>
      </c>
      <c r="B315">
        <v>221</v>
      </c>
      <c r="G315" t="s">
        <v>14</v>
      </c>
      <c r="H315">
        <v>31</v>
      </c>
    </row>
    <row r="316" spans="1:8" x14ac:dyDescent="0.3">
      <c r="A316" t="s">
        <v>20</v>
      </c>
      <c r="B316">
        <v>126</v>
      </c>
      <c r="G316" t="s">
        <v>14</v>
      </c>
      <c r="H316">
        <v>35</v>
      </c>
    </row>
    <row r="317" spans="1:8" x14ac:dyDescent="0.3">
      <c r="A317" t="s">
        <v>20</v>
      </c>
      <c r="B317">
        <v>1022</v>
      </c>
      <c r="G317" t="s">
        <v>14</v>
      </c>
      <c r="H317">
        <v>63</v>
      </c>
    </row>
    <row r="318" spans="1:8" x14ac:dyDescent="0.3">
      <c r="A318" t="s">
        <v>20</v>
      </c>
      <c r="B318">
        <v>3177</v>
      </c>
      <c r="G318" t="s">
        <v>14</v>
      </c>
      <c r="H318">
        <v>526</v>
      </c>
    </row>
    <row r="319" spans="1:8" x14ac:dyDescent="0.3">
      <c r="A319" t="s">
        <v>20</v>
      </c>
      <c r="B319">
        <v>198</v>
      </c>
      <c r="G319" t="s">
        <v>14</v>
      </c>
      <c r="H319">
        <v>121</v>
      </c>
    </row>
    <row r="320" spans="1:8" x14ac:dyDescent="0.3">
      <c r="A320" t="s">
        <v>20</v>
      </c>
      <c r="B320">
        <v>85</v>
      </c>
      <c r="G320" t="s">
        <v>14</v>
      </c>
      <c r="H320">
        <v>67</v>
      </c>
    </row>
    <row r="321" spans="1:8" x14ac:dyDescent="0.3">
      <c r="A321" t="s">
        <v>20</v>
      </c>
      <c r="B321">
        <v>3596</v>
      </c>
      <c r="G321" t="s">
        <v>14</v>
      </c>
      <c r="H321">
        <v>57</v>
      </c>
    </row>
    <row r="322" spans="1:8" x14ac:dyDescent="0.3">
      <c r="A322" t="s">
        <v>20</v>
      </c>
      <c r="B322">
        <v>244</v>
      </c>
      <c r="G322" t="s">
        <v>14</v>
      </c>
      <c r="H322">
        <v>1229</v>
      </c>
    </row>
    <row r="323" spans="1:8" x14ac:dyDescent="0.3">
      <c r="A323" t="s">
        <v>20</v>
      </c>
      <c r="B323">
        <v>5180</v>
      </c>
      <c r="G323" t="s">
        <v>14</v>
      </c>
      <c r="H323">
        <v>12</v>
      </c>
    </row>
    <row r="324" spans="1:8" x14ac:dyDescent="0.3">
      <c r="A324" t="s">
        <v>20</v>
      </c>
      <c r="B324">
        <v>589</v>
      </c>
      <c r="G324" t="s">
        <v>14</v>
      </c>
      <c r="H324">
        <v>452</v>
      </c>
    </row>
    <row r="325" spans="1:8" x14ac:dyDescent="0.3">
      <c r="A325" t="s">
        <v>20</v>
      </c>
      <c r="B325">
        <v>2725</v>
      </c>
      <c r="G325" t="s">
        <v>14</v>
      </c>
      <c r="H325">
        <v>1886</v>
      </c>
    </row>
    <row r="326" spans="1:8" x14ac:dyDescent="0.3">
      <c r="A326" t="s">
        <v>20</v>
      </c>
      <c r="B326">
        <v>300</v>
      </c>
      <c r="G326" t="s">
        <v>14</v>
      </c>
      <c r="H326">
        <v>1825</v>
      </c>
    </row>
    <row r="327" spans="1:8" x14ac:dyDescent="0.3">
      <c r="A327" t="s">
        <v>20</v>
      </c>
      <c r="B327">
        <v>144</v>
      </c>
      <c r="G327" t="s">
        <v>14</v>
      </c>
      <c r="H327">
        <v>31</v>
      </c>
    </row>
    <row r="328" spans="1:8" x14ac:dyDescent="0.3">
      <c r="A328" t="s">
        <v>20</v>
      </c>
      <c r="B328">
        <v>87</v>
      </c>
      <c r="G328" t="s">
        <v>14</v>
      </c>
      <c r="H328">
        <v>107</v>
      </c>
    </row>
    <row r="329" spans="1:8" x14ac:dyDescent="0.3">
      <c r="A329" t="s">
        <v>20</v>
      </c>
      <c r="B329">
        <v>3116</v>
      </c>
      <c r="G329" t="s">
        <v>14</v>
      </c>
      <c r="H329">
        <v>27</v>
      </c>
    </row>
    <row r="330" spans="1:8" x14ac:dyDescent="0.3">
      <c r="A330" t="s">
        <v>20</v>
      </c>
      <c r="B330">
        <v>909</v>
      </c>
      <c r="G330" t="s">
        <v>14</v>
      </c>
      <c r="H330">
        <v>1221</v>
      </c>
    </row>
    <row r="331" spans="1:8" x14ac:dyDescent="0.3">
      <c r="A331" t="s">
        <v>20</v>
      </c>
      <c r="B331">
        <v>1613</v>
      </c>
      <c r="G331" t="s">
        <v>14</v>
      </c>
      <c r="H331">
        <v>1</v>
      </c>
    </row>
    <row r="332" spans="1:8" x14ac:dyDescent="0.3">
      <c r="A332" t="s">
        <v>20</v>
      </c>
      <c r="B332">
        <v>136</v>
      </c>
      <c r="G332" t="s">
        <v>14</v>
      </c>
      <c r="H332">
        <v>16</v>
      </c>
    </row>
    <row r="333" spans="1:8" x14ac:dyDescent="0.3">
      <c r="A333" t="s">
        <v>20</v>
      </c>
      <c r="B333">
        <v>130</v>
      </c>
      <c r="G333" t="s">
        <v>14</v>
      </c>
      <c r="H333">
        <v>41</v>
      </c>
    </row>
    <row r="334" spans="1:8" x14ac:dyDescent="0.3">
      <c r="A334" t="s">
        <v>20</v>
      </c>
      <c r="B334">
        <v>102</v>
      </c>
      <c r="G334" t="s">
        <v>14</v>
      </c>
      <c r="H334">
        <v>523</v>
      </c>
    </row>
    <row r="335" spans="1:8" x14ac:dyDescent="0.3">
      <c r="A335" t="s">
        <v>20</v>
      </c>
      <c r="B335">
        <v>4006</v>
      </c>
      <c r="G335" t="s">
        <v>14</v>
      </c>
      <c r="H335">
        <v>141</v>
      </c>
    </row>
    <row r="336" spans="1:8" x14ac:dyDescent="0.3">
      <c r="A336" t="s">
        <v>20</v>
      </c>
      <c r="B336">
        <v>1629</v>
      </c>
      <c r="G336" t="s">
        <v>14</v>
      </c>
      <c r="H336">
        <v>52</v>
      </c>
    </row>
    <row r="337" spans="1:8" x14ac:dyDescent="0.3">
      <c r="A337" t="s">
        <v>20</v>
      </c>
      <c r="B337">
        <v>2188</v>
      </c>
      <c r="G337" t="s">
        <v>14</v>
      </c>
      <c r="H337">
        <v>225</v>
      </c>
    </row>
    <row r="338" spans="1:8" x14ac:dyDescent="0.3">
      <c r="A338" t="s">
        <v>20</v>
      </c>
      <c r="B338">
        <v>2409</v>
      </c>
      <c r="G338" t="s">
        <v>14</v>
      </c>
      <c r="H338">
        <v>38</v>
      </c>
    </row>
    <row r="339" spans="1:8" x14ac:dyDescent="0.3">
      <c r="A339" t="s">
        <v>20</v>
      </c>
      <c r="B339">
        <v>194</v>
      </c>
      <c r="G339" t="s">
        <v>14</v>
      </c>
      <c r="H339">
        <v>15</v>
      </c>
    </row>
    <row r="340" spans="1:8" x14ac:dyDescent="0.3">
      <c r="A340" t="s">
        <v>20</v>
      </c>
      <c r="B340">
        <v>1140</v>
      </c>
      <c r="G340" t="s">
        <v>14</v>
      </c>
      <c r="H340">
        <v>37</v>
      </c>
    </row>
    <row r="341" spans="1:8" x14ac:dyDescent="0.3">
      <c r="A341" t="s">
        <v>20</v>
      </c>
      <c r="B341">
        <v>102</v>
      </c>
      <c r="G341" t="s">
        <v>14</v>
      </c>
      <c r="H341">
        <v>112</v>
      </c>
    </row>
    <row r="342" spans="1:8" x14ac:dyDescent="0.3">
      <c r="A342" t="s">
        <v>20</v>
      </c>
      <c r="B342">
        <v>2857</v>
      </c>
      <c r="G342" t="s">
        <v>14</v>
      </c>
      <c r="H342">
        <v>21</v>
      </c>
    </row>
    <row r="343" spans="1:8" x14ac:dyDescent="0.3">
      <c r="A343" t="s">
        <v>20</v>
      </c>
      <c r="B343">
        <v>107</v>
      </c>
      <c r="G343" t="s">
        <v>14</v>
      </c>
      <c r="H343">
        <v>67</v>
      </c>
    </row>
    <row r="344" spans="1:8" x14ac:dyDescent="0.3">
      <c r="A344" t="s">
        <v>20</v>
      </c>
      <c r="B344">
        <v>160</v>
      </c>
      <c r="G344" t="s">
        <v>14</v>
      </c>
      <c r="H344">
        <v>78</v>
      </c>
    </row>
    <row r="345" spans="1:8" x14ac:dyDescent="0.3">
      <c r="A345" t="s">
        <v>20</v>
      </c>
      <c r="B345">
        <v>2230</v>
      </c>
      <c r="G345" t="s">
        <v>14</v>
      </c>
      <c r="H345">
        <v>67</v>
      </c>
    </row>
    <row r="346" spans="1:8" x14ac:dyDescent="0.3">
      <c r="A346" t="s">
        <v>20</v>
      </c>
      <c r="B346">
        <v>316</v>
      </c>
      <c r="G346" t="s">
        <v>14</v>
      </c>
      <c r="H346">
        <v>263</v>
      </c>
    </row>
    <row r="347" spans="1:8" x14ac:dyDescent="0.3">
      <c r="A347" t="s">
        <v>20</v>
      </c>
      <c r="B347">
        <v>117</v>
      </c>
      <c r="G347" t="s">
        <v>14</v>
      </c>
      <c r="H347">
        <v>1691</v>
      </c>
    </row>
    <row r="348" spans="1:8" x14ac:dyDescent="0.3">
      <c r="A348" t="s">
        <v>20</v>
      </c>
      <c r="B348">
        <v>6406</v>
      </c>
      <c r="G348" t="s">
        <v>14</v>
      </c>
      <c r="H348">
        <v>181</v>
      </c>
    </row>
    <row r="349" spans="1:8" x14ac:dyDescent="0.3">
      <c r="A349" t="s">
        <v>20</v>
      </c>
      <c r="B349">
        <v>192</v>
      </c>
      <c r="G349" t="s">
        <v>14</v>
      </c>
      <c r="H349">
        <v>13</v>
      </c>
    </row>
    <row r="350" spans="1:8" x14ac:dyDescent="0.3">
      <c r="A350" t="s">
        <v>20</v>
      </c>
      <c r="B350">
        <v>26</v>
      </c>
      <c r="G350" t="s">
        <v>14</v>
      </c>
      <c r="H350">
        <v>1</v>
      </c>
    </row>
    <row r="351" spans="1:8" x14ac:dyDescent="0.3">
      <c r="A351" t="s">
        <v>20</v>
      </c>
      <c r="B351">
        <v>723</v>
      </c>
      <c r="G351" t="s">
        <v>14</v>
      </c>
      <c r="H351">
        <v>21</v>
      </c>
    </row>
    <row r="352" spans="1:8" x14ac:dyDescent="0.3">
      <c r="A352" t="s">
        <v>20</v>
      </c>
      <c r="B352">
        <v>170</v>
      </c>
      <c r="G352" t="s">
        <v>14</v>
      </c>
      <c r="H352">
        <v>830</v>
      </c>
    </row>
    <row r="353" spans="1:8" x14ac:dyDescent="0.3">
      <c r="A353" t="s">
        <v>20</v>
      </c>
      <c r="B353">
        <v>238</v>
      </c>
      <c r="G353" t="s">
        <v>14</v>
      </c>
      <c r="H353">
        <v>130</v>
      </c>
    </row>
    <row r="354" spans="1:8" x14ac:dyDescent="0.3">
      <c r="A354" t="s">
        <v>20</v>
      </c>
      <c r="B354">
        <v>55</v>
      </c>
      <c r="G354" t="s">
        <v>14</v>
      </c>
      <c r="H354">
        <v>55</v>
      </c>
    </row>
    <row r="355" spans="1:8" x14ac:dyDescent="0.3">
      <c r="A355" t="s">
        <v>20</v>
      </c>
      <c r="B355">
        <v>128</v>
      </c>
      <c r="G355" t="s">
        <v>14</v>
      </c>
      <c r="H355">
        <v>114</v>
      </c>
    </row>
    <row r="356" spans="1:8" x14ac:dyDescent="0.3">
      <c r="A356" t="s">
        <v>20</v>
      </c>
      <c r="B356">
        <v>2144</v>
      </c>
      <c r="G356" t="s">
        <v>14</v>
      </c>
      <c r="H356">
        <v>594</v>
      </c>
    </row>
    <row r="357" spans="1:8" x14ac:dyDescent="0.3">
      <c r="A357" t="s">
        <v>20</v>
      </c>
      <c r="B357">
        <v>2693</v>
      </c>
      <c r="G357" t="s">
        <v>14</v>
      </c>
      <c r="H357">
        <v>24</v>
      </c>
    </row>
    <row r="358" spans="1:8" x14ac:dyDescent="0.3">
      <c r="A358" t="s">
        <v>20</v>
      </c>
      <c r="B358">
        <v>432</v>
      </c>
      <c r="G358" t="s">
        <v>14</v>
      </c>
      <c r="H358">
        <v>252</v>
      </c>
    </row>
    <row r="359" spans="1:8" x14ac:dyDescent="0.3">
      <c r="A359" t="s">
        <v>20</v>
      </c>
      <c r="B359">
        <v>189</v>
      </c>
      <c r="G359" t="s">
        <v>14</v>
      </c>
      <c r="H359">
        <v>67</v>
      </c>
    </row>
    <row r="360" spans="1:8" x14ac:dyDescent="0.3">
      <c r="A360" t="s">
        <v>20</v>
      </c>
      <c r="B360">
        <v>154</v>
      </c>
      <c r="G360" t="s">
        <v>14</v>
      </c>
      <c r="H360">
        <v>742</v>
      </c>
    </row>
    <row r="361" spans="1:8" x14ac:dyDescent="0.3">
      <c r="A361" t="s">
        <v>20</v>
      </c>
      <c r="B361">
        <v>96</v>
      </c>
      <c r="G361" t="s">
        <v>14</v>
      </c>
      <c r="H361">
        <v>75</v>
      </c>
    </row>
    <row r="362" spans="1:8" x14ac:dyDescent="0.3">
      <c r="A362" t="s">
        <v>20</v>
      </c>
      <c r="B362">
        <v>3063</v>
      </c>
      <c r="G362" t="s">
        <v>14</v>
      </c>
      <c r="H362">
        <v>4405</v>
      </c>
    </row>
    <row r="363" spans="1:8" x14ac:dyDescent="0.3">
      <c r="A363" t="s">
        <v>20</v>
      </c>
      <c r="B363">
        <v>2266</v>
      </c>
      <c r="G363" t="s">
        <v>14</v>
      </c>
      <c r="H363">
        <v>92</v>
      </c>
    </row>
    <row r="364" spans="1:8" x14ac:dyDescent="0.3">
      <c r="A364" t="s">
        <v>20</v>
      </c>
      <c r="B364">
        <v>194</v>
      </c>
      <c r="G364" t="s">
        <v>14</v>
      </c>
      <c r="H364">
        <v>64</v>
      </c>
    </row>
    <row r="365" spans="1:8" x14ac:dyDescent="0.3">
      <c r="A365" t="s">
        <v>20</v>
      </c>
      <c r="B365">
        <v>129</v>
      </c>
      <c r="G365" t="s">
        <v>14</v>
      </c>
      <c r="H365">
        <v>64</v>
      </c>
    </row>
    <row r="366" spans="1:8" x14ac:dyDescent="0.3">
      <c r="A366" t="s">
        <v>20</v>
      </c>
      <c r="B366">
        <v>375</v>
      </c>
      <c r="G366" t="s">
        <v>14</v>
      </c>
      <c r="H366">
        <v>842</v>
      </c>
    </row>
    <row r="367" spans="1:8" x14ac:dyDescent="0.3">
      <c r="A367" t="s">
        <v>20</v>
      </c>
      <c r="B367">
        <v>409</v>
      </c>
      <c r="G367" t="s">
        <v>14</v>
      </c>
      <c r="H367">
        <v>112</v>
      </c>
    </row>
    <row r="368" spans="1:8" x14ac:dyDescent="0.3">
      <c r="A368" t="s">
        <v>20</v>
      </c>
      <c r="B368">
        <v>234</v>
      </c>
      <c r="G368" t="s">
        <v>14</v>
      </c>
      <c r="H368">
        <v>374</v>
      </c>
    </row>
    <row r="369" spans="1:2" x14ac:dyDescent="0.3">
      <c r="A369" t="s">
        <v>20</v>
      </c>
      <c r="B369">
        <v>3016</v>
      </c>
    </row>
    <row r="370" spans="1:2" x14ac:dyDescent="0.3">
      <c r="A370" t="s">
        <v>20</v>
      </c>
      <c r="B370">
        <v>264</v>
      </c>
    </row>
    <row r="371" spans="1:2" x14ac:dyDescent="0.3">
      <c r="A371" t="s">
        <v>20</v>
      </c>
      <c r="B371">
        <v>272</v>
      </c>
    </row>
    <row r="372" spans="1:2" x14ac:dyDescent="0.3">
      <c r="A372" t="s">
        <v>20</v>
      </c>
      <c r="B372">
        <v>419</v>
      </c>
    </row>
    <row r="373" spans="1:2" x14ac:dyDescent="0.3">
      <c r="A373" t="s">
        <v>20</v>
      </c>
      <c r="B373">
        <v>1621</v>
      </c>
    </row>
    <row r="374" spans="1:2" x14ac:dyDescent="0.3">
      <c r="A374" t="s">
        <v>20</v>
      </c>
      <c r="B374">
        <v>1101</v>
      </c>
    </row>
    <row r="375" spans="1:2" x14ac:dyDescent="0.3">
      <c r="A375" t="s">
        <v>20</v>
      </c>
      <c r="B375">
        <v>1073</v>
      </c>
    </row>
    <row r="376" spans="1:2" x14ac:dyDescent="0.3">
      <c r="A376" t="s">
        <v>20</v>
      </c>
      <c r="B376">
        <v>331</v>
      </c>
    </row>
    <row r="377" spans="1:2" x14ac:dyDescent="0.3">
      <c r="A377" t="s">
        <v>20</v>
      </c>
      <c r="B377">
        <v>1170</v>
      </c>
    </row>
    <row r="378" spans="1:2" x14ac:dyDescent="0.3">
      <c r="A378" t="s">
        <v>20</v>
      </c>
      <c r="B378">
        <v>363</v>
      </c>
    </row>
    <row r="379" spans="1:2" x14ac:dyDescent="0.3">
      <c r="A379" t="s">
        <v>20</v>
      </c>
      <c r="B379">
        <v>103</v>
      </c>
    </row>
    <row r="380" spans="1:2" x14ac:dyDescent="0.3">
      <c r="A380" t="s">
        <v>20</v>
      </c>
      <c r="B380">
        <v>147</v>
      </c>
    </row>
    <row r="381" spans="1:2" x14ac:dyDescent="0.3">
      <c r="A381" t="s">
        <v>20</v>
      </c>
      <c r="B381">
        <v>110</v>
      </c>
    </row>
    <row r="382" spans="1:2" x14ac:dyDescent="0.3">
      <c r="A382" t="s">
        <v>20</v>
      </c>
      <c r="B382">
        <v>134</v>
      </c>
    </row>
    <row r="383" spans="1:2" x14ac:dyDescent="0.3">
      <c r="A383" t="s">
        <v>20</v>
      </c>
      <c r="B383">
        <v>269</v>
      </c>
    </row>
    <row r="384" spans="1:2" x14ac:dyDescent="0.3">
      <c r="A384" t="s">
        <v>20</v>
      </c>
      <c r="B384">
        <v>175</v>
      </c>
    </row>
    <row r="385" spans="1:2" x14ac:dyDescent="0.3">
      <c r="A385" t="s">
        <v>20</v>
      </c>
      <c r="B385">
        <v>69</v>
      </c>
    </row>
    <row r="386" spans="1:2" x14ac:dyDescent="0.3">
      <c r="A386" t="s">
        <v>20</v>
      </c>
      <c r="B386">
        <v>190</v>
      </c>
    </row>
    <row r="387" spans="1:2" x14ac:dyDescent="0.3">
      <c r="A387" t="s">
        <v>20</v>
      </c>
      <c r="B387">
        <v>237</v>
      </c>
    </row>
    <row r="388" spans="1:2" x14ac:dyDescent="0.3">
      <c r="A388" t="s">
        <v>20</v>
      </c>
      <c r="B388">
        <v>196</v>
      </c>
    </row>
    <row r="389" spans="1:2" x14ac:dyDescent="0.3">
      <c r="A389" t="s">
        <v>20</v>
      </c>
      <c r="B389">
        <v>7295</v>
      </c>
    </row>
    <row r="390" spans="1:2" x14ac:dyDescent="0.3">
      <c r="A390" t="s">
        <v>20</v>
      </c>
      <c r="B390">
        <v>2893</v>
      </c>
    </row>
    <row r="391" spans="1:2" x14ac:dyDescent="0.3">
      <c r="A391" t="s">
        <v>20</v>
      </c>
      <c r="B391">
        <v>820</v>
      </c>
    </row>
    <row r="392" spans="1:2" x14ac:dyDescent="0.3">
      <c r="A392" t="s">
        <v>20</v>
      </c>
      <c r="B392">
        <v>2038</v>
      </c>
    </row>
    <row r="393" spans="1:2" x14ac:dyDescent="0.3">
      <c r="A393" t="s">
        <v>20</v>
      </c>
      <c r="B393">
        <v>116</v>
      </c>
    </row>
    <row r="394" spans="1:2" x14ac:dyDescent="0.3">
      <c r="A394" t="s">
        <v>20</v>
      </c>
      <c r="B394">
        <v>1345</v>
      </c>
    </row>
    <row r="395" spans="1:2" x14ac:dyDescent="0.3">
      <c r="A395" t="s">
        <v>20</v>
      </c>
      <c r="B395">
        <v>168</v>
      </c>
    </row>
    <row r="396" spans="1:2" x14ac:dyDescent="0.3">
      <c r="A396" t="s">
        <v>20</v>
      </c>
      <c r="B396">
        <v>137</v>
      </c>
    </row>
    <row r="397" spans="1:2" x14ac:dyDescent="0.3">
      <c r="A397" t="s">
        <v>20</v>
      </c>
      <c r="B397">
        <v>186</v>
      </c>
    </row>
    <row r="398" spans="1:2" x14ac:dyDescent="0.3">
      <c r="A398" t="s">
        <v>20</v>
      </c>
      <c r="B398">
        <v>125</v>
      </c>
    </row>
    <row r="399" spans="1:2" x14ac:dyDescent="0.3">
      <c r="A399" t="s">
        <v>20</v>
      </c>
      <c r="B399">
        <v>202</v>
      </c>
    </row>
    <row r="400" spans="1:2" x14ac:dyDescent="0.3">
      <c r="A400" t="s">
        <v>20</v>
      </c>
      <c r="B400">
        <v>103</v>
      </c>
    </row>
    <row r="401" spans="1:2" x14ac:dyDescent="0.3">
      <c r="A401" t="s">
        <v>20</v>
      </c>
      <c r="B401">
        <v>1785</v>
      </c>
    </row>
    <row r="402" spans="1:2" x14ac:dyDescent="0.3">
      <c r="A402" t="s">
        <v>20</v>
      </c>
      <c r="B402">
        <v>157</v>
      </c>
    </row>
    <row r="403" spans="1:2" x14ac:dyDescent="0.3">
      <c r="A403" t="s">
        <v>20</v>
      </c>
      <c r="B403">
        <v>555</v>
      </c>
    </row>
    <row r="404" spans="1:2" x14ac:dyDescent="0.3">
      <c r="A404" t="s">
        <v>20</v>
      </c>
      <c r="B404">
        <v>297</v>
      </c>
    </row>
    <row r="405" spans="1:2" x14ac:dyDescent="0.3">
      <c r="A405" t="s">
        <v>20</v>
      </c>
      <c r="B405">
        <v>123</v>
      </c>
    </row>
    <row r="406" spans="1:2" x14ac:dyDescent="0.3">
      <c r="A406" t="s">
        <v>20</v>
      </c>
      <c r="B406">
        <v>3036</v>
      </c>
    </row>
    <row r="407" spans="1:2" x14ac:dyDescent="0.3">
      <c r="A407" t="s">
        <v>20</v>
      </c>
      <c r="B407">
        <v>144</v>
      </c>
    </row>
    <row r="408" spans="1:2" x14ac:dyDescent="0.3">
      <c r="A408" t="s">
        <v>20</v>
      </c>
      <c r="B408">
        <v>121</v>
      </c>
    </row>
    <row r="409" spans="1:2" x14ac:dyDescent="0.3">
      <c r="A409" t="s">
        <v>20</v>
      </c>
      <c r="B409">
        <v>181</v>
      </c>
    </row>
    <row r="410" spans="1:2" x14ac:dyDescent="0.3">
      <c r="A410" t="s">
        <v>20</v>
      </c>
      <c r="B410">
        <v>122</v>
      </c>
    </row>
    <row r="411" spans="1:2" x14ac:dyDescent="0.3">
      <c r="A411" t="s">
        <v>20</v>
      </c>
      <c r="B411">
        <v>1071</v>
      </c>
    </row>
    <row r="412" spans="1:2" x14ac:dyDescent="0.3">
      <c r="A412" t="s">
        <v>20</v>
      </c>
      <c r="B412">
        <v>980</v>
      </c>
    </row>
    <row r="413" spans="1:2" x14ac:dyDescent="0.3">
      <c r="A413" t="s">
        <v>20</v>
      </c>
      <c r="B413">
        <v>536</v>
      </c>
    </row>
    <row r="414" spans="1:2" x14ac:dyDescent="0.3">
      <c r="A414" t="s">
        <v>20</v>
      </c>
      <c r="B414">
        <v>1991</v>
      </c>
    </row>
    <row r="415" spans="1:2" x14ac:dyDescent="0.3">
      <c r="A415" t="s">
        <v>20</v>
      </c>
      <c r="B415">
        <v>180</v>
      </c>
    </row>
    <row r="416" spans="1:2" x14ac:dyDescent="0.3">
      <c r="A416" t="s">
        <v>20</v>
      </c>
      <c r="B416">
        <v>130</v>
      </c>
    </row>
    <row r="417" spans="1:2" x14ac:dyDescent="0.3">
      <c r="A417" t="s">
        <v>20</v>
      </c>
      <c r="B417">
        <v>122</v>
      </c>
    </row>
    <row r="418" spans="1:2" x14ac:dyDescent="0.3">
      <c r="A418" t="s">
        <v>20</v>
      </c>
      <c r="B418">
        <v>140</v>
      </c>
    </row>
    <row r="419" spans="1:2" x14ac:dyDescent="0.3">
      <c r="A419" t="s">
        <v>20</v>
      </c>
      <c r="B419">
        <v>3388</v>
      </c>
    </row>
    <row r="420" spans="1:2" x14ac:dyDescent="0.3">
      <c r="A420" t="s">
        <v>20</v>
      </c>
      <c r="B420">
        <v>280</v>
      </c>
    </row>
    <row r="421" spans="1:2" x14ac:dyDescent="0.3">
      <c r="A421" t="s">
        <v>20</v>
      </c>
      <c r="B421">
        <v>366</v>
      </c>
    </row>
    <row r="422" spans="1:2" x14ac:dyDescent="0.3">
      <c r="A422" t="s">
        <v>20</v>
      </c>
      <c r="B422">
        <v>270</v>
      </c>
    </row>
    <row r="423" spans="1:2" x14ac:dyDescent="0.3">
      <c r="A423" t="s">
        <v>20</v>
      </c>
      <c r="B423">
        <v>137</v>
      </c>
    </row>
    <row r="424" spans="1:2" x14ac:dyDescent="0.3">
      <c r="A424" t="s">
        <v>20</v>
      </c>
      <c r="B424">
        <v>3205</v>
      </c>
    </row>
    <row r="425" spans="1:2" x14ac:dyDescent="0.3">
      <c r="A425" t="s">
        <v>20</v>
      </c>
      <c r="B425">
        <v>288</v>
      </c>
    </row>
    <row r="426" spans="1:2" x14ac:dyDescent="0.3">
      <c r="A426" t="s">
        <v>20</v>
      </c>
      <c r="B426">
        <v>148</v>
      </c>
    </row>
    <row r="427" spans="1:2" x14ac:dyDescent="0.3">
      <c r="A427" t="s">
        <v>20</v>
      </c>
      <c r="B427">
        <v>114</v>
      </c>
    </row>
    <row r="428" spans="1:2" x14ac:dyDescent="0.3">
      <c r="A428" t="s">
        <v>20</v>
      </c>
      <c r="B428">
        <v>1518</v>
      </c>
    </row>
    <row r="429" spans="1:2" x14ac:dyDescent="0.3">
      <c r="A429" t="s">
        <v>20</v>
      </c>
      <c r="B429">
        <v>166</v>
      </c>
    </row>
    <row r="430" spans="1:2" x14ac:dyDescent="0.3">
      <c r="A430" t="s">
        <v>20</v>
      </c>
      <c r="B430">
        <v>100</v>
      </c>
    </row>
    <row r="431" spans="1:2" x14ac:dyDescent="0.3">
      <c r="A431" t="s">
        <v>20</v>
      </c>
      <c r="B431">
        <v>235</v>
      </c>
    </row>
    <row r="432" spans="1:2" x14ac:dyDescent="0.3">
      <c r="A432" t="s">
        <v>20</v>
      </c>
      <c r="B432">
        <v>148</v>
      </c>
    </row>
    <row r="433" spans="1:2" x14ac:dyDescent="0.3">
      <c r="A433" t="s">
        <v>20</v>
      </c>
      <c r="B433">
        <v>198</v>
      </c>
    </row>
    <row r="434" spans="1:2" x14ac:dyDescent="0.3">
      <c r="A434" t="s">
        <v>20</v>
      </c>
      <c r="B434">
        <v>150</v>
      </c>
    </row>
    <row r="435" spans="1:2" x14ac:dyDescent="0.3">
      <c r="A435" t="s">
        <v>20</v>
      </c>
      <c r="B435">
        <v>216</v>
      </c>
    </row>
    <row r="436" spans="1:2" x14ac:dyDescent="0.3">
      <c r="A436" t="s">
        <v>20</v>
      </c>
      <c r="B436">
        <v>5139</v>
      </c>
    </row>
    <row r="437" spans="1:2" x14ac:dyDescent="0.3">
      <c r="A437" t="s">
        <v>20</v>
      </c>
      <c r="B437">
        <v>2353</v>
      </c>
    </row>
    <row r="438" spans="1:2" x14ac:dyDescent="0.3">
      <c r="A438" t="s">
        <v>20</v>
      </c>
      <c r="B438">
        <v>78</v>
      </c>
    </row>
    <row r="439" spans="1:2" x14ac:dyDescent="0.3">
      <c r="A439" t="s">
        <v>20</v>
      </c>
      <c r="B439">
        <v>174</v>
      </c>
    </row>
    <row r="440" spans="1:2" x14ac:dyDescent="0.3">
      <c r="A440" t="s">
        <v>20</v>
      </c>
      <c r="B440">
        <v>164</v>
      </c>
    </row>
    <row r="441" spans="1:2" x14ac:dyDescent="0.3">
      <c r="A441" t="s">
        <v>20</v>
      </c>
      <c r="B441">
        <v>161</v>
      </c>
    </row>
    <row r="442" spans="1:2" x14ac:dyDescent="0.3">
      <c r="A442" t="s">
        <v>20</v>
      </c>
      <c r="B442">
        <v>138</v>
      </c>
    </row>
    <row r="443" spans="1:2" x14ac:dyDescent="0.3">
      <c r="A443" t="s">
        <v>20</v>
      </c>
      <c r="B443">
        <v>3308</v>
      </c>
    </row>
    <row r="444" spans="1:2" x14ac:dyDescent="0.3">
      <c r="A444" t="s">
        <v>20</v>
      </c>
      <c r="B444">
        <v>127</v>
      </c>
    </row>
    <row r="445" spans="1:2" x14ac:dyDescent="0.3">
      <c r="A445" t="s">
        <v>20</v>
      </c>
      <c r="B445">
        <v>207</v>
      </c>
    </row>
    <row r="446" spans="1:2" x14ac:dyDescent="0.3">
      <c r="A446" t="s">
        <v>20</v>
      </c>
      <c r="B446">
        <v>181</v>
      </c>
    </row>
    <row r="447" spans="1:2" x14ac:dyDescent="0.3">
      <c r="A447" t="s">
        <v>20</v>
      </c>
      <c r="B447">
        <v>110</v>
      </c>
    </row>
    <row r="448" spans="1:2" x14ac:dyDescent="0.3">
      <c r="A448" t="s">
        <v>20</v>
      </c>
      <c r="B448">
        <v>185</v>
      </c>
    </row>
    <row r="449" spans="1:2" x14ac:dyDescent="0.3">
      <c r="A449" t="s">
        <v>20</v>
      </c>
      <c r="B449">
        <v>121</v>
      </c>
    </row>
    <row r="450" spans="1:2" x14ac:dyDescent="0.3">
      <c r="A450" t="s">
        <v>20</v>
      </c>
      <c r="B450">
        <v>106</v>
      </c>
    </row>
    <row r="451" spans="1:2" x14ac:dyDescent="0.3">
      <c r="A451" t="s">
        <v>20</v>
      </c>
      <c r="B451">
        <v>142</v>
      </c>
    </row>
    <row r="452" spans="1:2" x14ac:dyDescent="0.3">
      <c r="A452" t="s">
        <v>20</v>
      </c>
      <c r="B452">
        <v>233</v>
      </c>
    </row>
    <row r="453" spans="1:2" x14ac:dyDescent="0.3">
      <c r="A453" t="s">
        <v>20</v>
      </c>
      <c r="B453">
        <v>218</v>
      </c>
    </row>
    <row r="454" spans="1:2" x14ac:dyDescent="0.3">
      <c r="A454" t="s">
        <v>20</v>
      </c>
      <c r="B454">
        <v>76</v>
      </c>
    </row>
    <row r="455" spans="1:2" x14ac:dyDescent="0.3">
      <c r="A455" t="s">
        <v>20</v>
      </c>
      <c r="B455">
        <v>43</v>
      </c>
    </row>
    <row r="456" spans="1:2" x14ac:dyDescent="0.3">
      <c r="A456" t="s">
        <v>20</v>
      </c>
      <c r="B456">
        <v>221</v>
      </c>
    </row>
    <row r="457" spans="1:2" x14ac:dyDescent="0.3">
      <c r="A457" t="s">
        <v>20</v>
      </c>
      <c r="B457">
        <v>2805</v>
      </c>
    </row>
    <row r="458" spans="1:2" x14ac:dyDescent="0.3">
      <c r="A458" t="s">
        <v>20</v>
      </c>
      <c r="B458">
        <v>68</v>
      </c>
    </row>
    <row r="459" spans="1:2" x14ac:dyDescent="0.3">
      <c r="A459" t="s">
        <v>20</v>
      </c>
      <c r="B459">
        <v>183</v>
      </c>
    </row>
    <row r="460" spans="1:2" x14ac:dyDescent="0.3">
      <c r="A460" t="s">
        <v>20</v>
      </c>
      <c r="B460">
        <v>133</v>
      </c>
    </row>
    <row r="461" spans="1:2" x14ac:dyDescent="0.3">
      <c r="A461" t="s">
        <v>20</v>
      </c>
      <c r="B461">
        <v>2489</v>
      </c>
    </row>
    <row r="462" spans="1:2" x14ac:dyDescent="0.3">
      <c r="A462" t="s">
        <v>20</v>
      </c>
      <c r="B462">
        <v>69</v>
      </c>
    </row>
    <row r="463" spans="1:2" x14ac:dyDescent="0.3">
      <c r="A463" t="s">
        <v>20</v>
      </c>
      <c r="B463">
        <v>279</v>
      </c>
    </row>
    <row r="464" spans="1:2" x14ac:dyDescent="0.3">
      <c r="A464" t="s">
        <v>20</v>
      </c>
      <c r="B464">
        <v>210</v>
      </c>
    </row>
    <row r="465" spans="1:2" x14ac:dyDescent="0.3">
      <c r="A465" t="s">
        <v>20</v>
      </c>
      <c r="B465">
        <v>2100</v>
      </c>
    </row>
    <row r="466" spans="1:2" x14ac:dyDescent="0.3">
      <c r="A466" t="s">
        <v>20</v>
      </c>
      <c r="B466">
        <v>252</v>
      </c>
    </row>
    <row r="467" spans="1:2" x14ac:dyDescent="0.3">
      <c r="A467" t="s">
        <v>20</v>
      </c>
      <c r="B467">
        <v>1280</v>
      </c>
    </row>
    <row r="468" spans="1:2" x14ac:dyDescent="0.3">
      <c r="A468" t="s">
        <v>20</v>
      </c>
      <c r="B468">
        <v>157</v>
      </c>
    </row>
    <row r="469" spans="1:2" x14ac:dyDescent="0.3">
      <c r="A469" t="s">
        <v>20</v>
      </c>
      <c r="B469">
        <v>194</v>
      </c>
    </row>
    <row r="470" spans="1:2" x14ac:dyDescent="0.3">
      <c r="A470" t="s">
        <v>20</v>
      </c>
      <c r="B470">
        <v>82</v>
      </c>
    </row>
    <row r="471" spans="1:2" x14ac:dyDescent="0.3">
      <c r="A471" t="s">
        <v>20</v>
      </c>
      <c r="B471">
        <v>4233</v>
      </c>
    </row>
    <row r="472" spans="1:2" x14ac:dyDescent="0.3">
      <c r="A472" t="s">
        <v>20</v>
      </c>
      <c r="B472">
        <v>1297</v>
      </c>
    </row>
    <row r="473" spans="1:2" x14ac:dyDescent="0.3">
      <c r="A473" t="s">
        <v>20</v>
      </c>
      <c r="B473">
        <v>165</v>
      </c>
    </row>
    <row r="474" spans="1:2" x14ac:dyDescent="0.3">
      <c r="A474" t="s">
        <v>20</v>
      </c>
      <c r="B474">
        <v>119</v>
      </c>
    </row>
    <row r="475" spans="1:2" x14ac:dyDescent="0.3">
      <c r="A475" t="s">
        <v>20</v>
      </c>
      <c r="B475">
        <v>1797</v>
      </c>
    </row>
    <row r="476" spans="1:2" x14ac:dyDescent="0.3">
      <c r="A476" t="s">
        <v>20</v>
      </c>
      <c r="B476">
        <v>261</v>
      </c>
    </row>
    <row r="477" spans="1:2" x14ac:dyDescent="0.3">
      <c r="A477" t="s">
        <v>20</v>
      </c>
      <c r="B477">
        <v>157</v>
      </c>
    </row>
    <row r="478" spans="1:2" x14ac:dyDescent="0.3">
      <c r="A478" t="s">
        <v>20</v>
      </c>
      <c r="B478">
        <v>3533</v>
      </c>
    </row>
    <row r="479" spans="1:2" x14ac:dyDescent="0.3">
      <c r="A479" t="s">
        <v>20</v>
      </c>
      <c r="B479">
        <v>155</v>
      </c>
    </row>
    <row r="480" spans="1:2" x14ac:dyDescent="0.3">
      <c r="A480" t="s">
        <v>20</v>
      </c>
      <c r="B480">
        <v>132</v>
      </c>
    </row>
    <row r="481" spans="1:2" x14ac:dyDescent="0.3">
      <c r="A481" t="s">
        <v>20</v>
      </c>
      <c r="B481">
        <v>1354</v>
      </c>
    </row>
    <row r="482" spans="1:2" x14ac:dyDescent="0.3">
      <c r="A482" t="s">
        <v>20</v>
      </c>
      <c r="B482">
        <v>48</v>
      </c>
    </row>
    <row r="483" spans="1:2" x14ac:dyDescent="0.3">
      <c r="A483" t="s">
        <v>20</v>
      </c>
      <c r="B483">
        <v>110</v>
      </c>
    </row>
    <row r="484" spans="1:2" x14ac:dyDescent="0.3">
      <c r="A484" t="s">
        <v>20</v>
      </c>
      <c r="B484">
        <v>172</v>
      </c>
    </row>
    <row r="485" spans="1:2" x14ac:dyDescent="0.3">
      <c r="A485" t="s">
        <v>20</v>
      </c>
      <c r="B485">
        <v>307</v>
      </c>
    </row>
    <row r="486" spans="1:2" x14ac:dyDescent="0.3">
      <c r="A486" t="s">
        <v>20</v>
      </c>
      <c r="B486">
        <v>160</v>
      </c>
    </row>
    <row r="487" spans="1:2" x14ac:dyDescent="0.3">
      <c r="A487" t="s">
        <v>20</v>
      </c>
      <c r="B487">
        <v>1467</v>
      </c>
    </row>
    <row r="488" spans="1:2" x14ac:dyDescent="0.3">
      <c r="A488" t="s">
        <v>20</v>
      </c>
      <c r="B488">
        <v>2662</v>
      </c>
    </row>
    <row r="489" spans="1:2" x14ac:dyDescent="0.3">
      <c r="A489" t="s">
        <v>20</v>
      </c>
      <c r="B489">
        <v>452</v>
      </c>
    </row>
    <row r="490" spans="1:2" x14ac:dyDescent="0.3">
      <c r="A490" t="s">
        <v>20</v>
      </c>
      <c r="B490">
        <v>158</v>
      </c>
    </row>
    <row r="491" spans="1:2" x14ac:dyDescent="0.3">
      <c r="A491" t="s">
        <v>20</v>
      </c>
      <c r="B491">
        <v>225</v>
      </c>
    </row>
    <row r="492" spans="1:2" x14ac:dyDescent="0.3">
      <c r="A492" t="s">
        <v>20</v>
      </c>
      <c r="B492">
        <v>65</v>
      </c>
    </row>
    <row r="493" spans="1:2" x14ac:dyDescent="0.3">
      <c r="A493" t="s">
        <v>20</v>
      </c>
      <c r="B493">
        <v>163</v>
      </c>
    </row>
    <row r="494" spans="1:2" x14ac:dyDescent="0.3">
      <c r="A494" t="s">
        <v>20</v>
      </c>
      <c r="B494">
        <v>85</v>
      </c>
    </row>
    <row r="495" spans="1:2" x14ac:dyDescent="0.3">
      <c r="A495" t="s">
        <v>20</v>
      </c>
      <c r="B495">
        <v>217</v>
      </c>
    </row>
    <row r="496" spans="1:2" x14ac:dyDescent="0.3">
      <c r="A496" t="s">
        <v>20</v>
      </c>
      <c r="B496">
        <v>150</v>
      </c>
    </row>
    <row r="497" spans="1:2" x14ac:dyDescent="0.3">
      <c r="A497" t="s">
        <v>20</v>
      </c>
      <c r="B497">
        <v>3272</v>
      </c>
    </row>
    <row r="498" spans="1:2" x14ac:dyDescent="0.3">
      <c r="A498" t="s">
        <v>20</v>
      </c>
      <c r="B498">
        <v>300</v>
      </c>
    </row>
    <row r="499" spans="1:2" x14ac:dyDescent="0.3">
      <c r="A499" t="s">
        <v>20</v>
      </c>
      <c r="B499">
        <v>126</v>
      </c>
    </row>
    <row r="500" spans="1:2" x14ac:dyDescent="0.3">
      <c r="A500" t="s">
        <v>20</v>
      </c>
      <c r="B500">
        <v>2320</v>
      </c>
    </row>
    <row r="501" spans="1:2" x14ac:dyDescent="0.3">
      <c r="A501" t="s">
        <v>20</v>
      </c>
      <c r="B501">
        <v>81</v>
      </c>
    </row>
    <row r="502" spans="1:2" x14ac:dyDescent="0.3">
      <c r="A502" t="s">
        <v>20</v>
      </c>
      <c r="B502">
        <v>1887</v>
      </c>
    </row>
    <row r="503" spans="1:2" x14ac:dyDescent="0.3">
      <c r="A503" t="s">
        <v>20</v>
      </c>
      <c r="B503">
        <v>4358</v>
      </c>
    </row>
    <row r="504" spans="1:2" x14ac:dyDescent="0.3">
      <c r="A504" t="s">
        <v>20</v>
      </c>
      <c r="B504">
        <v>53</v>
      </c>
    </row>
    <row r="505" spans="1:2" x14ac:dyDescent="0.3">
      <c r="A505" t="s">
        <v>20</v>
      </c>
      <c r="B505">
        <v>2414</v>
      </c>
    </row>
    <row r="506" spans="1:2" x14ac:dyDescent="0.3">
      <c r="A506" t="s">
        <v>20</v>
      </c>
      <c r="B506">
        <v>80</v>
      </c>
    </row>
    <row r="507" spans="1:2" x14ac:dyDescent="0.3">
      <c r="A507" t="s">
        <v>20</v>
      </c>
      <c r="B507">
        <v>193</v>
      </c>
    </row>
    <row r="508" spans="1:2" x14ac:dyDescent="0.3">
      <c r="A508" t="s">
        <v>20</v>
      </c>
      <c r="B508">
        <v>52</v>
      </c>
    </row>
    <row r="509" spans="1:2" x14ac:dyDescent="0.3">
      <c r="A509" t="s">
        <v>20</v>
      </c>
      <c r="B509">
        <v>290</v>
      </c>
    </row>
    <row r="510" spans="1:2" x14ac:dyDescent="0.3">
      <c r="A510" t="s">
        <v>20</v>
      </c>
      <c r="B510">
        <v>122</v>
      </c>
    </row>
    <row r="511" spans="1:2" x14ac:dyDescent="0.3">
      <c r="A511" t="s">
        <v>20</v>
      </c>
      <c r="B511">
        <v>1470</v>
      </c>
    </row>
    <row r="512" spans="1:2" x14ac:dyDescent="0.3">
      <c r="A512" t="s">
        <v>20</v>
      </c>
      <c r="B512">
        <v>165</v>
      </c>
    </row>
    <row r="513" spans="1:2" x14ac:dyDescent="0.3">
      <c r="A513" t="s">
        <v>20</v>
      </c>
      <c r="B513">
        <v>182</v>
      </c>
    </row>
    <row r="514" spans="1:2" x14ac:dyDescent="0.3">
      <c r="A514" t="s">
        <v>20</v>
      </c>
      <c r="B514">
        <v>199</v>
      </c>
    </row>
    <row r="515" spans="1:2" x14ac:dyDescent="0.3">
      <c r="A515" t="s">
        <v>20</v>
      </c>
      <c r="B515">
        <v>56</v>
      </c>
    </row>
    <row r="516" spans="1:2" x14ac:dyDescent="0.3">
      <c r="A516" t="s">
        <v>20</v>
      </c>
      <c r="B516">
        <v>1460</v>
      </c>
    </row>
    <row r="517" spans="1:2" x14ac:dyDescent="0.3">
      <c r="A517" t="s">
        <v>20</v>
      </c>
      <c r="B517">
        <v>123</v>
      </c>
    </row>
    <row r="518" spans="1:2" x14ac:dyDescent="0.3">
      <c r="A518" t="s">
        <v>20</v>
      </c>
      <c r="B518">
        <v>159</v>
      </c>
    </row>
    <row r="519" spans="1:2" x14ac:dyDescent="0.3">
      <c r="A519" t="s">
        <v>20</v>
      </c>
      <c r="B519">
        <v>110</v>
      </c>
    </row>
    <row r="520" spans="1:2" x14ac:dyDescent="0.3">
      <c r="A520" t="s">
        <v>20</v>
      </c>
      <c r="B520">
        <v>236</v>
      </c>
    </row>
    <row r="521" spans="1:2" x14ac:dyDescent="0.3">
      <c r="A521" t="s">
        <v>20</v>
      </c>
      <c r="B521">
        <v>191</v>
      </c>
    </row>
    <row r="522" spans="1:2" x14ac:dyDescent="0.3">
      <c r="A522" t="s">
        <v>20</v>
      </c>
      <c r="B522">
        <v>3934</v>
      </c>
    </row>
    <row r="523" spans="1:2" x14ac:dyDescent="0.3">
      <c r="A523" t="s">
        <v>20</v>
      </c>
      <c r="B523">
        <v>80</v>
      </c>
    </row>
    <row r="524" spans="1:2" x14ac:dyDescent="0.3">
      <c r="A524" t="s">
        <v>20</v>
      </c>
      <c r="B524">
        <v>462</v>
      </c>
    </row>
    <row r="525" spans="1:2" x14ac:dyDescent="0.3">
      <c r="A525" t="s">
        <v>20</v>
      </c>
      <c r="B525">
        <v>179</v>
      </c>
    </row>
    <row r="526" spans="1:2" x14ac:dyDescent="0.3">
      <c r="A526" t="s">
        <v>20</v>
      </c>
      <c r="B526">
        <v>1866</v>
      </c>
    </row>
    <row r="527" spans="1:2" x14ac:dyDescent="0.3">
      <c r="A527" t="s">
        <v>20</v>
      </c>
      <c r="B527">
        <v>156</v>
      </c>
    </row>
    <row r="528" spans="1:2" x14ac:dyDescent="0.3">
      <c r="A528" t="s">
        <v>20</v>
      </c>
      <c r="B528">
        <v>255</v>
      </c>
    </row>
    <row r="529" spans="1:2" x14ac:dyDescent="0.3">
      <c r="A529" t="s">
        <v>20</v>
      </c>
      <c r="B529">
        <v>2261</v>
      </c>
    </row>
    <row r="530" spans="1:2" x14ac:dyDescent="0.3">
      <c r="A530" t="s">
        <v>20</v>
      </c>
      <c r="B530">
        <v>40</v>
      </c>
    </row>
    <row r="531" spans="1:2" x14ac:dyDescent="0.3">
      <c r="A531" t="s">
        <v>20</v>
      </c>
      <c r="B531">
        <v>2289</v>
      </c>
    </row>
    <row r="532" spans="1:2" x14ac:dyDescent="0.3">
      <c r="A532" t="s">
        <v>20</v>
      </c>
      <c r="B532">
        <v>65</v>
      </c>
    </row>
    <row r="533" spans="1:2" x14ac:dyDescent="0.3">
      <c r="A533" t="s">
        <v>20</v>
      </c>
      <c r="B533">
        <v>3777</v>
      </c>
    </row>
    <row r="534" spans="1:2" x14ac:dyDescent="0.3">
      <c r="A534" t="s">
        <v>20</v>
      </c>
      <c r="B534">
        <v>184</v>
      </c>
    </row>
    <row r="535" spans="1:2" x14ac:dyDescent="0.3">
      <c r="A535" t="s">
        <v>20</v>
      </c>
      <c r="B535">
        <v>85</v>
      </c>
    </row>
    <row r="536" spans="1:2" x14ac:dyDescent="0.3">
      <c r="A536" t="s">
        <v>20</v>
      </c>
      <c r="B536">
        <v>144</v>
      </c>
    </row>
    <row r="537" spans="1:2" x14ac:dyDescent="0.3">
      <c r="A537" t="s">
        <v>20</v>
      </c>
      <c r="B537">
        <v>1902</v>
      </c>
    </row>
    <row r="538" spans="1:2" x14ac:dyDescent="0.3">
      <c r="A538" t="s">
        <v>20</v>
      </c>
      <c r="B538">
        <v>105</v>
      </c>
    </row>
    <row r="539" spans="1:2" x14ac:dyDescent="0.3">
      <c r="A539" t="s">
        <v>20</v>
      </c>
      <c r="B539">
        <v>132</v>
      </c>
    </row>
    <row r="540" spans="1:2" x14ac:dyDescent="0.3">
      <c r="A540" t="s">
        <v>20</v>
      </c>
      <c r="B540">
        <v>96</v>
      </c>
    </row>
    <row r="541" spans="1:2" x14ac:dyDescent="0.3">
      <c r="A541" t="s">
        <v>20</v>
      </c>
      <c r="B541">
        <v>114</v>
      </c>
    </row>
    <row r="542" spans="1:2" x14ac:dyDescent="0.3">
      <c r="A542" t="s">
        <v>20</v>
      </c>
      <c r="B542">
        <v>203</v>
      </c>
    </row>
    <row r="543" spans="1:2" x14ac:dyDescent="0.3">
      <c r="A543" t="s">
        <v>20</v>
      </c>
      <c r="B543">
        <v>1559</v>
      </c>
    </row>
    <row r="544" spans="1:2" x14ac:dyDescent="0.3">
      <c r="A544" t="s">
        <v>20</v>
      </c>
      <c r="B544">
        <v>1548</v>
      </c>
    </row>
    <row r="545" spans="1:2" x14ac:dyDescent="0.3">
      <c r="A545" t="s">
        <v>20</v>
      </c>
      <c r="B545">
        <v>80</v>
      </c>
    </row>
    <row r="546" spans="1:2" x14ac:dyDescent="0.3">
      <c r="A546" t="s">
        <v>20</v>
      </c>
      <c r="B546">
        <v>131</v>
      </c>
    </row>
    <row r="547" spans="1:2" x14ac:dyDescent="0.3">
      <c r="A547" t="s">
        <v>20</v>
      </c>
      <c r="B547">
        <v>112</v>
      </c>
    </row>
    <row r="548" spans="1:2" x14ac:dyDescent="0.3">
      <c r="A548" t="s">
        <v>20</v>
      </c>
      <c r="B548">
        <v>155</v>
      </c>
    </row>
    <row r="549" spans="1:2" x14ac:dyDescent="0.3">
      <c r="A549" t="s">
        <v>20</v>
      </c>
      <c r="B549">
        <v>266</v>
      </c>
    </row>
    <row r="550" spans="1:2" x14ac:dyDescent="0.3">
      <c r="A550" t="s">
        <v>20</v>
      </c>
      <c r="B550">
        <v>155</v>
      </c>
    </row>
    <row r="551" spans="1:2" x14ac:dyDescent="0.3">
      <c r="A551" t="s">
        <v>20</v>
      </c>
      <c r="B551">
        <v>207</v>
      </c>
    </row>
    <row r="552" spans="1:2" x14ac:dyDescent="0.3">
      <c r="A552" t="s">
        <v>20</v>
      </c>
      <c r="B552">
        <v>245</v>
      </c>
    </row>
    <row r="553" spans="1:2" x14ac:dyDescent="0.3">
      <c r="A553" t="s">
        <v>20</v>
      </c>
      <c r="B553">
        <v>1573</v>
      </c>
    </row>
    <row r="554" spans="1:2" x14ac:dyDescent="0.3">
      <c r="A554" t="s">
        <v>20</v>
      </c>
      <c r="B554">
        <v>114</v>
      </c>
    </row>
    <row r="555" spans="1:2" x14ac:dyDescent="0.3">
      <c r="A555" t="s">
        <v>20</v>
      </c>
      <c r="B555">
        <v>93</v>
      </c>
    </row>
    <row r="556" spans="1:2" x14ac:dyDescent="0.3">
      <c r="A556" t="s">
        <v>20</v>
      </c>
      <c r="B556">
        <v>1681</v>
      </c>
    </row>
    <row r="557" spans="1:2" x14ac:dyDescent="0.3">
      <c r="A557" t="s">
        <v>20</v>
      </c>
      <c r="B557">
        <v>32</v>
      </c>
    </row>
    <row r="558" spans="1:2" x14ac:dyDescent="0.3">
      <c r="A558" t="s">
        <v>20</v>
      </c>
      <c r="B558">
        <v>135</v>
      </c>
    </row>
    <row r="559" spans="1:2" x14ac:dyDescent="0.3">
      <c r="A559" t="s">
        <v>20</v>
      </c>
      <c r="B559">
        <v>140</v>
      </c>
    </row>
    <row r="560" spans="1:2" x14ac:dyDescent="0.3">
      <c r="A560" t="s">
        <v>20</v>
      </c>
      <c r="B560">
        <v>92</v>
      </c>
    </row>
    <row r="561" spans="1:2" x14ac:dyDescent="0.3">
      <c r="A561" t="s">
        <v>20</v>
      </c>
      <c r="B561">
        <v>1015</v>
      </c>
    </row>
    <row r="562" spans="1:2" x14ac:dyDescent="0.3">
      <c r="A562" t="s">
        <v>20</v>
      </c>
      <c r="B562">
        <v>323</v>
      </c>
    </row>
    <row r="563" spans="1:2" x14ac:dyDescent="0.3">
      <c r="A563" t="s">
        <v>20</v>
      </c>
      <c r="B563">
        <v>2326</v>
      </c>
    </row>
    <row r="564" spans="1:2" x14ac:dyDescent="0.3">
      <c r="A564" t="s">
        <v>20</v>
      </c>
      <c r="B564">
        <v>381</v>
      </c>
    </row>
    <row r="565" spans="1:2" x14ac:dyDescent="0.3">
      <c r="A565" t="s">
        <v>20</v>
      </c>
      <c r="B565">
        <v>480</v>
      </c>
    </row>
    <row r="566" spans="1:2" x14ac:dyDescent="0.3">
      <c r="A566" t="s">
        <v>20</v>
      </c>
      <c r="B566">
        <v>226</v>
      </c>
    </row>
    <row r="567" spans="1:2" x14ac:dyDescent="0.3">
      <c r="A567" t="s">
        <v>20</v>
      </c>
      <c r="B567">
        <v>241</v>
      </c>
    </row>
    <row r="568" spans="1:2" x14ac:dyDescent="0.3">
      <c r="A568" t="s">
        <v>20</v>
      </c>
      <c r="B568">
        <v>132</v>
      </c>
    </row>
    <row r="569" spans="1:2" x14ac:dyDescent="0.3">
      <c r="A569" t="s">
        <v>20</v>
      </c>
      <c r="B569">
        <v>2043</v>
      </c>
    </row>
  </sheetData>
  <mergeCells count="5">
    <mergeCell ref="D4:E4"/>
    <mergeCell ref="J4:K4"/>
    <mergeCell ref="D12:E12"/>
    <mergeCell ref="J12:K12"/>
    <mergeCell ref="D23:E25"/>
  </mergeCells>
  <conditionalFormatting sqref="A1">
    <cfRule type="containsText" dxfId="15" priority="13" operator="containsText" text="live">
      <formula>NOT(ISERROR(SEARCH("live",A1)))</formula>
    </cfRule>
    <cfRule type="containsText" dxfId="14" priority="14" operator="containsText" text="successful">
      <formula>NOT(ISERROR(SEARCH("successful",A1)))</formula>
    </cfRule>
    <cfRule type="containsText" dxfId="13" priority="15" operator="containsText" text="canceled">
      <formula>NOT(ISERROR(SEARCH("canceled",A1)))</formula>
    </cfRule>
    <cfRule type="containsText" dxfId="12" priority="16" operator="containsText" text="failed">
      <formula>NOT(ISERROR(SEARCH("failed",A1)))</formula>
    </cfRule>
  </conditionalFormatting>
  <conditionalFormatting sqref="A4">
    <cfRule type="containsText" dxfId="11" priority="9" operator="containsText" text="live">
      <formula>NOT(ISERROR(SEARCH("live",A4)))</formula>
    </cfRule>
    <cfRule type="containsText" dxfId="10" priority="10" operator="containsText" text="successful">
      <formula>NOT(ISERROR(SEARCH("successful",A4)))</formula>
    </cfRule>
    <cfRule type="containsText" dxfId="9" priority="11" operator="containsText" text="canceled">
      <formula>NOT(ISERROR(SEARCH("canceled",A4)))</formula>
    </cfRule>
    <cfRule type="containsText" dxfId="8" priority="12" operator="containsText" text="failed">
      <formula>NOT(ISERROR(SEARCH("failed",A4)))</formula>
    </cfRule>
  </conditionalFormatting>
  <conditionalFormatting sqref="G1">
    <cfRule type="containsText" dxfId="7" priority="5" operator="containsText" text="live">
      <formula>NOT(ISERROR(SEARCH("live",G1)))</formula>
    </cfRule>
    <cfRule type="containsText" dxfId="6" priority="6" operator="containsText" text="successful">
      <formula>NOT(ISERROR(SEARCH("successful",G1)))</formula>
    </cfRule>
    <cfRule type="containsText" dxfId="5" priority="7" operator="containsText" text="canceled">
      <formula>NOT(ISERROR(SEARCH("canceled",G1)))</formula>
    </cfRule>
    <cfRule type="containsText" dxfId="4" priority="8" operator="containsText" text="failed">
      <formula>NOT(ISERROR(SEARCH("failed",G1)))</formula>
    </cfRule>
  </conditionalFormatting>
  <conditionalFormatting sqref="G4">
    <cfRule type="containsText" dxfId="3" priority="1" operator="containsText" text="live">
      <formula>NOT(ISERROR(SEARCH("live",G4)))</formula>
    </cfRule>
    <cfRule type="containsText" dxfId="2" priority="2" operator="containsText" text="successful">
      <formula>NOT(ISERROR(SEARCH("successful",G4)))</formula>
    </cfRule>
    <cfRule type="containsText" dxfId="1" priority="3" operator="containsText" text="canceled">
      <formula>NOT(ISERROR(SEARCH("canceled",G4)))</formula>
    </cfRule>
    <cfRule type="containsText" dxfId="0" priority="4" operator="containsText" text="failed">
      <formula>NOT(ISERROR(SEARCH("failed",G4)))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Pivot Table by Category</vt:lpstr>
      <vt:lpstr>Pivot Table by Country</vt:lpstr>
      <vt:lpstr>Pivot Table by Date</vt:lpstr>
      <vt:lpstr>Percentages by Goal</vt:lpstr>
      <vt:lpstr>Statistical Analysis</vt:lpstr>
      <vt:lpstr>'Statistical Analysis'!Criteria</vt:lpstr>
      <vt:lpstr>'Statistical Analysis'!Extract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Jill Brammah</cp:lastModifiedBy>
  <dcterms:created xsi:type="dcterms:W3CDTF">2021-09-29T18:52:28Z</dcterms:created>
  <dcterms:modified xsi:type="dcterms:W3CDTF">2023-02-04T19:07:26Z</dcterms:modified>
</cp:coreProperties>
</file>