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23\Desktop\MBC\Assignments\"/>
    </mc:Choice>
  </mc:AlternateContent>
  <xr:revisionPtr revIDLastSave="0" documentId="13_ncr:1_{5DB62400-BEE5-4FCA-802A-335C751AE65F}" xr6:coauthVersionLast="41" xr6:coauthVersionMax="41" xr10:uidLastSave="{00000000-0000-0000-0000-000000000000}"/>
  <bookViews>
    <workbookView xWindow="1725" yWindow="1725" windowWidth="21600" windowHeight="11385" firstSheet="1" activeTab="7" xr2:uid="{16EFBB22-687E-4DFB-A916-B89831989A7E}"/>
  </bookViews>
  <sheets>
    <sheet name="Raw Data" sheetId="1" r:id="rId1"/>
    <sheet name="Basic Stats" sheetId="3" r:id="rId2"/>
    <sheet name="Scatter Plots" sheetId="7" r:id="rId3"/>
    <sheet name="Hypothesis Testing" sheetId="4" r:id="rId4"/>
    <sheet name="IMR" sheetId="16" r:id="rId5"/>
    <sheet name="Histogram" sheetId="13" r:id="rId6"/>
    <sheet name="Regression" sheetId="2" r:id="rId7"/>
    <sheet name="Reg w. X2 X3" sheetId="17" r:id="rId8"/>
    <sheet name="SQL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B19" i="15" s="1"/>
  <c r="C19" i="15" s="1"/>
  <c r="D19" i="15" s="1"/>
  <c r="A24" i="15"/>
  <c r="A25" i="15"/>
  <c r="A26" i="15"/>
  <c r="A27" i="15"/>
  <c r="A28" i="15"/>
  <c r="A29" i="15"/>
  <c r="A30" i="15"/>
  <c r="A31" i="15"/>
  <c r="A32" i="15"/>
  <c r="B16" i="4" l="1"/>
  <c r="B15" i="4"/>
  <c r="D6" i="4"/>
  <c r="D5" i="4"/>
  <c r="B13" i="4"/>
  <c r="B7" i="4" l="1"/>
  <c r="B11" i="4"/>
  <c r="B5" i="4"/>
  <c r="L39" i="16"/>
  <c r="L40" i="16"/>
  <c r="L19" i="16"/>
  <c r="L20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23" i="16"/>
  <c r="J38" i="16"/>
  <c r="J18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2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3" i="16"/>
  <c r="E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23" i="16"/>
  <c r="E40" i="16"/>
  <c r="E39" i="16"/>
  <c r="F4" i="16"/>
  <c r="G4" i="16"/>
  <c r="F5" i="16"/>
  <c r="G5" i="16"/>
  <c r="F6" i="16"/>
  <c r="G6" i="16"/>
  <c r="F7" i="16"/>
  <c r="G7" i="16"/>
  <c r="F8" i="16"/>
  <c r="G8" i="16"/>
  <c r="F9" i="16"/>
  <c r="G9" i="16"/>
  <c r="F10" i="16"/>
  <c r="G10" i="16"/>
  <c r="F11" i="16"/>
  <c r="G11" i="16"/>
  <c r="F12" i="16"/>
  <c r="G12" i="16"/>
  <c r="F13" i="16"/>
  <c r="G13" i="16"/>
  <c r="F14" i="16"/>
  <c r="G14" i="16"/>
  <c r="F15" i="16"/>
  <c r="G15" i="16"/>
  <c r="F16" i="16"/>
  <c r="G16" i="16"/>
  <c r="F17" i="16"/>
  <c r="G17" i="16"/>
  <c r="G3" i="16"/>
  <c r="F3" i="16"/>
  <c r="E3" i="16"/>
  <c r="E4" i="16"/>
  <c r="E20" i="16"/>
  <c r="E19" i="16"/>
  <c r="D11" i="16"/>
  <c r="D12" i="16"/>
  <c r="C37" i="16"/>
  <c r="C36" i="16"/>
  <c r="C35" i="16"/>
  <c r="D35" i="16" s="1"/>
  <c r="C34" i="16"/>
  <c r="D34" i="16" s="1"/>
  <c r="C33" i="16"/>
  <c r="D33" i="16" s="1"/>
  <c r="C32" i="16"/>
  <c r="D32" i="16" s="1"/>
  <c r="C31" i="16"/>
  <c r="C30" i="16"/>
  <c r="D30" i="16" s="1"/>
  <c r="C29" i="16"/>
  <c r="D29" i="16" s="1"/>
  <c r="C28" i="16"/>
  <c r="D28" i="16" s="1"/>
  <c r="C27" i="16"/>
  <c r="C26" i="16"/>
  <c r="C25" i="16"/>
  <c r="C24" i="16"/>
  <c r="C23" i="16"/>
  <c r="C17" i="16"/>
  <c r="C16" i="16"/>
  <c r="D16" i="16" s="1"/>
  <c r="C15" i="16"/>
  <c r="D15" i="16" s="1"/>
  <c r="C14" i="16"/>
  <c r="C13" i="16"/>
  <c r="D13" i="16" s="1"/>
  <c r="C12" i="16"/>
  <c r="C11" i="16"/>
  <c r="C10" i="16"/>
  <c r="D10" i="16" s="1"/>
  <c r="C9" i="16"/>
  <c r="C8" i="16"/>
  <c r="C7" i="16"/>
  <c r="C6" i="16"/>
  <c r="D6" i="16" s="1"/>
  <c r="C5" i="16"/>
  <c r="C4" i="16"/>
  <c r="C3" i="16"/>
  <c r="D24" i="16" l="1"/>
  <c r="D38" i="16" s="1"/>
  <c r="E37" i="16" s="1"/>
  <c r="D37" i="16"/>
  <c r="D4" i="16"/>
  <c r="D18" i="16" s="1"/>
  <c r="E17" i="16" s="1"/>
  <c r="D36" i="16"/>
  <c r="D9" i="16"/>
  <c r="D8" i="16"/>
  <c r="D26" i="16"/>
  <c r="D7" i="16"/>
  <c r="D25" i="16"/>
  <c r="D14" i="16"/>
  <c r="D31" i="16"/>
  <c r="D5" i="16"/>
  <c r="D17" i="16"/>
  <c r="D27" i="16"/>
  <c r="E22" i="2"/>
  <c r="D22" i="2"/>
  <c r="C22" i="2"/>
  <c r="B22" i="2"/>
  <c r="E14" i="16" l="1"/>
  <c r="E24" i="16"/>
  <c r="E33" i="16"/>
  <c r="E25" i="16"/>
  <c r="E13" i="16"/>
  <c r="E12" i="16"/>
  <c r="E36" i="16"/>
  <c r="E16" i="16"/>
  <c r="E35" i="16"/>
  <c r="E15" i="16"/>
  <c r="E30" i="16"/>
  <c r="E29" i="16"/>
  <c r="E8" i="16"/>
  <c r="E27" i="16"/>
  <c r="E7" i="16"/>
  <c r="E34" i="16"/>
  <c r="E6" i="16"/>
  <c r="E32" i="16"/>
  <c r="E10" i="16"/>
  <c r="E5" i="16"/>
  <c r="E31" i="16"/>
  <c r="E9" i="16"/>
  <c r="E11" i="16"/>
  <c r="E26" i="16"/>
  <c r="E28" i="16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<sst xmlns="http://schemas.openxmlformats.org/spreadsheetml/2006/main" count="186" uniqueCount="89">
  <si>
    <t>F</t>
  </si>
  <si>
    <t>Minutes Work Past 5</t>
  </si>
  <si>
    <t>in hours</t>
  </si>
  <si>
    <t xml:space="preserve">Fully Staffed </t>
  </si>
  <si>
    <t>Hit Goal</t>
  </si>
  <si>
    <t xml:space="preserve">Days </t>
  </si>
  <si>
    <t>Total Days</t>
  </si>
  <si>
    <t>Date</t>
  </si>
  <si>
    <t>Mean</t>
  </si>
  <si>
    <t>After</t>
  </si>
  <si>
    <t>Median</t>
  </si>
  <si>
    <t>All</t>
  </si>
  <si>
    <t>Plan Implemented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</si>
  <si>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</si>
  <si>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</si>
  <si>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</si>
  <si>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</si>
  <si>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</si>
  <si>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</si>
  <si>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</si>
  <si>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</si>
  <si>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</si>
  <si>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</si>
  <si>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</si>
  <si>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Before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</si>
  <si>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</si>
  <si>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</si>
  <si>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</si>
  <si>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</si>
  <si>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</si>
  <si>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</si>
  <si>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</si>
  <si>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</si>
  <si>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</si>
  <si>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</si>
  <si>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</si>
  <si>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</si>
  <si>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</si>
  <si>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</si>
  <si>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</si>
  <si>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</si>
  <si>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</si>
  <si>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</si>
  <si>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</si>
  <si>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</si>
  <si>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</si>
  <si>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</si>
  <si>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</si>
  <si>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</si>
  <si>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</si>
  <si>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</si>
  <si>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Null Hypothesis</t>
  </si>
  <si>
    <t xml:space="preserve">Alternative Hypothesis </t>
  </si>
  <si>
    <t>mR</t>
  </si>
  <si>
    <t>mRbar</t>
  </si>
  <si>
    <t>UCL</t>
  </si>
  <si>
    <t>LCL</t>
  </si>
  <si>
    <t>d4=3.27</t>
  </si>
  <si>
    <t>d3=0</t>
  </si>
  <si>
    <t>Day</t>
  </si>
  <si>
    <t>Minutes Worked after</t>
  </si>
  <si>
    <t>x</t>
  </si>
  <si>
    <t xml:space="preserve">xbar </t>
  </si>
  <si>
    <t>Xbar</t>
  </si>
  <si>
    <t>xbar+2.66*mRbar</t>
  </si>
  <si>
    <t>xbar-2.66*mRbar</t>
  </si>
  <si>
    <t>Xbar2</t>
  </si>
  <si>
    <t>Xbar1</t>
  </si>
  <si>
    <t>n</t>
  </si>
  <si>
    <t>sd1</t>
  </si>
  <si>
    <t>sd2</t>
  </si>
  <si>
    <t>z value</t>
  </si>
  <si>
    <t>P value</t>
  </si>
  <si>
    <t>μ1 &gt; μ2</t>
  </si>
  <si>
    <t>μ1 &lt;=  μ2</t>
  </si>
  <si>
    <t>1 upper right tail test w/ large sample size</t>
  </si>
  <si>
    <t xml:space="preserve">We can conclude we reject the null and that process 2 is less without a doubt the process 1 </t>
  </si>
  <si>
    <t>Defective is if we stay over 60 minutes</t>
  </si>
  <si>
    <t xml:space="preserve">SQL </t>
  </si>
  <si>
    <t xml:space="preserve">Defective </t>
  </si>
  <si>
    <t xml:space="preserve">Total count </t>
  </si>
  <si>
    <t>defect per opportunity</t>
  </si>
  <si>
    <t>DPMO</t>
  </si>
  <si>
    <t>Predicted</t>
  </si>
  <si>
    <t>Actual</t>
  </si>
  <si>
    <t xml:space="preserve">After </t>
  </si>
  <si>
    <t>Hitting Goal</t>
  </si>
  <si>
    <t>Fully Staffed</t>
  </si>
  <si>
    <t>Plan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</si>
</sst>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3" borderId="0" xfId="0" applyFill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/>
    <xf numFmtId="0" fontId="0" fillId="0" borderId="0" xfId="0" applyAlignment="1"/>
    <xf numFmtId="0" fontId="0" fillId="0" borderId="3" xfId="0" applyBorder="1"/>
    <xf numFmtId="164" fontId="0" fillId="0" borderId="0" xfId="0" applyNumberFormat="1"/>
    <xf numFmtId="0" fontId="0" fillId="2" borderId="0" xfId="0" applyFill="1" applyBorder="1" applyAlignment="1"/>
    <xf numFmtId="0" fontId="0" fillId="2" borderId="1" xfId="0" applyFill="1" applyBorder="1" applyAlignment="1"/>
    <xf numFmtId="9" fontId="0" fillId="0" borderId="0" xfId="1" applyFont="1"/>
    <xf numFmtId="0" fontId="0" fillId="4" borderId="0" xfId="0" applyFill="1" applyBorder="1" applyAlignment="1"/>
    <xf numFmtId="2" fontId="0" fillId="4" borderId="0" xfId="0" applyNumberFormat="1" applyFill="1" applyBorder="1" applyAlignment="1"/>
    <xf numFmtId="2" fontId="0" fillId="4" borderId="1" xfId="0" applyNumberFormat="1" applyFill="1" applyBorder="1" applyAlignment="1"/>
    <xf numFmtId="0" fontId="0" fillId="0" borderId="4" xfId="0" applyFill="1" applyBorder="1" applyAlignment="1"/>
    <xf numFmtId="2" fontId="0" fillId="0" borderId="4" xfId="0" applyNumberFormat="1" applyFill="1" applyBorder="1" applyAlignment="1"/>
    <xf numFmtId="2" fontId="0" fillId="5" borderId="4" xfId="0" applyNumberForma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Moving Range</a:t>
            </a:r>
          </a:p>
        </c:rich>
      </c:tx>
      <c:layout>
        <c:manualLayout>
          <c:xMode val="edge"/>
          <c:yMode val="edge"/>
          <c:x val="0.26600646705995606"/>
          <c:y val="4.798006309817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IMR!$D$2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IMR!$D$3:$D$17</c:f>
              <c:numCache>
                <c:formatCode>General</c:formatCode>
                <c:ptCount val="15"/>
                <c:pt idx="1">
                  <c:v>0.26666666666666661</c:v>
                </c:pt>
                <c:pt idx="2">
                  <c:v>0.35000000000000009</c:v>
                </c:pt>
                <c:pt idx="3">
                  <c:v>0.21666666666666634</c:v>
                </c:pt>
                <c:pt idx="4">
                  <c:v>1.1166666666666665</c:v>
                </c:pt>
                <c:pt idx="5">
                  <c:v>0.26666666666666661</c:v>
                </c:pt>
                <c:pt idx="6">
                  <c:v>0.10000000000000009</c:v>
                </c:pt>
                <c:pt idx="7">
                  <c:v>0.53333333333333344</c:v>
                </c:pt>
                <c:pt idx="8">
                  <c:v>0.35000000000000009</c:v>
                </c:pt>
                <c:pt idx="9">
                  <c:v>0.46666666666666679</c:v>
                </c:pt>
                <c:pt idx="10">
                  <c:v>0.26666666666666661</c:v>
                </c:pt>
                <c:pt idx="11">
                  <c:v>0.73333333333333339</c:v>
                </c:pt>
                <c:pt idx="12">
                  <c:v>0.40000000000000013</c:v>
                </c:pt>
                <c:pt idx="13">
                  <c:v>0.60000000000000009</c:v>
                </c:pt>
                <c:pt idx="14">
                  <c:v>0.66666666666666674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3-4C11-BC76-15AD1FC8E36E}"/>
            </c:ext>
          </c:extLst>
        </c:ser>
        <c:ser>
          <c:idx val="1"/>
          <c:order val="1"/>
          <c:tx>
            <c:strRef>
              <c:f>IMR!$E$2</c:f>
              <c:strCache>
                <c:ptCount val="1"/>
                <c:pt idx="0">
                  <c:v>mRbar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IMR!$E$3:$E$17</c:f>
              <c:numCache>
                <c:formatCode>General</c:formatCode>
                <c:ptCount val="15"/>
                <c:pt idx="0">
                  <c:v>0.45238095238095238</c:v>
                </c:pt>
                <c:pt idx="1">
                  <c:v>0.45238095238095238</c:v>
                </c:pt>
                <c:pt idx="2">
                  <c:v>0.45238095238095238</c:v>
                </c:pt>
                <c:pt idx="3">
                  <c:v>0.45238095238095238</c:v>
                </c:pt>
                <c:pt idx="4">
                  <c:v>0.45238095238095238</c:v>
                </c:pt>
                <c:pt idx="5">
                  <c:v>0.45238095238095238</c:v>
                </c:pt>
                <c:pt idx="6">
                  <c:v>0.45238095238095238</c:v>
                </c:pt>
                <c:pt idx="7">
                  <c:v>0.45238095238095238</c:v>
                </c:pt>
                <c:pt idx="8">
                  <c:v>0.45238095238095238</c:v>
                </c:pt>
                <c:pt idx="9">
                  <c:v>0.45238095238095238</c:v>
                </c:pt>
                <c:pt idx="10">
                  <c:v>0.45238095238095238</c:v>
                </c:pt>
                <c:pt idx="11">
                  <c:v>0.45238095238095238</c:v>
                </c:pt>
                <c:pt idx="12">
                  <c:v>0.45238095238095238</c:v>
                </c:pt>
                <c:pt idx="13">
                  <c:v>0.45238095238095238</c:v>
                </c:pt>
                <c:pt idx="14">
                  <c:v>0.45238095238095238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3-4C11-BC76-15AD1FC8E36E}"/>
            </c:ext>
          </c:extLst>
        </c:ser>
        <c:ser>
          <c:idx val="2"/>
          <c:order val="2"/>
          <c:tx>
            <c:strRef>
              <c:f>IMR!$F$2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IMR!$F$3:$F$17</c:f>
              <c:numCache>
                <c:formatCode>General</c:formatCode>
                <c:ptCount val="15"/>
                <c:pt idx="0">
                  <c:v>1.4792857142857143</c:v>
                </c:pt>
                <c:pt idx="1">
                  <c:v>1.4792857142857143</c:v>
                </c:pt>
                <c:pt idx="2">
                  <c:v>1.4792857142857143</c:v>
                </c:pt>
                <c:pt idx="3">
                  <c:v>1.4792857142857143</c:v>
                </c:pt>
                <c:pt idx="4">
                  <c:v>1.4792857142857143</c:v>
                </c:pt>
                <c:pt idx="5">
                  <c:v>1.4792857142857143</c:v>
                </c:pt>
                <c:pt idx="6">
                  <c:v>1.4792857142857143</c:v>
                </c:pt>
                <c:pt idx="7">
                  <c:v>1.4792857142857143</c:v>
                </c:pt>
                <c:pt idx="8">
                  <c:v>1.4792857142857143</c:v>
                </c:pt>
                <c:pt idx="9">
                  <c:v>1.4792857142857143</c:v>
                </c:pt>
                <c:pt idx="10">
                  <c:v>1.4792857142857143</c:v>
                </c:pt>
                <c:pt idx="11">
                  <c:v>1.4792857142857143</c:v>
                </c:pt>
                <c:pt idx="12">
                  <c:v>1.4792857142857143</c:v>
                </c:pt>
                <c:pt idx="13">
                  <c:v>1.4792857142857143</c:v>
                </c:pt>
                <c:pt idx="14">
                  <c:v>1.4792857142857143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3-4C11-BC76-15AD1FC8E36E}"/>
            </c:ext>
          </c:extLst>
        </c:ser>
        <c:ser>
          <c:idx val="3"/>
          <c:order val="3"/>
          <c:tx>
            <c:strRef>
              <c:f>IMR!$G$2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IMR!$G$3:$G$17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3-4C11-BC76-15AD1FC8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06832"/>
        <c:axId val="327208800"/>
      </c:lineChart>
      <c:catAx>
        <c:axId val="32720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8800"/>
        <c:crosses val="autoZero"/>
        <c:auto val="1"/>
        <c:lblAlgn val="ctr"/>
        <c:lblOffset val="100"/>
        <c:noMultiLvlLbl val="0"/>
      </c:catAx>
      <c:valAx>
        <c:axId val="3272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Moving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IMR!$D$22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IMR!$D$23:$D$37</c:f>
              <c:numCache>
                <c:formatCode>General</c:formatCode>
                <c:ptCount val="15"/>
                <c:pt idx="1">
                  <c:v>0.16666666666666652</c:v>
                </c:pt>
                <c:pt idx="2">
                  <c:v>0.21666666666666679</c:v>
                </c:pt>
                <c:pt idx="3">
                  <c:v>0.96666666666666667</c:v>
                </c:pt>
                <c:pt idx="4">
                  <c:v>0.41666666666666674</c:v>
                </c:pt>
                <c:pt idx="5">
                  <c:v>0.18333333333333335</c:v>
                </c:pt>
                <c:pt idx="6">
                  <c:v>9.9999999999999978E-2</c:v>
                </c:pt>
                <c:pt idx="7">
                  <c:v>0.25</c:v>
                </c:pt>
                <c:pt idx="8">
                  <c:v>0.18333333333333335</c:v>
                </c:pt>
                <c:pt idx="9">
                  <c:v>0.18333333333333335</c:v>
                </c:pt>
                <c:pt idx="10">
                  <c:v>8.333333333333337E-2</c:v>
                </c:pt>
                <c:pt idx="11">
                  <c:v>0.16666666666666674</c:v>
                </c:pt>
                <c:pt idx="12">
                  <c:v>1.6</c:v>
                </c:pt>
                <c:pt idx="13">
                  <c:v>1.4833333333333334</c:v>
                </c:pt>
                <c:pt idx="14">
                  <c:v>0.3833333333333333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C-4119-8F28-D0A08723C3EF}"/>
            </c:ext>
          </c:extLst>
        </c:ser>
        <c:ser>
          <c:idx val="1"/>
          <c:order val="1"/>
          <c:tx>
            <c:strRef>
              <c:f>IMR!$E$22</c:f>
              <c:strCache>
                <c:ptCount val="1"/>
                <c:pt idx="0">
                  <c:v>mRbar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IMR!$E$23:$E$37</c:f>
              <c:numCache>
                <c:formatCode>General</c:formatCode>
                <c:ptCount val="15"/>
                <c:pt idx="0">
                  <c:v>0.45595238095238105</c:v>
                </c:pt>
                <c:pt idx="1">
                  <c:v>0.45595238095238105</c:v>
                </c:pt>
                <c:pt idx="2">
                  <c:v>0.45595238095238105</c:v>
                </c:pt>
                <c:pt idx="3">
                  <c:v>0.45595238095238105</c:v>
                </c:pt>
                <c:pt idx="4">
                  <c:v>0.45595238095238105</c:v>
                </c:pt>
                <c:pt idx="5">
                  <c:v>0.45595238095238105</c:v>
                </c:pt>
                <c:pt idx="6">
                  <c:v>0.45595238095238105</c:v>
                </c:pt>
                <c:pt idx="7">
                  <c:v>0.45595238095238105</c:v>
                </c:pt>
                <c:pt idx="8">
                  <c:v>0.45595238095238105</c:v>
                </c:pt>
                <c:pt idx="9">
                  <c:v>0.45595238095238105</c:v>
                </c:pt>
                <c:pt idx="10">
                  <c:v>0.45595238095238105</c:v>
                </c:pt>
                <c:pt idx="11">
                  <c:v>0.45595238095238105</c:v>
                </c:pt>
                <c:pt idx="12">
                  <c:v>0.45595238095238105</c:v>
                </c:pt>
                <c:pt idx="13">
                  <c:v>0.45595238095238105</c:v>
                </c:pt>
                <c:pt idx="14">
                  <c:v>0.45595238095238105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C-4119-8F28-D0A08723C3EF}"/>
            </c:ext>
          </c:extLst>
        </c:ser>
        <c:ser>
          <c:idx val="2"/>
          <c:order val="2"/>
          <c:tx>
            <c:strRef>
              <c:f>IMR!$F$22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IMR!$F$23:$F$37</c:f>
              <c:numCache>
                <c:formatCode>General</c:formatCode>
                <c:ptCount val="15"/>
                <c:pt idx="0">
                  <c:v>1.490964285714286</c:v>
                </c:pt>
                <c:pt idx="1">
                  <c:v>1.490964285714286</c:v>
                </c:pt>
                <c:pt idx="2">
                  <c:v>1.490964285714286</c:v>
                </c:pt>
                <c:pt idx="3">
                  <c:v>1.490964285714286</c:v>
                </c:pt>
                <c:pt idx="4">
                  <c:v>1.490964285714286</c:v>
                </c:pt>
                <c:pt idx="5">
                  <c:v>1.490964285714286</c:v>
                </c:pt>
                <c:pt idx="6">
                  <c:v>1.490964285714286</c:v>
                </c:pt>
                <c:pt idx="7">
                  <c:v>1.490964285714286</c:v>
                </c:pt>
                <c:pt idx="8">
                  <c:v>1.490964285714286</c:v>
                </c:pt>
                <c:pt idx="9">
                  <c:v>1.490964285714286</c:v>
                </c:pt>
                <c:pt idx="10">
                  <c:v>1.490964285714286</c:v>
                </c:pt>
                <c:pt idx="11">
                  <c:v>1.490964285714286</c:v>
                </c:pt>
                <c:pt idx="12">
                  <c:v>1.490964285714286</c:v>
                </c:pt>
                <c:pt idx="13">
                  <c:v>1.490964285714286</c:v>
                </c:pt>
                <c:pt idx="14">
                  <c:v>1.490964285714286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C-4119-8F28-D0A08723C3EF}"/>
            </c:ext>
          </c:extLst>
        </c:ser>
        <c:ser>
          <c:idx val="3"/>
          <c:order val="3"/>
          <c:tx>
            <c:strRef>
              <c:f>IMR!$G$22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IMR!$G$23:$G$37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C-4119-8F28-D0A08723C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43904"/>
        <c:axId val="625244232"/>
      </c:lineChart>
      <c:catAx>
        <c:axId val="62524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44232"/>
        <c:crosses val="autoZero"/>
        <c:auto val="1"/>
        <c:lblAlgn val="ctr"/>
        <c:lblOffset val="100"/>
        <c:noMultiLvlLbl val="0"/>
      </c:catAx>
      <c:valAx>
        <c:axId val="6252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Individual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IMR!$J$2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IMR!$J$3:$J$17</c:f>
              <c:numCache>
                <c:formatCode>0.00</c:formatCode>
                <c:ptCount val="15"/>
                <c:pt idx="0">
                  <c:v>2.1166666666666667</c:v>
                </c:pt>
                <c:pt idx="1">
                  <c:v>1.85</c:v>
                </c:pt>
                <c:pt idx="2">
                  <c:v>2.2000000000000002</c:v>
                </c:pt>
                <c:pt idx="3">
                  <c:v>2.4166666666666665</c:v>
                </c:pt>
                <c:pt idx="4">
                  <c:v>1.3</c:v>
                </c:pt>
                <c:pt idx="5">
                  <c:v>1.5666666666666667</c:v>
                </c:pt>
                <c:pt idx="6">
                  <c:v>1.4666666666666666</c:v>
                </c:pt>
                <c:pt idx="7">
                  <c:v>2</c:v>
                </c:pt>
                <c:pt idx="8">
                  <c:v>2.35</c:v>
                </c:pt>
                <c:pt idx="9">
                  <c:v>1.8833333333333333</c:v>
                </c:pt>
                <c:pt idx="10">
                  <c:v>1.6166666666666667</c:v>
                </c:pt>
                <c:pt idx="11">
                  <c:v>0.8833333333333333</c:v>
                </c:pt>
                <c:pt idx="12">
                  <c:v>1.2833333333333334</c:v>
                </c:pt>
                <c:pt idx="13">
                  <c:v>0.68333333333333335</c:v>
                </c:pt>
                <c:pt idx="1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F-4FE0-A4BD-AB59E61C5AAC}"/>
            </c:ext>
          </c:extLst>
        </c:ser>
        <c:ser>
          <c:idx val="1"/>
          <c:order val="1"/>
          <c:tx>
            <c:strRef>
              <c:f>IMR!$K$2</c:f>
              <c:strCache>
                <c:ptCount val="1"/>
                <c:pt idx="0">
                  <c:v>xbar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IMR!$K$3:$K$17</c:f>
              <c:numCache>
                <c:formatCode>0.00</c:formatCode>
                <c:ptCount val="15"/>
                <c:pt idx="0">
                  <c:v>1.6644444444444448</c:v>
                </c:pt>
                <c:pt idx="1">
                  <c:v>1.6644444444444448</c:v>
                </c:pt>
                <c:pt idx="2">
                  <c:v>1.6644444444444448</c:v>
                </c:pt>
                <c:pt idx="3">
                  <c:v>1.6644444444444448</c:v>
                </c:pt>
                <c:pt idx="4">
                  <c:v>1.6644444444444448</c:v>
                </c:pt>
                <c:pt idx="5">
                  <c:v>1.6644444444444448</c:v>
                </c:pt>
                <c:pt idx="6">
                  <c:v>1.6644444444444448</c:v>
                </c:pt>
                <c:pt idx="7">
                  <c:v>1.6644444444444448</c:v>
                </c:pt>
                <c:pt idx="8">
                  <c:v>1.6644444444444448</c:v>
                </c:pt>
                <c:pt idx="9">
                  <c:v>1.6644444444444448</c:v>
                </c:pt>
                <c:pt idx="10">
                  <c:v>1.6644444444444448</c:v>
                </c:pt>
                <c:pt idx="11">
                  <c:v>1.6644444444444448</c:v>
                </c:pt>
                <c:pt idx="12">
                  <c:v>1.6644444444444448</c:v>
                </c:pt>
                <c:pt idx="13">
                  <c:v>1.6644444444444448</c:v>
                </c:pt>
                <c:pt idx="14">
                  <c:v>1.6644444444444448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F-4FE0-A4BD-AB59E61C5AAC}"/>
            </c:ext>
          </c:extLst>
        </c:ser>
        <c:ser>
          <c:idx val="2"/>
          <c:order val="2"/>
          <c:tx>
            <c:strRef>
              <c:f>IMR!$L$2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IMR!$L$3:$L$17</c:f>
              <c:numCache>
                <c:formatCode>General</c:formatCode>
                <c:ptCount val="15"/>
                <c:pt idx="0">
                  <c:v>2.8677777777777784</c:v>
                </c:pt>
                <c:pt idx="1">
                  <c:v>2.8677777777777784</c:v>
                </c:pt>
                <c:pt idx="2">
                  <c:v>2.8677777777777784</c:v>
                </c:pt>
                <c:pt idx="3">
                  <c:v>2.8677777777777784</c:v>
                </c:pt>
                <c:pt idx="4">
                  <c:v>2.8677777777777784</c:v>
                </c:pt>
                <c:pt idx="5">
                  <c:v>2.8677777777777784</c:v>
                </c:pt>
                <c:pt idx="6">
                  <c:v>2.8677777777777784</c:v>
                </c:pt>
                <c:pt idx="7">
                  <c:v>2.8677777777777784</c:v>
                </c:pt>
                <c:pt idx="8">
                  <c:v>2.8677777777777784</c:v>
                </c:pt>
                <c:pt idx="9">
                  <c:v>2.8677777777777784</c:v>
                </c:pt>
                <c:pt idx="10">
                  <c:v>2.8677777777777784</c:v>
                </c:pt>
                <c:pt idx="11">
                  <c:v>2.8677777777777784</c:v>
                </c:pt>
                <c:pt idx="12">
                  <c:v>2.8677777777777784</c:v>
                </c:pt>
                <c:pt idx="13">
                  <c:v>2.8677777777777784</c:v>
                </c:pt>
                <c:pt idx="14">
                  <c:v>2.8677777777777784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F-4FE0-A4BD-AB59E61C5AAC}"/>
            </c:ext>
          </c:extLst>
        </c:ser>
        <c:ser>
          <c:idx val="3"/>
          <c:order val="3"/>
          <c:tx>
            <c:strRef>
              <c:f>IMR!$M$2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IMR!$M$3:$M$17</c:f>
              <c:numCache>
                <c:formatCode>General</c:formatCode>
                <c:ptCount val="15"/>
                <c:pt idx="0">
                  <c:v>0.46111111111111147</c:v>
                </c:pt>
                <c:pt idx="1">
                  <c:v>0.46111111111111147</c:v>
                </c:pt>
                <c:pt idx="2">
                  <c:v>0.46111111111111147</c:v>
                </c:pt>
                <c:pt idx="3">
                  <c:v>0.46111111111111147</c:v>
                </c:pt>
                <c:pt idx="4">
                  <c:v>0.46111111111111147</c:v>
                </c:pt>
                <c:pt idx="5">
                  <c:v>0.46111111111111147</c:v>
                </c:pt>
                <c:pt idx="6">
                  <c:v>0.46111111111111147</c:v>
                </c:pt>
                <c:pt idx="7">
                  <c:v>0.46111111111111147</c:v>
                </c:pt>
                <c:pt idx="8">
                  <c:v>0.46111111111111147</c:v>
                </c:pt>
                <c:pt idx="9">
                  <c:v>0.46111111111111147</c:v>
                </c:pt>
                <c:pt idx="10">
                  <c:v>0.46111111111111147</c:v>
                </c:pt>
                <c:pt idx="11">
                  <c:v>0.46111111111111147</c:v>
                </c:pt>
                <c:pt idx="12">
                  <c:v>0.46111111111111147</c:v>
                </c:pt>
                <c:pt idx="13">
                  <c:v>0.46111111111111147</c:v>
                </c:pt>
                <c:pt idx="14">
                  <c:v>0.46111111111111147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6F-4FE0-A4BD-AB59E61C5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869080"/>
        <c:axId val="633869736"/>
      </c:lineChart>
      <c:catAx>
        <c:axId val="63386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69736"/>
        <c:crosses val="autoZero"/>
        <c:auto val="1"/>
        <c:lblAlgn val="ctr"/>
        <c:lblOffset val="100"/>
        <c:noMultiLvlLbl val="0"/>
      </c:catAx>
      <c:valAx>
        <c:axId val="63386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Individual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IMR!$J$22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IMR!$J$23:$J$37</c:f>
              <c:numCache>
                <c:formatCode>0.00</c:formatCode>
                <c:ptCount val="15"/>
                <c:pt idx="0">
                  <c:v>1.7</c:v>
                </c:pt>
                <c:pt idx="1">
                  <c:v>1.5333333333333334</c:v>
                </c:pt>
                <c:pt idx="2">
                  <c:v>1.3166666666666667</c:v>
                </c:pt>
                <c:pt idx="3">
                  <c:v>0.35</c:v>
                </c:pt>
                <c:pt idx="4">
                  <c:v>0.76666666666666672</c:v>
                </c:pt>
                <c:pt idx="5">
                  <c:v>0.58333333333333337</c:v>
                </c:pt>
                <c:pt idx="6">
                  <c:v>0.68333333333333335</c:v>
                </c:pt>
                <c:pt idx="7">
                  <c:v>0.43333333333333335</c:v>
                </c:pt>
                <c:pt idx="8">
                  <c:v>0.6166666666666667</c:v>
                </c:pt>
                <c:pt idx="9">
                  <c:v>0.43333333333333335</c:v>
                </c:pt>
                <c:pt idx="10">
                  <c:v>0.35</c:v>
                </c:pt>
                <c:pt idx="11">
                  <c:v>0.51666666666666672</c:v>
                </c:pt>
                <c:pt idx="12">
                  <c:v>2.1166666666666667</c:v>
                </c:pt>
                <c:pt idx="13">
                  <c:v>0.6333333333333333</c:v>
                </c:pt>
                <c:pt idx="14">
                  <c:v>1.0166666666666666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1-490E-8519-E275E2FD1083}"/>
            </c:ext>
          </c:extLst>
        </c:ser>
        <c:ser>
          <c:idx val="1"/>
          <c:order val="1"/>
          <c:tx>
            <c:strRef>
              <c:f>IMR!$K$22</c:f>
              <c:strCache>
                <c:ptCount val="1"/>
                <c:pt idx="0">
                  <c:v>xbar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IMR!$K$23:$K$37</c:f>
              <c:numCache>
                <c:formatCode>0.00</c:formatCode>
                <c:ptCount val="15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1-490E-8519-E275E2FD1083}"/>
            </c:ext>
          </c:extLst>
        </c:ser>
        <c:ser>
          <c:idx val="2"/>
          <c:order val="2"/>
          <c:tx>
            <c:strRef>
              <c:f>IMR!$L$22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IMR!$L$23:$L$37</c:f>
              <c:numCache>
                <c:formatCode>General</c:formatCode>
                <c:ptCount val="15"/>
                <c:pt idx="0">
                  <c:v>2.0828333333333338</c:v>
                </c:pt>
                <c:pt idx="1">
                  <c:v>2.0828333333333338</c:v>
                </c:pt>
                <c:pt idx="2">
                  <c:v>2.0828333333333338</c:v>
                </c:pt>
                <c:pt idx="3">
                  <c:v>2.0828333333333338</c:v>
                </c:pt>
                <c:pt idx="4">
                  <c:v>2.0828333333333338</c:v>
                </c:pt>
                <c:pt idx="5">
                  <c:v>2.0828333333333338</c:v>
                </c:pt>
                <c:pt idx="6">
                  <c:v>2.0828333333333338</c:v>
                </c:pt>
                <c:pt idx="7">
                  <c:v>2.0828333333333338</c:v>
                </c:pt>
                <c:pt idx="8">
                  <c:v>2.0828333333333338</c:v>
                </c:pt>
                <c:pt idx="9">
                  <c:v>2.0828333333333338</c:v>
                </c:pt>
                <c:pt idx="10">
                  <c:v>2.0828333333333338</c:v>
                </c:pt>
                <c:pt idx="11">
                  <c:v>2.0828333333333338</c:v>
                </c:pt>
                <c:pt idx="12">
                  <c:v>2.0828333333333338</c:v>
                </c:pt>
                <c:pt idx="13">
                  <c:v>2.0828333333333338</c:v>
                </c:pt>
                <c:pt idx="14">
                  <c:v>2.0828333333333338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1-490E-8519-E275E2FD1083}"/>
            </c:ext>
          </c:extLst>
        </c:ser>
        <c:ser>
          <c:idx val="3"/>
          <c:order val="3"/>
          <c:tx>
            <c:strRef>
              <c:f>IMR!$M$22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IMR!$M$23:$M$37</c:f>
              <c:numCache>
                <c:formatCode>General</c:formatCode>
                <c:ptCount val="15"/>
                <c:pt idx="0">
                  <c:v>-0.34283333333333366</c:v>
                </c:pt>
                <c:pt idx="1">
                  <c:v>-0.34283333333333366</c:v>
                </c:pt>
                <c:pt idx="2">
                  <c:v>-0.34283333333333366</c:v>
                </c:pt>
                <c:pt idx="3">
                  <c:v>-0.34283333333333366</c:v>
                </c:pt>
                <c:pt idx="4">
                  <c:v>-0.34283333333333366</c:v>
                </c:pt>
                <c:pt idx="5">
                  <c:v>-0.34283333333333366</c:v>
                </c:pt>
                <c:pt idx="6">
                  <c:v>-0.34283333333333366</c:v>
                </c:pt>
                <c:pt idx="7">
                  <c:v>-0.34283333333333366</c:v>
                </c:pt>
                <c:pt idx="8">
                  <c:v>-0.34283333333333366</c:v>
                </c:pt>
                <c:pt idx="9">
                  <c:v>-0.34283333333333366</c:v>
                </c:pt>
                <c:pt idx="10">
                  <c:v>-0.34283333333333366</c:v>
                </c:pt>
                <c:pt idx="11">
                  <c:v>-0.34283333333333366</c:v>
                </c:pt>
                <c:pt idx="12">
                  <c:v>-0.34283333333333366</c:v>
                </c:pt>
                <c:pt idx="13">
                  <c:v>-0.34283333333333366</c:v>
                </c:pt>
                <c:pt idx="14">
                  <c:v>-0.34283333333333366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1-490E-8519-E275E2FD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29232"/>
        <c:axId val="492630872"/>
      </c:lineChart>
      <c:catAx>
        <c:axId val="4926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30872"/>
        <c:crosses val="autoZero"/>
        <c:auto val="1"/>
        <c:lblAlgn val="ctr"/>
        <c:lblOffset val="100"/>
        <c:noMultiLvlLbl val="0"/>
      </c:catAx>
      <c:valAx>
        <c:axId val="49263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Predicted</a:t>
            </a:r>
            <a:r>
              <a:rPr lang="en-US" baseline="0"/>
              <a:t> vs.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Regression!$M$1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Regression!$L$2:$L$31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Regression!$M$2:$M$31</c:f>
              <c:numCache>
                <c:formatCode>General</c:formatCode>
                <c:ptCount val="30"/>
                <c:pt idx="0">
                  <c:v>101.74411764705884</c:v>
                </c:pt>
                <c:pt idx="1">
                  <c:v>101.74411764705884</c:v>
                </c:pt>
                <c:pt idx="2">
                  <c:v>101.74411764705884</c:v>
                </c:pt>
                <c:pt idx="3">
                  <c:v>101.74411764705884</c:v>
                </c:pt>
                <c:pt idx="4">
                  <c:v>101.74411764705884</c:v>
                </c:pt>
                <c:pt idx="5">
                  <c:v>101.74411764705884</c:v>
                </c:pt>
                <c:pt idx="6">
                  <c:v>101.74411764705884</c:v>
                </c:pt>
                <c:pt idx="7">
                  <c:v>73.582352941176495</c:v>
                </c:pt>
                <c:pt idx="8">
                  <c:v>101.74411764705884</c:v>
                </c:pt>
                <c:pt idx="9">
                  <c:v>101.74411764705884</c:v>
                </c:pt>
                <c:pt idx="10">
                  <c:v>101.74411764705884</c:v>
                </c:pt>
                <c:pt idx="11">
                  <c:v>101.74411764705884</c:v>
                </c:pt>
                <c:pt idx="12">
                  <c:v>101.74411764705884</c:v>
                </c:pt>
                <c:pt idx="13">
                  <c:v>101.74411764705884</c:v>
                </c:pt>
                <c:pt idx="14">
                  <c:v>101.74411764705884</c:v>
                </c:pt>
                <c:pt idx="15">
                  <c:v>83.497058823529386</c:v>
                </c:pt>
                <c:pt idx="16">
                  <c:v>56.264705882352928</c:v>
                </c:pt>
                <c:pt idx="17">
                  <c:v>56.264705882352928</c:v>
                </c:pt>
                <c:pt idx="18">
                  <c:v>28.102941176470583</c:v>
                </c:pt>
                <c:pt idx="19">
                  <c:v>28.102941176470583</c:v>
                </c:pt>
                <c:pt idx="20">
                  <c:v>28.102941176470583</c:v>
                </c:pt>
                <c:pt idx="21">
                  <c:v>55.335294117647045</c:v>
                </c:pt>
                <c:pt idx="22">
                  <c:v>28.102941176470583</c:v>
                </c:pt>
                <c:pt idx="23">
                  <c:v>55.335294117647045</c:v>
                </c:pt>
                <c:pt idx="24">
                  <c:v>55.335294117647045</c:v>
                </c:pt>
                <c:pt idx="25">
                  <c:v>56.264705882352928</c:v>
                </c:pt>
                <c:pt idx="26">
                  <c:v>56.264705882352928</c:v>
                </c:pt>
                <c:pt idx="27">
                  <c:v>83.497058823529386</c:v>
                </c:pt>
                <c:pt idx="28">
                  <c:v>56.264705882352928</c:v>
                </c:pt>
                <c:pt idx="29">
                  <c:v>56.264705882352928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862-984E-820755C582F7}"/>
            </c:ext>
          </c:extLst>
        </c:ser>
        <c:ser>
          <c:idx val="1"/>
          <c:order val="1"/>
          <c:tx>
            <c:strRef>
              <c:f>Regression!$N$1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Regression!$L$2:$L$31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Regression!$N$2:$N$31</c:f>
              <c:numCache>
                <c:formatCode>General</c:formatCode>
                <c:ptCount val="30"/>
                <c:pt idx="0">
                  <c:v>127</c:v>
                </c:pt>
                <c:pt idx="1">
                  <c:v>111</c:v>
                </c:pt>
                <c:pt idx="2">
                  <c:v>132</c:v>
                </c:pt>
                <c:pt idx="3">
                  <c:v>145</c:v>
                </c:pt>
                <c:pt idx="4">
                  <c:v>78</c:v>
                </c:pt>
                <c:pt idx="5">
                  <c:v>94</c:v>
                </c:pt>
                <c:pt idx="6">
                  <c:v>88</c:v>
                </c:pt>
                <c:pt idx="7">
                  <c:v>120</c:v>
                </c:pt>
                <c:pt idx="8">
                  <c:v>141</c:v>
                </c:pt>
                <c:pt idx="9">
                  <c:v>113</c:v>
                </c:pt>
                <c:pt idx="10">
                  <c:v>97</c:v>
                </c:pt>
                <c:pt idx="11">
                  <c:v>53</c:v>
                </c:pt>
                <c:pt idx="12">
                  <c:v>77</c:v>
                </c:pt>
                <c:pt idx="13">
                  <c:v>41</c:v>
                </c:pt>
                <c:pt idx="14">
                  <c:v>81</c:v>
                </c:pt>
                <c:pt idx="15">
                  <c:v>102</c:v>
                </c:pt>
                <c:pt idx="16">
                  <c:v>92</c:v>
                </c:pt>
                <c:pt idx="17">
                  <c:v>79</c:v>
                </c:pt>
                <c:pt idx="18">
                  <c:v>21</c:v>
                </c:pt>
                <c:pt idx="19">
                  <c:v>46</c:v>
                </c:pt>
                <c:pt idx="20">
                  <c:v>35</c:v>
                </c:pt>
                <c:pt idx="21">
                  <c:v>41</c:v>
                </c:pt>
                <c:pt idx="22">
                  <c:v>26</c:v>
                </c:pt>
                <c:pt idx="23">
                  <c:v>37</c:v>
                </c:pt>
                <c:pt idx="24">
                  <c:v>26</c:v>
                </c:pt>
                <c:pt idx="25">
                  <c:v>21</c:v>
                </c:pt>
                <c:pt idx="26">
                  <c:v>31</c:v>
                </c:pt>
                <c:pt idx="27">
                  <c:v>127</c:v>
                </c:pt>
                <c:pt idx="28">
                  <c:v>38</c:v>
                </c:pt>
                <c:pt idx="2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862-984E-820755C5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49808"/>
        <c:axId val="484447184"/>
      </c:lineChart>
      <c:catAx>
        <c:axId val="4844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47184"/>
        <c:crosses val="autoZero"/>
        <c:auto val="1"/>
        <c:lblAlgn val="ctr"/>
        <c:lblOffset val="100"/>
        <c:noMultiLvlLbl val="0"/>
      </c:catAx>
      <c:valAx>
        <c:axId val="4844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317389</xdr:colOff>
      <xdr:row>15</xdr:row>
      <xdr:rowOff>88631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325910-D594-4DF8-9400-065CB42E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8</xdr:col>
      <xdr:colOff>317389</xdr:colOff>
      <xdr:row>30</xdr:row>
      <xdr:rowOff>88631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BA99C4B-826D-4E26-AC72-6FCFF1C54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04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16</xdr:col>
      <xdr:colOff>317389</xdr:colOff>
      <xdr:row>24</xdr:row>
      <xdr:rowOff>88631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FCA06CB-FF26-4D0C-9147-C599A89AE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905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5</xdr:row>
      <xdr:rowOff>142875</xdr:rowOff>
    </xdr:from>
    <xdr:to>
      <xdr:col>18</xdr:col>
      <xdr:colOff>57150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EF8AD-D120-4454-902C-4B66CF542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23</xdr:row>
      <xdr:rowOff>142875</xdr:rowOff>
    </xdr:from>
    <xdr:to>
      <xdr:col>18</xdr:col>
      <xdr:colOff>57150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254C2-C3D4-4C8F-8C1F-B237F3AC0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85724</xdr:colOff>
      <xdr:row>5</xdr:row>
      <xdr:rowOff>133349</xdr:rowOff>
    </xdr:from>
    <xdr:to>
      <xdr:col>23</xdr:col>
      <xdr:colOff>95250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09B2A6-9E8B-41E4-8873-8E0BCBE48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176211</xdr:colOff>
      <xdr:row>23</xdr:row>
      <xdr:rowOff>138112</xdr:rowOff>
    </xdr:from>
    <xdr:to>
      <xdr:col>23</xdr:col>
      <xdr:colOff>161924</xdr:colOff>
      <xdr:row>34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58C88-BE13-44EC-82FE-0CD246BF3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4</xdr:row>
      <xdr:rowOff>9525</xdr:rowOff>
    </xdr:from>
    <xdr:to>
      <xdr:col>8</xdr:col>
      <xdr:colOff>159587</xdr:colOff>
      <xdr:row>16</xdr:row>
      <xdr:rowOff>3627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ADCC99-8DCE-4FF8-8C6E-E5D637F41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771525"/>
          <a:ext cx="3798137" cy="2280102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4</xdr:row>
      <xdr:rowOff>19049</xdr:rowOff>
    </xdr:from>
    <xdr:to>
      <xdr:col>14</xdr:col>
      <xdr:colOff>371451</xdr:colOff>
      <xdr:row>16</xdr:row>
      <xdr:rowOff>123824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912BBF-DD3C-4EC8-9D01-00E3E6136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6825" y="781049"/>
          <a:ext cx="3829026" cy="2390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AE0C5-F573-4670-B422-ED33A1E6C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95250</xdr:rowOff>
    </xdr:from>
    <xdr:to>
      <xdr:col>10</xdr:col>
      <xdr:colOff>512425</xdr:colOff>
      <xdr:row>14</xdr:row>
      <xdr:rowOff>109202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1E0C6A-075A-4AA0-B90C-6D01A5F70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8950" y="95250"/>
          <a:ext cx="4170025" cy="2719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5422-E5F4-4521-BFFD-C0754C0972E8}">
  <dimension ref="A1:H31"/>
  <sheetViews>
    <sheetView workbookViewId="0">
      <selection activeCell="P15" sqref="P15"/>
    </sheetView>
  </sheetViews>
  <sheetFormatPr defaultRowHeight="15"/>
  <cols>
    <col min="2" max="2" width="10" bestFit="1" customWidth="1"/>
    <col min="4" max="4" width="17.7109375" bestFit="1" customWidth="1"/>
    <col min="5" max="5" width="12.5703125" bestFit="1" customWidth="1"/>
    <col min="6" max="6" width="12.5703125" customWidth="1"/>
    <col min="7" max="7" width="19.28515625" bestFit="1" customWidth="1"/>
    <col min="8" max="8" width="9.140625" style="2"/>
  </cols>
  <sheetData>
    <row r="1" spans="1:8">
      <c r="A1" t="s">
        <v>7</v>
      </c>
      <c r="B1" t="s">
        <v>6</v>
      </c>
      <c r="C1" t="s">
        <v>5</v>
      </c>
      <c r="D1" t="s">
        <v>12</v>
      </c>
      <c r="E1" t="s">
        <v>3</v>
      </c>
      <c r="F1" t="s">
        <v>4</v>
      </c>
      <c r="G1" t="s">
        <v>1</v>
      </c>
      <c r="H1" s="2" t="s">
        <v>2</v>
      </c>
    </row>
    <row r="2" spans="1:8">
      <c r="A2" s="1">
        <v>43633</v>
      </c>
      <c r="B2">
        <v>1</v>
      </c>
      <c r="C2">
        <v>1</v>
      </c>
      <c r="D2">
        <v>0</v>
      </c>
      <c r="E2">
        <v>1</v>
      </c>
      <c r="F2">
        <v>0</v>
      </c>
      <c r="G2">
        <v>127</v>
      </c>
      <c r="H2" s="2">
        <f>G2/60</f>
        <v>2.1166666666666667</v>
      </c>
    </row>
    <row r="3" spans="1:8">
      <c r="A3" s="1">
        <v>43634</v>
      </c>
      <c r="B3">
        <v>2</v>
      </c>
      <c r="C3">
        <v>2</v>
      </c>
      <c r="D3">
        <v>0</v>
      </c>
      <c r="E3">
        <v>1</v>
      </c>
      <c r="F3">
        <v>0</v>
      </c>
      <c r="G3">
        <v>111</v>
      </c>
      <c r="H3" s="2">
        <f>G3/60</f>
        <v>1.85</v>
      </c>
    </row>
    <row r="4" spans="1:8">
      <c r="A4" s="1">
        <v>43635</v>
      </c>
      <c r="B4">
        <v>3</v>
      </c>
      <c r="C4">
        <v>3</v>
      </c>
      <c r="D4">
        <v>0</v>
      </c>
      <c r="E4">
        <v>1</v>
      </c>
      <c r="F4">
        <v>0</v>
      </c>
      <c r="G4">
        <v>132</v>
      </c>
      <c r="H4" s="2">
        <f>G4/60</f>
        <v>2.2000000000000002</v>
      </c>
    </row>
    <row r="5" spans="1:8">
      <c r="A5" s="1">
        <v>43636</v>
      </c>
      <c r="B5">
        <v>4</v>
      </c>
      <c r="C5">
        <v>4</v>
      </c>
      <c r="D5">
        <v>0</v>
      </c>
      <c r="E5">
        <v>1</v>
      </c>
      <c r="F5">
        <v>0</v>
      </c>
      <c r="G5">
        <v>145</v>
      </c>
    </row>
    <row r="6" spans="1:8">
      <c r="A6" s="1">
        <v>43640</v>
      </c>
      <c r="B6">
        <v>5</v>
      </c>
      <c r="C6">
        <v>5</v>
      </c>
      <c r="D6">
        <v>0</v>
      </c>
      <c r="E6">
        <v>1</v>
      </c>
      <c r="F6">
        <v>0</v>
      </c>
      <c r="G6">
        <v>78</v>
      </c>
      <c r="H6" s="2">
        <f t="shared" ref="H6:H31" si="0">G6/60</f>
        <v>1.3</v>
      </c>
    </row>
    <row r="7" spans="1:8">
      <c r="A7" s="1">
        <v>43641</v>
      </c>
      <c r="B7">
        <v>6</v>
      </c>
      <c r="C7">
        <v>6</v>
      </c>
      <c r="D7">
        <v>0</v>
      </c>
      <c r="E7">
        <v>1</v>
      </c>
      <c r="F7">
        <v>0</v>
      </c>
      <c r="G7">
        <v>94</v>
      </c>
      <c r="H7" s="2">
        <f t="shared" si="0"/>
        <v>1.5666666666666667</v>
      </c>
    </row>
    <row r="8" spans="1:8">
      <c r="A8" s="1">
        <v>43642</v>
      </c>
      <c r="B8">
        <v>7</v>
      </c>
      <c r="C8">
        <v>7</v>
      </c>
      <c r="D8">
        <v>0</v>
      </c>
      <c r="E8">
        <v>1</v>
      </c>
      <c r="F8">
        <v>0</v>
      </c>
      <c r="G8">
        <v>88</v>
      </c>
      <c r="H8" s="2">
        <f t="shared" si="0"/>
        <v>1.4666666666666666</v>
      </c>
    </row>
    <row r="9" spans="1:8">
      <c r="A9" s="1">
        <v>43643</v>
      </c>
      <c r="B9">
        <v>8</v>
      </c>
      <c r="C9">
        <v>8</v>
      </c>
      <c r="D9">
        <v>0</v>
      </c>
      <c r="E9">
        <v>0</v>
      </c>
      <c r="F9">
        <v>0</v>
      </c>
      <c r="G9">
        <v>120</v>
      </c>
      <c r="H9" s="2">
        <f t="shared" si="0"/>
        <v>2</v>
      </c>
    </row>
    <row r="10" spans="1:8">
      <c r="A10" s="1">
        <v>43647</v>
      </c>
      <c r="B10">
        <v>9</v>
      </c>
      <c r="C10">
        <v>9</v>
      </c>
      <c r="D10">
        <v>0</v>
      </c>
      <c r="E10">
        <v>1</v>
      </c>
      <c r="F10">
        <v>0</v>
      </c>
      <c r="G10">
        <v>141</v>
      </c>
      <c r="H10" s="2">
        <f t="shared" si="0"/>
        <v>2.35</v>
      </c>
    </row>
    <row r="11" spans="1:8">
      <c r="A11" s="1">
        <v>43648</v>
      </c>
      <c r="B11">
        <v>10</v>
      </c>
      <c r="C11">
        <v>10</v>
      </c>
      <c r="D11">
        <v>0</v>
      </c>
      <c r="E11">
        <v>1</v>
      </c>
      <c r="F11">
        <v>0</v>
      </c>
      <c r="G11">
        <v>113</v>
      </c>
      <c r="H11" s="2">
        <f t="shared" si="0"/>
        <v>1.8833333333333333</v>
      </c>
    </row>
    <row r="12" spans="1:8">
      <c r="A12" s="1">
        <v>43649</v>
      </c>
      <c r="B12">
        <v>11</v>
      </c>
      <c r="C12">
        <v>11</v>
      </c>
      <c r="D12">
        <v>0</v>
      </c>
      <c r="E12">
        <v>1</v>
      </c>
      <c r="F12">
        <v>0</v>
      </c>
      <c r="G12">
        <v>97</v>
      </c>
      <c r="H12" s="2">
        <f t="shared" si="0"/>
        <v>1.6166666666666667</v>
      </c>
    </row>
    <row r="13" spans="1:8">
      <c r="A13" s="1">
        <v>43650</v>
      </c>
      <c r="B13">
        <v>12</v>
      </c>
      <c r="C13">
        <v>12</v>
      </c>
      <c r="D13">
        <v>0</v>
      </c>
      <c r="E13">
        <v>1</v>
      </c>
      <c r="F13">
        <v>0</v>
      </c>
      <c r="G13">
        <v>53</v>
      </c>
      <c r="H13" s="2">
        <f t="shared" si="0"/>
        <v>0.8833333333333333</v>
      </c>
    </row>
    <row r="14" spans="1:8">
      <c r="A14" s="1">
        <v>43654</v>
      </c>
      <c r="B14">
        <v>13</v>
      </c>
      <c r="C14">
        <v>13</v>
      </c>
      <c r="D14">
        <v>0</v>
      </c>
      <c r="E14">
        <v>1</v>
      </c>
      <c r="F14">
        <v>0</v>
      </c>
      <c r="G14">
        <v>77</v>
      </c>
      <c r="H14" s="2">
        <f t="shared" si="0"/>
        <v>1.2833333333333334</v>
      </c>
    </row>
    <row r="15" spans="1:8">
      <c r="A15" s="1">
        <v>43655</v>
      </c>
      <c r="B15">
        <v>14</v>
      </c>
      <c r="C15">
        <v>14</v>
      </c>
      <c r="D15">
        <v>0</v>
      </c>
      <c r="E15">
        <v>1</v>
      </c>
      <c r="F15">
        <v>0</v>
      </c>
      <c r="G15">
        <v>41</v>
      </c>
      <c r="H15" s="2">
        <f t="shared" si="0"/>
        <v>0.68333333333333335</v>
      </c>
    </row>
    <row r="16" spans="1:8">
      <c r="A16" s="1">
        <v>43656</v>
      </c>
      <c r="B16">
        <v>15</v>
      </c>
      <c r="C16">
        <v>15</v>
      </c>
      <c r="D16">
        <v>0</v>
      </c>
      <c r="E16">
        <v>1</v>
      </c>
      <c r="F16">
        <v>0</v>
      </c>
      <c r="G16">
        <v>81</v>
      </c>
      <c r="H16" s="2">
        <f t="shared" si="0"/>
        <v>1.35</v>
      </c>
    </row>
    <row r="17" spans="1:8">
      <c r="A17" s="1">
        <v>43658</v>
      </c>
      <c r="B17">
        <v>16</v>
      </c>
      <c r="C17">
        <v>1</v>
      </c>
      <c r="D17">
        <v>1</v>
      </c>
      <c r="E17">
        <v>1</v>
      </c>
      <c r="F17">
        <v>0</v>
      </c>
      <c r="G17">
        <v>102</v>
      </c>
      <c r="H17" s="2">
        <f t="shared" si="0"/>
        <v>1.7</v>
      </c>
    </row>
    <row r="18" spans="1:8">
      <c r="A18" s="1">
        <v>43659</v>
      </c>
      <c r="B18">
        <v>17</v>
      </c>
      <c r="C18">
        <v>2</v>
      </c>
      <c r="D18">
        <v>1</v>
      </c>
      <c r="E18">
        <v>1</v>
      </c>
      <c r="F18">
        <v>1</v>
      </c>
      <c r="G18">
        <v>92</v>
      </c>
      <c r="H18" s="2">
        <f t="shared" si="0"/>
        <v>1.5333333333333334</v>
      </c>
    </row>
    <row r="19" spans="1:8">
      <c r="A19" s="1">
        <v>43660</v>
      </c>
      <c r="B19">
        <v>18</v>
      </c>
      <c r="C19">
        <v>3</v>
      </c>
      <c r="D19">
        <v>1</v>
      </c>
      <c r="E19">
        <v>1</v>
      </c>
      <c r="F19">
        <v>1</v>
      </c>
      <c r="G19">
        <v>79</v>
      </c>
      <c r="H19" s="2">
        <f t="shared" si="0"/>
        <v>1.3166666666666667</v>
      </c>
    </row>
    <row r="20" spans="1:8">
      <c r="A20" s="1">
        <v>43665</v>
      </c>
      <c r="B20">
        <v>19</v>
      </c>
      <c r="C20">
        <v>4</v>
      </c>
      <c r="D20">
        <v>1</v>
      </c>
      <c r="E20">
        <v>0</v>
      </c>
      <c r="F20">
        <v>1</v>
      </c>
      <c r="G20">
        <v>21</v>
      </c>
      <c r="H20" s="2">
        <f t="shared" si="0"/>
        <v>0.35</v>
      </c>
    </row>
    <row r="21" spans="1:8">
      <c r="A21" s="1">
        <v>43666</v>
      </c>
      <c r="B21">
        <v>20</v>
      </c>
      <c r="C21">
        <v>5</v>
      </c>
      <c r="D21">
        <v>1</v>
      </c>
      <c r="E21">
        <v>0</v>
      </c>
      <c r="F21">
        <v>1</v>
      </c>
      <c r="G21">
        <v>46</v>
      </c>
      <c r="H21" s="2">
        <f t="shared" si="0"/>
        <v>0.76666666666666672</v>
      </c>
    </row>
    <row r="22" spans="1:8">
      <c r="A22" s="1">
        <v>43667</v>
      </c>
      <c r="B22">
        <v>21</v>
      </c>
      <c r="C22">
        <v>6</v>
      </c>
      <c r="D22">
        <v>1</v>
      </c>
      <c r="E22">
        <v>0</v>
      </c>
      <c r="F22">
        <v>1</v>
      </c>
      <c r="G22">
        <v>35</v>
      </c>
      <c r="H22" s="2">
        <f t="shared" si="0"/>
        <v>0.58333333333333337</v>
      </c>
    </row>
    <row r="23" spans="1:8">
      <c r="A23" s="1">
        <v>43672</v>
      </c>
      <c r="B23">
        <v>22</v>
      </c>
      <c r="C23">
        <v>7</v>
      </c>
      <c r="D23">
        <v>1</v>
      </c>
      <c r="E23">
        <v>0</v>
      </c>
      <c r="F23">
        <v>0</v>
      </c>
      <c r="G23">
        <v>41</v>
      </c>
      <c r="H23" s="2">
        <f t="shared" si="0"/>
        <v>0.68333333333333335</v>
      </c>
    </row>
    <row r="24" spans="1:8">
      <c r="A24" s="1">
        <v>43673</v>
      </c>
      <c r="B24">
        <v>23</v>
      </c>
      <c r="C24">
        <v>8</v>
      </c>
      <c r="D24">
        <v>1</v>
      </c>
      <c r="E24">
        <v>0</v>
      </c>
      <c r="F24">
        <v>1</v>
      </c>
      <c r="G24">
        <v>26</v>
      </c>
      <c r="H24" s="2">
        <f t="shared" si="0"/>
        <v>0.43333333333333335</v>
      </c>
    </row>
    <row r="25" spans="1:8">
      <c r="A25" s="1">
        <v>43674</v>
      </c>
      <c r="B25">
        <v>24</v>
      </c>
      <c r="C25">
        <v>9</v>
      </c>
      <c r="D25">
        <v>1</v>
      </c>
      <c r="E25">
        <v>0</v>
      </c>
      <c r="F25">
        <v>0</v>
      </c>
      <c r="G25">
        <v>37</v>
      </c>
      <c r="H25" s="2">
        <f t="shared" si="0"/>
        <v>0.6166666666666667</v>
      </c>
    </row>
    <row r="26" spans="1:8">
      <c r="A26" s="1">
        <v>43679</v>
      </c>
      <c r="B26">
        <v>25</v>
      </c>
      <c r="C26">
        <v>10</v>
      </c>
      <c r="D26">
        <v>1</v>
      </c>
      <c r="E26">
        <v>0</v>
      </c>
      <c r="F26">
        <v>0</v>
      </c>
      <c r="G26">
        <v>26</v>
      </c>
      <c r="H26" s="2">
        <f t="shared" si="0"/>
        <v>0.43333333333333335</v>
      </c>
    </row>
    <row r="27" spans="1:8">
      <c r="A27" s="1">
        <v>43680</v>
      </c>
      <c r="B27">
        <v>26</v>
      </c>
      <c r="C27">
        <v>11</v>
      </c>
      <c r="D27">
        <v>1</v>
      </c>
      <c r="E27">
        <v>1</v>
      </c>
      <c r="F27">
        <v>1</v>
      </c>
      <c r="G27">
        <v>21</v>
      </c>
      <c r="H27" s="2">
        <f t="shared" si="0"/>
        <v>0.35</v>
      </c>
    </row>
    <row r="28" spans="1:8">
      <c r="A28" s="1">
        <v>43681</v>
      </c>
      <c r="B28">
        <v>27</v>
      </c>
      <c r="C28">
        <v>12</v>
      </c>
      <c r="D28">
        <v>1</v>
      </c>
      <c r="E28">
        <v>1</v>
      </c>
      <c r="F28">
        <v>1</v>
      </c>
      <c r="G28">
        <v>31</v>
      </c>
      <c r="H28" s="2">
        <f t="shared" si="0"/>
        <v>0.51666666666666672</v>
      </c>
    </row>
    <row r="29" spans="1:8">
      <c r="A29" s="1">
        <v>43686</v>
      </c>
      <c r="B29">
        <v>28</v>
      </c>
      <c r="C29">
        <v>13</v>
      </c>
      <c r="D29">
        <v>1</v>
      </c>
      <c r="E29">
        <v>1</v>
      </c>
      <c r="F29">
        <v>0</v>
      </c>
      <c r="G29">
        <v>127</v>
      </c>
      <c r="H29" s="2">
        <f t="shared" si="0"/>
        <v>2.1166666666666667</v>
      </c>
    </row>
    <row r="30" spans="1:8">
      <c r="A30" s="1">
        <v>43687</v>
      </c>
      <c r="B30">
        <v>29</v>
      </c>
      <c r="C30">
        <v>14</v>
      </c>
      <c r="D30">
        <v>1</v>
      </c>
      <c r="E30">
        <v>1</v>
      </c>
      <c r="F30">
        <v>1</v>
      </c>
      <c r="G30">
        <v>38</v>
      </c>
      <c r="H30" s="2">
        <f t="shared" si="0"/>
        <v>0.6333333333333333</v>
      </c>
    </row>
    <row r="31" spans="1:8">
      <c r="A31" s="1">
        <v>43688</v>
      </c>
      <c r="B31">
        <v>30</v>
      </c>
      <c r="C31">
        <v>15</v>
      </c>
      <c r="D31">
        <v>1</v>
      </c>
      <c r="E31">
        <v>1</v>
      </c>
      <c r="F31">
        <v>1</v>
      </c>
      <c r="G31">
        <v>61</v>
      </c>
      <c r="H31" s="2">
        <f t="shared" si="0"/>
        <v>1.0166666666666666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928F-8B69-4E9C-848E-427112608CA6}">
  <dimension ref="A1:H16"/>
  <sheetViews>
    <sheetView workbookViewId="0">
      <selection activeCell="G23" sqref="G23"/>
    </sheetView>
  </sheetViews>
  <sheetFormatPr defaultRowHeight="15"/>
  <cols>
    <col min="1" max="1" width="18.140625" bestFit="1" customWidth="1"/>
    <col min="2" max="2" width="12" bestFit="1" customWidth="1"/>
    <col min="3" max="3" width="6.140625" customWidth="1"/>
    <col min="4" max="4" width="18.140625" bestFit="1" customWidth="1"/>
    <col min="5" max="5" width="12.7109375" bestFit="1" customWidth="1"/>
    <col min="6" max="6" width="6.140625" customWidth="1"/>
    <col min="7" max="7" width="18.140625" bestFit="1" customWidth="1"/>
    <col min="8" max="8" width="12" bestFit="1" customWidth="1"/>
  </cols>
  <sheetData>
    <row r="1" spans="1:8" ht="15.75" thickBot="1"/>
    <row r="2" spans="1:8">
      <c r="A2" s="6" t="s">
        <v>11</v>
      </c>
      <c r="B2" s="6"/>
      <c r="C2" s="6"/>
      <c r="D2" s="6" t="s">
        <v>24</v>
      </c>
      <c r="E2" s="6"/>
      <c r="F2" s="6"/>
      <c r="G2" s="6" t="s">
        <v>9</v>
      </c>
      <c r="H2" s="6"/>
    </row>
    <row r="3" spans="1:8">
      <c r="A3" s="3"/>
      <c r="B3" s="3"/>
      <c r="C3" s="19"/>
      <c r="D3" s="3"/>
      <c r="E3" s="3"/>
      <c r="F3" s="19"/>
      <c r="G3" s="3"/>
      <c r="H3" s="3"/>
    </row>
    <row r="4" spans="1:8">
      <c r="A4" s="22" t="s">
        <v>8</v>
      </c>
      <c r="B4" s="24">
        <v>76.033333333333331</v>
      </c>
      <c r="C4" s="20"/>
      <c r="D4" s="22" t="s">
        <v>8</v>
      </c>
      <c r="E4" s="24">
        <v>99.86666666666666</v>
      </c>
      <c r="F4" s="20"/>
      <c r="G4" s="22" t="s">
        <v>8</v>
      </c>
      <c r="H4" s="24">
        <v>52.2</v>
      </c>
    </row>
    <row r="5" spans="1:8">
      <c r="A5" s="22" t="s">
        <v>13</v>
      </c>
      <c r="B5" s="23">
        <v>7.2364790024217189</v>
      </c>
      <c r="C5" s="20"/>
      <c r="D5" s="22" t="s">
        <v>13</v>
      </c>
      <c r="E5" s="23">
        <v>7.9886029928753999</v>
      </c>
      <c r="F5" s="20"/>
      <c r="G5" s="22" t="s">
        <v>13</v>
      </c>
      <c r="H5" s="23">
        <v>8.4842711615587323</v>
      </c>
    </row>
    <row r="6" spans="1:8">
      <c r="A6" s="22" t="s">
        <v>10</v>
      </c>
      <c r="B6" s="24">
        <v>78.5</v>
      </c>
      <c r="C6" s="20"/>
      <c r="D6" s="22" t="s">
        <v>10</v>
      </c>
      <c r="E6" s="24">
        <v>97</v>
      </c>
      <c r="F6" s="20"/>
      <c r="G6" s="22" t="s">
        <v>10</v>
      </c>
      <c r="H6" s="24">
        <v>38</v>
      </c>
    </row>
    <row r="7" spans="1:8">
      <c r="A7" s="22" t="s">
        <v>14</v>
      </c>
      <c r="B7" s="23">
        <v>127</v>
      </c>
      <c r="C7" s="20"/>
      <c r="D7" s="22" t="s">
        <v>14</v>
      </c>
      <c r="E7" s="23" t="e">
        <v>#N/A</v>
      </c>
      <c r="F7" s="20"/>
      <c r="G7" s="22" t="s">
        <v>14</v>
      </c>
      <c r="H7" s="23">
        <v>21</v>
      </c>
    </row>
    <row r="8" spans="1:8">
      <c r="A8" s="22" t="s">
        <v>15</v>
      </c>
      <c r="B8" s="24">
        <v>39.635827865388571</v>
      </c>
      <c r="C8" s="20"/>
      <c r="D8" s="22" t="s">
        <v>15</v>
      </c>
      <c r="E8" s="24">
        <v>30.939726350869151</v>
      </c>
      <c r="F8" s="20"/>
      <c r="G8" s="22" t="s">
        <v>15</v>
      </c>
      <c r="H8" s="24">
        <v>32.859440913424827</v>
      </c>
    </row>
    <row r="9" spans="1:8">
      <c r="A9" s="22" t="s">
        <v>16</v>
      </c>
      <c r="B9" s="23">
        <v>1570.9988505747128</v>
      </c>
      <c r="C9" s="20"/>
      <c r="D9" s="22" t="s">
        <v>16</v>
      </c>
      <c r="E9" s="23">
        <v>957.26666666666699</v>
      </c>
      <c r="F9" s="20"/>
      <c r="G9" s="22" t="s">
        <v>16</v>
      </c>
      <c r="H9" s="23">
        <v>1079.7428571428572</v>
      </c>
    </row>
    <row r="10" spans="1:8">
      <c r="A10" s="22" t="s">
        <v>17</v>
      </c>
      <c r="B10" s="23">
        <v>-1.3078012900673399</v>
      </c>
      <c r="C10" s="20"/>
      <c r="D10" s="22" t="s">
        <v>17</v>
      </c>
      <c r="E10" s="23">
        <v>-0.61385135691329484</v>
      </c>
      <c r="F10" s="20"/>
      <c r="G10" s="22" t="s">
        <v>17</v>
      </c>
      <c r="H10" s="23">
        <v>0.35214647655032394</v>
      </c>
    </row>
    <row r="11" spans="1:8">
      <c r="A11" s="22" t="s">
        <v>18</v>
      </c>
      <c r="B11" s="23">
        <v>0.16114030057199649</v>
      </c>
      <c r="C11" s="20"/>
      <c r="D11" s="22" t="s">
        <v>18</v>
      </c>
      <c r="E11" s="23">
        <v>-0.31016619181875027</v>
      </c>
      <c r="F11" s="20"/>
      <c r="G11" s="22" t="s">
        <v>18</v>
      </c>
      <c r="H11" s="23">
        <v>1.1745821460942787</v>
      </c>
    </row>
    <row r="12" spans="1:8">
      <c r="A12" s="22" t="s">
        <v>19</v>
      </c>
      <c r="B12" s="23">
        <v>124</v>
      </c>
      <c r="C12" s="20"/>
      <c r="D12" s="22" t="s">
        <v>19</v>
      </c>
      <c r="E12" s="23">
        <v>104</v>
      </c>
      <c r="F12" s="20"/>
      <c r="G12" s="22" t="s">
        <v>19</v>
      </c>
      <c r="H12" s="23">
        <v>106</v>
      </c>
    </row>
    <row r="13" spans="1:8">
      <c r="A13" s="22" t="s">
        <v>20</v>
      </c>
      <c r="B13" s="23">
        <v>21</v>
      </c>
      <c r="C13" s="20"/>
      <c r="D13" s="22" t="s">
        <v>20</v>
      </c>
      <c r="E13" s="23">
        <v>41</v>
      </c>
      <c r="F13" s="20"/>
      <c r="G13" s="22" t="s">
        <v>20</v>
      </c>
      <c r="H13" s="23">
        <v>21</v>
      </c>
    </row>
    <row r="14" spans="1:8">
      <c r="A14" s="22" t="s">
        <v>21</v>
      </c>
      <c r="B14" s="23">
        <v>145</v>
      </c>
      <c r="C14" s="20"/>
      <c r="D14" s="22" t="s">
        <v>21</v>
      </c>
      <c r="E14" s="23">
        <v>145</v>
      </c>
      <c r="F14" s="20"/>
      <c r="G14" s="22" t="s">
        <v>21</v>
      </c>
      <c r="H14" s="23">
        <v>127</v>
      </c>
    </row>
    <row r="15" spans="1:8">
      <c r="A15" s="22" t="s">
        <v>22</v>
      </c>
      <c r="B15" s="23">
        <v>2281</v>
      </c>
      <c r="C15" s="20"/>
      <c r="D15" s="22" t="s">
        <v>22</v>
      </c>
      <c r="E15" s="23">
        <v>1498</v>
      </c>
      <c r="F15" s="20"/>
      <c r="G15" s="22" t="s">
        <v>22</v>
      </c>
      <c r="H15" s="23">
        <v>783</v>
      </c>
    </row>
    <row r="16" spans="1:8" ht="15.75" thickBot="1">
      <c r="A16" s="22" t="s">
        <v>23</v>
      </c>
      <c r="B16" s="23">
        <v>30</v>
      </c>
      <c r="C16" s="21"/>
      <c r="D16" s="22" t="s">
        <v>23</v>
      </c>
      <c r="E16" s="23">
        <v>15</v>
      </c>
      <c r="F16" s="21"/>
      <c r="G16" s="22" t="s">
        <v>23</v>
      </c>
      <c r="H16" s="2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8B93-BC95-4B24-8B0B-53412D61F271}">
  <dimension ref="A1"/>
  <sheetViews>
    <sheetView workbookViewId="0">
      <selection activeCell="J11" sqref="J11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D9D9-3081-4EEE-A434-71A282DF7D60}">
  <dimension ref="A1:D20"/>
  <sheetViews>
    <sheetView workbookViewId="0">
      <selection activeCell="A17" sqref="A17:D18"/>
    </sheetView>
  </sheetViews>
  <sheetFormatPr defaultRowHeight="15"/>
  <cols>
    <col min="1" max="1" width="22.140625" bestFit="1" customWidth="1"/>
    <col min="2" max="2" width="12" bestFit="1" customWidth="1"/>
  </cols>
  <sheetData>
    <row r="1" spans="1:4">
      <c r="A1" s="13" t="s">
        <v>75</v>
      </c>
      <c r="B1" s="13"/>
    </row>
    <row r="2" spans="1:4">
      <c r="A2" t="s">
        <v>51</v>
      </c>
      <c r="B2" s="12" t="s">
        <v>74</v>
      </c>
    </row>
    <row r="3" spans="1:4">
      <c r="A3" t="s">
        <v>52</v>
      </c>
      <c r="B3" s="12" t="s">
        <v>73</v>
      </c>
    </row>
    <row r="5" spans="1:4">
      <c r="A5" t="s">
        <v>67</v>
      </c>
      <c r="B5" s="2">
        <f>'Basic Stats'!E4</f>
        <v>99.86666666666666</v>
      </c>
      <c r="D5" s="2">
        <f>99.87-52.2</f>
        <v>47.67</v>
      </c>
    </row>
    <row r="6" spans="1:4">
      <c r="A6" t="s">
        <v>68</v>
      </c>
      <c r="B6">
        <v>15</v>
      </c>
      <c r="D6" s="14">
        <f>SQRT((30.94^2/15)+(32.86^2/15))</f>
        <v>11.653506482313954</v>
      </c>
    </row>
    <row r="7" spans="1:4">
      <c r="A7" t="s">
        <v>69</v>
      </c>
      <c r="B7" s="2">
        <f>'Basic Stats'!E8</f>
        <v>30.939726350869151</v>
      </c>
    </row>
    <row r="11" spans="1:4">
      <c r="A11" t="s">
        <v>66</v>
      </c>
      <c r="B11" s="2">
        <f>'Basic Stats'!H4</f>
        <v>52.2</v>
      </c>
    </row>
    <row r="12" spans="1:4">
      <c r="A12" t="s">
        <v>68</v>
      </c>
      <c r="B12">
        <v>15</v>
      </c>
    </row>
    <row r="13" spans="1:4">
      <c r="A13" t="s">
        <v>70</v>
      </c>
      <c r="B13" s="2">
        <f>'Basic Stats'!H8</f>
        <v>32.859440913424827</v>
      </c>
    </row>
    <row r="15" spans="1:4">
      <c r="A15" t="s">
        <v>71</v>
      </c>
      <c r="B15">
        <f>D5/D6</f>
        <v>4.0906142775435699</v>
      </c>
    </row>
    <row r="16" spans="1:4">
      <c r="A16" t="s">
        <v>72</v>
      </c>
      <c r="B16" s="15">
        <f>1-_xlfn.NORM.S.DIST(B15,TRUE)</f>
        <v>2.1511607763868845E-5</v>
      </c>
    </row>
    <row r="17" spans="1:4" ht="15" customHeight="1">
      <c r="A17" s="25" t="s">
        <v>76</v>
      </c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13"/>
      <c r="B19" s="13"/>
      <c r="C19" s="13"/>
      <c r="D19" s="13"/>
    </row>
    <row r="20" spans="1:4">
      <c r="A20" s="13"/>
      <c r="B20" s="13"/>
      <c r="C20" s="13"/>
      <c r="D20" s="13"/>
    </row>
  </sheetData>
  <mergeCells count="1">
    <mergeCell ref="A17:D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F401-EFAE-4912-8866-64F7EC50DC71}">
  <dimension ref="A1:M40"/>
  <sheetViews>
    <sheetView topLeftCell="C4" workbookViewId="0">
      <selection activeCell="U21" sqref="U21"/>
    </sheetView>
  </sheetViews>
  <sheetFormatPr defaultRowHeight="15"/>
  <cols>
    <col min="2" max="2" width="19.28515625" bestFit="1" customWidth="1"/>
    <col min="3" max="3" width="9.140625" style="2"/>
    <col min="8" max="8" width="2.7109375" style="7" customWidth="1"/>
    <col min="9" max="9" width="8.28515625" style="11" customWidth="1"/>
    <col min="10" max="10" width="9.5703125" customWidth="1"/>
  </cols>
  <sheetData>
    <row r="1" spans="1:13">
      <c r="A1" s="26" t="s">
        <v>24</v>
      </c>
      <c r="B1" s="26"/>
      <c r="C1" s="26"/>
      <c r="D1" s="26"/>
      <c r="E1" s="26"/>
      <c r="F1" s="26"/>
      <c r="G1" s="26"/>
      <c r="H1" s="26"/>
      <c r="I1" s="10"/>
    </row>
    <row r="2" spans="1:13">
      <c r="A2" t="s">
        <v>5</v>
      </c>
      <c r="B2" t="s">
        <v>1</v>
      </c>
      <c r="C2" s="2" t="s">
        <v>2</v>
      </c>
      <c r="D2" s="8" t="s">
        <v>53</v>
      </c>
      <c r="E2" s="8" t="s">
        <v>54</v>
      </c>
      <c r="F2" s="8" t="s">
        <v>55</v>
      </c>
      <c r="G2" s="8" t="s">
        <v>56</v>
      </c>
      <c r="J2" s="8" t="s">
        <v>61</v>
      </c>
      <c r="K2" s="8" t="s">
        <v>62</v>
      </c>
      <c r="L2" s="8" t="s">
        <v>55</v>
      </c>
      <c r="M2" s="8" t="s">
        <v>56</v>
      </c>
    </row>
    <row r="3" spans="1:13">
      <c r="A3">
        <v>1</v>
      </c>
      <c r="B3">
        <v>127</v>
      </c>
      <c r="C3" s="2">
        <f t="shared" ref="C3:C17" si="0">B3/60</f>
        <v>2.1166666666666667</v>
      </c>
      <c r="D3" s="7"/>
      <c r="E3">
        <f t="shared" ref="E3:E17" si="1">$D$18</f>
        <v>0.45238095238095238</v>
      </c>
      <c r="F3">
        <f t="shared" ref="F3:F17" si="2">$E$19</f>
        <v>1.4792857142857143</v>
      </c>
      <c r="G3">
        <f t="shared" ref="G3:G17" si="3">$E$20</f>
        <v>0</v>
      </c>
      <c r="J3" s="2">
        <f t="shared" ref="J3:J17" si="4">C3</f>
        <v>2.1166666666666667</v>
      </c>
      <c r="K3" s="2">
        <f>$J$18</f>
        <v>1.6644444444444448</v>
      </c>
      <c r="L3">
        <v>2.8677777777777784</v>
      </c>
      <c r="M3">
        <v>0.46111111111111147</v>
      </c>
    </row>
    <row r="4" spans="1:13">
      <c r="A4">
        <v>2</v>
      </c>
      <c r="B4">
        <v>111</v>
      </c>
      <c r="C4" s="2">
        <f t="shared" si="0"/>
        <v>1.85</v>
      </c>
      <c r="D4">
        <f>ABS(C4-C3)</f>
        <v>0.26666666666666661</v>
      </c>
      <c r="E4">
        <f t="shared" si="1"/>
        <v>0.45238095238095238</v>
      </c>
      <c r="F4">
        <f t="shared" si="2"/>
        <v>1.4792857142857143</v>
      </c>
      <c r="G4">
        <f t="shared" si="3"/>
        <v>0</v>
      </c>
      <c r="J4" s="2">
        <f t="shared" si="4"/>
        <v>1.85</v>
      </c>
      <c r="K4" s="2">
        <f t="shared" ref="K4:K17" si="5">$J$18</f>
        <v>1.6644444444444448</v>
      </c>
      <c r="L4">
        <v>2.8677777777777784</v>
      </c>
      <c r="M4">
        <v>0.46111111111111147</v>
      </c>
    </row>
    <row r="5" spans="1:13">
      <c r="A5">
        <v>3</v>
      </c>
      <c r="B5">
        <v>132</v>
      </c>
      <c r="C5" s="2">
        <f t="shared" si="0"/>
        <v>2.2000000000000002</v>
      </c>
      <c r="D5">
        <f t="shared" ref="D5:D37" si="6">ABS(C5-C4)</f>
        <v>0.35000000000000009</v>
      </c>
      <c r="E5">
        <f t="shared" si="1"/>
        <v>0.45238095238095238</v>
      </c>
      <c r="F5">
        <f t="shared" si="2"/>
        <v>1.4792857142857143</v>
      </c>
      <c r="G5">
        <f t="shared" si="3"/>
        <v>0</v>
      </c>
      <c r="J5" s="2">
        <f t="shared" si="4"/>
        <v>2.2000000000000002</v>
      </c>
      <c r="K5" s="2">
        <f t="shared" si="5"/>
        <v>1.6644444444444448</v>
      </c>
      <c r="L5">
        <v>2.8677777777777784</v>
      </c>
      <c r="M5">
        <v>0.46111111111111147</v>
      </c>
    </row>
    <row r="6" spans="1:13">
      <c r="A6">
        <v>4</v>
      </c>
      <c r="B6">
        <v>145</v>
      </c>
      <c r="C6" s="2">
        <f t="shared" si="0"/>
        <v>2.4166666666666665</v>
      </c>
      <c r="D6">
        <f t="shared" si="6"/>
        <v>0.21666666666666634</v>
      </c>
      <c r="E6">
        <f t="shared" si="1"/>
        <v>0.45238095238095238</v>
      </c>
      <c r="F6">
        <f t="shared" si="2"/>
        <v>1.4792857142857143</v>
      </c>
      <c r="G6">
        <f t="shared" si="3"/>
        <v>0</v>
      </c>
      <c r="J6" s="2">
        <f t="shared" si="4"/>
        <v>2.4166666666666665</v>
      </c>
      <c r="K6" s="2">
        <f t="shared" si="5"/>
        <v>1.6644444444444448</v>
      </c>
      <c r="L6">
        <v>2.8677777777777784</v>
      </c>
      <c r="M6">
        <v>0.46111111111111147</v>
      </c>
    </row>
    <row r="7" spans="1:13">
      <c r="A7">
        <v>5</v>
      </c>
      <c r="B7">
        <v>78</v>
      </c>
      <c r="C7" s="2">
        <f t="shared" si="0"/>
        <v>1.3</v>
      </c>
      <c r="D7">
        <f t="shared" si="6"/>
        <v>1.1166666666666665</v>
      </c>
      <c r="E7">
        <f t="shared" si="1"/>
        <v>0.45238095238095238</v>
      </c>
      <c r="F7">
        <f t="shared" si="2"/>
        <v>1.4792857142857143</v>
      </c>
      <c r="G7">
        <f t="shared" si="3"/>
        <v>0</v>
      </c>
      <c r="J7" s="2">
        <f t="shared" si="4"/>
        <v>1.3</v>
      </c>
      <c r="K7" s="2">
        <f t="shared" si="5"/>
        <v>1.6644444444444448</v>
      </c>
      <c r="L7">
        <v>2.8677777777777784</v>
      </c>
      <c r="M7">
        <v>0.46111111111111147</v>
      </c>
    </row>
    <row r="8" spans="1:13">
      <c r="A8">
        <v>6</v>
      </c>
      <c r="B8">
        <v>94</v>
      </c>
      <c r="C8" s="2">
        <f t="shared" si="0"/>
        <v>1.5666666666666667</v>
      </c>
      <c r="D8">
        <f t="shared" si="6"/>
        <v>0.26666666666666661</v>
      </c>
      <c r="E8">
        <f t="shared" si="1"/>
        <v>0.45238095238095238</v>
      </c>
      <c r="F8">
        <f t="shared" si="2"/>
        <v>1.4792857142857143</v>
      </c>
      <c r="G8">
        <f t="shared" si="3"/>
        <v>0</v>
      </c>
      <c r="J8" s="2">
        <f t="shared" si="4"/>
        <v>1.5666666666666667</v>
      </c>
      <c r="K8" s="2">
        <f t="shared" si="5"/>
        <v>1.6644444444444448</v>
      </c>
      <c r="L8">
        <v>2.8677777777777784</v>
      </c>
      <c r="M8">
        <v>0.46111111111111147</v>
      </c>
    </row>
    <row r="9" spans="1:13">
      <c r="A9">
        <v>7</v>
      </c>
      <c r="B9">
        <v>88</v>
      </c>
      <c r="C9" s="2">
        <f t="shared" si="0"/>
        <v>1.4666666666666666</v>
      </c>
      <c r="D9">
        <f t="shared" si="6"/>
        <v>0.10000000000000009</v>
      </c>
      <c r="E9">
        <f t="shared" si="1"/>
        <v>0.45238095238095238</v>
      </c>
      <c r="F9">
        <f t="shared" si="2"/>
        <v>1.4792857142857143</v>
      </c>
      <c r="G9">
        <f t="shared" si="3"/>
        <v>0</v>
      </c>
      <c r="J9" s="2">
        <f t="shared" si="4"/>
        <v>1.4666666666666666</v>
      </c>
      <c r="K9" s="2">
        <f t="shared" si="5"/>
        <v>1.6644444444444448</v>
      </c>
      <c r="L9">
        <v>2.8677777777777784</v>
      </c>
      <c r="M9">
        <v>0.46111111111111147</v>
      </c>
    </row>
    <row r="10" spans="1:13">
      <c r="A10">
        <v>8</v>
      </c>
      <c r="B10">
        <v>120</v>
      </c>
      <c r="C10" s="2">
        <f t="shared" si="0"/>
        <v>2</v>
      </c>
      <c r="D10">
        <f t="shared" si="6"/>
        <v>0.53333333333333344</v>
      </c>
      <c r="E10">
        <f t="shared" si="1"/>
        <v>0.45238095238095238</v>
      </c>
      <c r="F10">
        <f t="shared" si="2"/>
        <v>1.4792857142857143</v>
      </c>
      <c r="G10">
        <f t="shared" si="3"/>
        <v>0</v>
      </c>
      <c r="J10" s="2">
        <f t="shared" si="4"/>
        <v>2</v>
      </c>
      <c r="K10" s="2">
        <f t="shared" si="5"/>
        <v>1.6644444444444448</v>
      </c>
      <c r="L10">
        <v>2.8677777777777784</v>
      </c>
      <c r="M10">
        <v>0.46111111111111147</v>
      </c>
    </row>
    <row r="11" spans="1:13">
      <c r="A11">
        <v>9</v>
      </c>
      <c r="B11">
        <v>141</v>
      </c>
      <c r="C11" s="2">
        <f t="shared" si="0"/>
        <v>2.35</v>
      </c>
      <c r="D11">
        <f t="shared" si="6"/>
        <v>0.35000000000000009</v>
      </c>
      <c r="E11">
        <f t="shared" si="1"/>
        <v>0.45238095238095238</v>
      </c>
      <c r="F11">
        <f t="shared" si="2"/>
        <v>1.4792857142857143</v>
      </c>
      <c r="G11">
        <f t="shared" si="3"/>
        <v>0</v>
      </c>
      <c r="J11" s="2">
        <f t="shared" si="4"/>
        <v>2.35</v>
      </c>
      <c r="K11" s="2">
        <f t="shared" si="5"/>
        <v>1.6644444444444448</v>
      </c>
      <c r="L11">
        <v>2.8677777777777784</v>
      </c>
      <c r="M11">
        <v>0.46111111111111147</v>
      </c>
    </row>
    <row r="12" spans="1:13">
      <c r="A12">
        <v>10</v>
      </c>
      <c r="B12">
        <v>113</v>
      </c>
      <c r="C12" s="2">
        <f t="shared" si="0"/>
        <v>1.8833333333333333</v>
      </c>
      <c r="D12">
        <f t="shared" si="6"/>
        <v>0.46666666666666679</v>
      </c>
      <c r="E12">
        <f t="shared" si="1"/>
        <v>0.45238095238095238</v>
      </c>
      <c r="F12">
        <f t="shared" si="2"/>
        <v>1.4792857142857143</v>
      </c>
      <c r="G12">
        <f t="shared" si="3"/>
        <v>0</v>
      </c>
      <c r="J12" s="2">
        <f t="shared" si="4"/>
        <v>1.8833333333333333</v>
      </c>
      <c r="K12" s="2">
        <f t="shared" si="5"/>
        <v>1.6644444444444448</v>
      </c>
      <c r="L12">
        <v>2.8677777777777784</v>
      </c>
      <c r="M12">
        <v>0.46111111111111147</v>
      </c>
    </row>
    <row r="13" spans="1:13">
      <c r="A13">
        <v>11</v>
      </c>
      <c r="B13">
        <v>97</v>
      </c>
      <c r="C13" s="2">
        <f t="shared" si="0"/>
        <v>1.6166666666666667</v>
      </c>
      <c r="D13">
        <f t="shared" si="6"/>
        <v>0.26666666666666661</v>
      </c>
      <c r="E13">
        <f t="shared" si="1"/>
        <v>0.45238095238095238</v>
      </c>
      <c r="F13">
        <f t="shared" si="2"/>
        <v>1.4792857142857143</v>
      </c>
      <c r="G13">
        <f t="shared" si="3"/>
        <v>0</v>
      </c>
      <c r="J13" s="2">
        <f t="shared" si="4"/>
        <v>1.6166666666666667</v>
      </c>
      <c r="K13" s="2">
        <f t="shared" si="5"/>
        <v>1.6644444444444448</v>
      </c>
      <c r="L13">
        <v>2.8677777777777784</v>
      </c>
      <c r="M13">
        <v>0.46111111111111147</v>
      </c>
    </row>
    <row r="14" spans="1:13">
      <c r="A14">
        <v>12</v>
      </c>
      <c r="B14">
        <v>53</v>
      </c>
      <c r="C14" s="2">
        <f t="shared" si="0"/>
        <v>0.8833333333333333</v>
      </c>
      <c r="D14">
        <f t="shared" si="6"/>
        <v>0.73333333333333339</v>
      </c>
      <c r="E14">
        <f t="shared" si="1"/>
        <v>0.45238095238095238</v>
      </c>
      <c r="F14">
        <f t="shared" si="2"/>
        <v>1.4792857142857143</v>
      </c>
      <c r="G14">
        <f t="shared" si="3"/>
        <v>0</v>
      </c>
      <c r="J14" s="2">
        <f t="shared" si="4"/>
        <v>0.8833333333333333</v>
      </c>
      <c r="K14" s="2">
        <f t="shared" si="5"/>
        <v>1.6644444444444448</v>
      </c>
      <c r="L14">
        <v>2.8677777777777784</v>
      </c>
      <c r="M14">
        <v>0.46111111111111147</v>
      </c>
    </row>
    <row r="15" spans="1:13">
      <c r="A15">
        <v>13</v>
      </c>
      <c r="B15">
        <v>77</v>
      </c>
      <c r="C15" s="2">
        <f t="shared" si="0"/>
        <v>1.2833333333333334</v>
      </c>
      <c r="D15">
        <f t="shared" si="6"/>
        <v>0.40000000000000013</v>
      </c>
      <c r="E15">
        <f t="shared" si="1"/>
        <v>0.45238095238095238</v>
      </c>
      <c r="F15">
        <f t="shared" si="2"/>
        <v>1.4792857142857143</v>
      </c>
      <c r="G15">
        <f t="shared" si="3"/>
        <v>0</v>
      </c>
      <c r="J15" s="2">
        <f t="shared" si="4"/>
        <v>1.2833333333333334</v>
      </c>
      <c r="K15" s="2">
        <f t="shared" si="5"/>
        <v>1.6644444444444448</v>
      </c>
      <c r="L15">
        <v>2.8677777777777784</v>
      </c>
      <c r="M15">
        <v>0.46111111111111147</v>
      </c>
    </row>
    <row r="16" spans="1:13">
      <c r="A16">
        <v>14</v>
      </c>
      <c r="B16">
        <v>41</v>
      </c>
      <c r="C16" s="2">
        <f t="shared" si="0"/>
        <v>0.68333333333333335</v>
      </c>
      <c r="D16">
        <f t="shared" si="6"/>
        <v>0.60000000000000009</v>
      </c>
      <c r="E16">
        <f t="shared" si="1"/>
        <v>0.45238095238095238</v>
      </c>
      <c r="F16">
        <f t="shared" si="2"/>
        <v>1.4792857142857143</v>
      </c>
      <c r="G16">
        <f t="shared" si="3"/>
        <v>0</v>
      </c>
      <c r="J16" s="2">
        <f t="shared" si="4"/>
        <v>0.68333333333333335</v>
      </c>
      <c r="K16" s="2">
        <f t="shared" si="5"/>
        <v>1.6644444444444448</v>
      </c>
      <c r="L16">
        <v>2.8677777777777784</v>
      </c>
      <c r="M16">
        <v>0.46111111111111147</v>
      </c>
    </row>
    <row r="17" spans="1:13">
      <c r="A17">
        <v>15</v>
      </c>
      <c r="B17">
        <v>81</v>
      </c>
      <c r="C17" s="2">
        <f t="shared" si="0"/>
        <v>1.35</v>
      </c>
      <c r="D17">
        <f t="shared" si="6"/>
        <v>0.66666666666666674</v>
      </c>
      <c r="E17">
        <f t="shared" si="1"/>
        <v>0.45238095238095238</v>
      </c>
      <c r="F17">
        <f t="shared" si="2"/>
        <v>1.4792857142857143</v>
      </c>
      <c r="G17">
        <f t="shared" si="3"/>
        <v>0</v>
      </c>
      <c r="J17" s="2">
        <f t="shared" si="4"/>
        <v>1.35</v>
      </c>
      <c r="K17" s="2">
        <f t="shared" si="5"/>
        <v>1.6644444444444448</v>
      </c>
      <c r="L17">
        <v>2.8677777777777784</v>
      </c>
      <c r="M17">
        <v>0.46111111111111147</v>
      </c>
    </row>
    <row r="18" spans="1:13">
      <c r="C18" s="9" t="s">
        <v>54</v>
      </c>
      <c r="D18">
        <f>AVERAGE(D4:D17)</f>
        <v>0.45238095238095238</v>
      </c>
      <c r="I18" s="11" t="s">
        <v>63</v>
      </c>
      <c r="J18" s="2">
        <f>AVERAGE(J3:J17)</f>
        <v>1.6644444444444448</v>
      </c>
      <c r="K18" s="2"/>
    </row>
    <row r="19" spans="1:13">
      <c r="C19" s="9" t="s">
        <v>55</v>
      </c>
      <c r="D19" t="s">
        <v>57</v>
      </c>
      <c r="E19">
        <f>D18*3.27</f>
        <v>1.4792857142857143</v>
      </c>
      <c r="I19" s="11" t="s">
        <v>55</v>
      </c>
      <c r="J19" s="2" t="s">
        <v>64</v>
      </c>
      <c r="K19" s="2"/>
      <c r="L19">
        <f>J18+(2.66*D18)</f>
        <v>2.8677777777777784</v>
      </c>
    </row>
    <row r="20" spans="1:13">
      <c r="C20" s="9" t="s">
        <v>56</v>
      </c>
      <c r="D20" t="s">
        <v>58</v>
      </c>
      <c r="E20">
        <f>D18*0</f>
        <v>0</v>
      </c>
      <c r="I20" s="11" t="s">
        <v>56</v>
      </c>
      <c r="J20" s="2" t="s">
        <v>65</v>
      </c>
      <c r="K20" s="2"/>
      <c r="L20">
        <f>J18-(2.66*D18)</f>
        <v>0.46111111111111147</v>
      </c>
    </row>
    <row r="21" spans="1:13">
      <c r="A21" s="26" t="s">
        <v>9</v>
      </c>
      <c r="B21" s="26"/>
      <c r="C21" s="26"/>
      <c r="D21" s="26"/>
      <c r="E21" s="26"/>
      <c r="F21" s="26"/>
      <c r="G21" s="26"/>
      <c r="J21" s="2"/>
      <c r="K21" s="2"/>
    </row>
    <row r="22" spans="1:13">
      <c r="A22" t="s">
        <v>59</v>
      </c>
      <c r="B22" t="s">
        <v>60</v>
      </c>
      <c r="C22" s="2" t="s">
        <v>2</v>
      </c>
      <c r="D22" s="8" t="s">
        <v>53</v>
      </c>
      <c r="E22" s="8" t="s">
        <v>54</v>
      </c>
      <c r="F22" s="8" t="s">
        <v>55</v>
      </c>
      <c r="G22" s="8" t="s">
        <v>56</v>
      </c>
      <c r="J22" s="8" t="s">
        <v>61</v>
      </c>
      <c r="K22" s="8" t="s">
        <v>62</v>
      </c>
      <c r="L22" s="8" t="s">
        <v>55</v>
      </c>
      <c r="M22" s="8" t="s">
        <v>56</v>
      </c>
    </row>
    <row r="23" spans="1:13">
      <c r="A23">
        <v>1</v>
      </c>
      <c r="B23">
        <v>102</v>
      </c>
      <c r="C23" s="2">
        <f t="shared" ref="C23:C37" si="7">B23/60</f>
        <v>1.7</v>
      </c>
      <c r="D23" s="7"/>
      <c r="E23">
        <f>$D$38</f>
        <v>0.45595238095238105</v>
      </c>
      <c r="F23">
        <f t="shared" ref="F23:F37" si="8">$E$39</f>
        <v>1.490964285714286</v>
      </c>
      <c r="G23">
        <v>0</v>
      </c>
      <c r="J23" s="2">
        <f>C23</f>
        <v>1.7</v>
      </c>
      <c r="K23" s="2">
        <f>$J$38</f>
        <v>0.87</v>
      </c>
      <c r="L23">
        <v>2.0828333333333338</v>
      </c>
      <c r="M23">
        <v>-0.34283333333333366</v>
      </c>
    </row>
    <row r="24" spans="1:13">
      <c r="A24">
        <v>2</v>
      </c>
      <c r="B24">
        <v>92</v>
      </c>
      <c r="C24" s="2">
        <f t="shared" si="7"/>
        <v>1.5333333333333334</v>
      </c>
      <c r="D24">
        <f t="shared" si="6"/>
        <v>0.16666666666666652</v>
      </c>
      <c r="E24">
        <f>$D$38</f>
        <v>0.45595238095238105</v>
      </c>
      <c r="F24">
        <f t="shared" si="8"/>
        <v>1.490964285714286</v>
      </c>
      <c r="G24">
        <v>0</v>
      </c>
      <c r="J24" s="2">
        <f t="shared" ref="J24:J37" si="9">C24</f>
        <v>1.5333333333333334</v>
      </c>
      <c r="K24" s="2">
        <f t="shared" ref="K24:K37" si="10">$J$38</f>
        <v>0.87</v>
      </c>
      <c r="L24">
        <v>2.0828333333333338</v>
      </c>
      <c r="M24">
        <v>-0.34283333333333366</v>
      </c>
    </row>
    <row r="25" spans="1:13">
      <c r="A25">
        <v>3</v>
      </c>
      <c r="B25">
        <v>79</v>
      </c>
      <c r="C25" s="2">
        <f t="shared" si="7"/>
        <v>1.3166666666666667</v>
      </c>
      <c r="D25">
        <f t="shared" si="6"/>
        <v>0.21666666666666679</v>
      </c>
      <c r="E25">
        <f t="shared" ref="E25:E37" si="11">$D$38</f>
        <v>0.45595238095238105</v>
      </c>
      <c r="F25">
        <f t="shared" si="8"/>
        <v>1.490964285714286</v>
      </c>
      <c r="G25">
        <v>0</v>
      </c>
      <c r="J25" s="2">
        <f t="shared" si="9"/>
        <v>1.3166666666666667</v>
      </c>
      <c r="K25" s="2">
        <f t="shared" si="10"/>
        <v>0.87</v>
      </c>
      <c r="L25">
        <v>2.0828333333333338</v>
      </c>
      <c r="M25">
        <v>-0.34283333333333366</v>
      </c>
    </row>
    <row r="26" spans="1:13">
      <c r="A26">
        <v>4</v>
      </c>
      <c r="B26">
        <v>21</v>
      </c>
      <c r="C26" s="2">
        <f t="shared" si="7"/>
        <v>0.35</v>
      </c>
      <c r="D26">
        <f t="shared" si="6"/>
        <v>0.96666666666666667</v>
      </c>
      <c r="E26">
        <f t="shared" si="11"/>
        <v>0.45595238095238105</v>
      </c>
      <c r="F26">
        <f t="shared" si="8"/>
        <v>1.490964285714286</v>
      </c>
      <c r="G26">
        <v>0</v>
      </c>
      <c r="J26" s="2">
        <f t="shared" si="9"/>
        <v>0.35</v>
      </c>
      <c r="K26" s="2">
        <f t="shared" si="10"/>
        <v>0.87</v>
      </c>
      <c r="L26">
        <v>2.0828333333333338</v>
      </c>
      <c r="M26">
        <v>-0.34283333333333366</v>
      </c>
    </row>
    <row r="27" spans="1:13">
      <c r="A27">
        <v>5</v>
      </c>
      <c r="B27">
        <v>46</v>
      </c>
      <c r="C27" s="2">
        <f t="shared" si="7"/>
        <v>0.76666666666666672</v>
      </c>
      <c r="D27">
        <f t="shared" si="6"/>
        <v>0.41666666666666674</v>
      </c>
      <c r="E27">
        <f t="shared" si="11"/>
        <v>0.45595238095238105</v>
      </c>
      <c r="F27">
        <f t="shared" si="8"/>
        <v>1.490964285714286</v>
      </c>
      <c r="G27">
        <v>0</v>
      </c>
      <c r="J27" s="2">
        <f t="shared" si="9"/>
        <v>0.76666666666666672</v>
      </c>
      <c r="K27" s="2">
        <f t="shared" si="10"/>
        <v>0.87</v>
      </c>
      <c r="L27">
        <v>2.0828333333333338</v>
      </c>
      <c r="M27">
        <v>-0.34283333333333366</v>
      </c>
    </row>
    <row r="28" spans="1:13">
      <c r="A28">
        <v>6</v>
      </c>
      <c r="B28">
        <v>35</v>
      </c>
      <c r="C28" s="2">
        <f t="shared" si="7"/>
        <v>0.58333333333333337</v>
      </c>
      <c r="D28">
        <f t="shared" si="6"/>
        <v>0.18333333333333335</v>
      </c>
      <c r="E28">
        <f t="shared" si="11"/>
        <v>0.45595238095238105</v>
      </c>
      <c r="F28">
        <f t="shared" si="8"/>
        <v>1.490964285714286</v>
      </c>
      <c r="G28">
        <v>0</v>
      </c>
      <c r="J28" s="2">
        <f t="shared" si="9"/>
        <v>0.58333333333333337</v>
      </c>
      <c r="K28" s="2">
        <f t="shared" si="10"/>
        <v>0.87</v>
      </c>
      <c r="L28">
        <v>2.0828333333333338</v>
      </c>
      <c r="M28">
        <v>-0.34283333333333366</v>
      </c>
    </row>
    <row r="29" spans="1:13">
      <c r="A29">
        <v>7</v>
      </c>
      <c r="B29">
        <v>41</v>
      </c>
      <c r="C29" s="2">
        <f t="shared" si="7"/>
        <v>0.68333333333333335</v>
      </c>
      <c r="D29">
        <f t="shared" si="6"/>
        <v>9.9999999999999978E-2</v>
      </c>
      <c r="E29">
        <f t="shared" si="11"/>
        <v>0.45595238095238105</v>
      </c>
      <c r="F29">
        <f t="shared" si="8"/>
        <v>1.490964285714286</v>
      </c>
      <c r="G29">
        <v>0</v>
      </c>
      <c r="J29" s="2">
        <f t="shared" si="9"/>
        <v>0.68333333333333335</v>
      </c>
      <c r="K29" s="2">
        <f t="shared" si="10"/>
        <v>0.87</v>
      </c>
      <c r="L29">
        <v>2.0828333333333338</v>
      </c>
      <c r="M29">
        <v>-0.34283333333333366</v>
      </c>
    </row>
    <row r="30" spans="1:13">
      <c r="A30">
        <v>8</v>
      </c>
      <c r="B30">
        <v>26</v>
      </c>
      <c r="C30" s="2">
        <f t="shared" si="7"/>
        <v>0.43333333333333335</v>
      </c>
      <c r="D30">
        <f t="shared" si="6"/>
        <v>0.25</v>
      </c>
      <c r="E30">
        <f t="shared" si="11"/>
        <v>0.45595238095238105</v>
      </c>
      <c r="F30">
        <f t="shared" si="8"/>
        <v>1.490964285714286</v>
      </c>
      <c r="G30">
        <v>0</v>
      </c>
      <c r="J30" s="2">
        <f t="shared" si="9"/>
        <v>0.43333333333333335</v>
      </c>
      <c r="K30" s="2">
        <f t="shared" si="10"/>
        <v>0.87</v>
      </c>
      <c r="L30">
        <v>2.0828333333333338</v>
      </c>
      <c r="M30">
        <v>-0.34283333333333366</v>
      </c>
    </row>
    <row r="31" spans="1:13">
      <c r="A31">
        <v>9</v>
      </c>
      <c r="B31">
        <v>37</v>
      </c>
      <c r="C31" s="2">
        <f t="shared" si="7"/>
        <v>0.6166666666666667</v>
      </c>
      <c r="D31">
        <f t="shared" si="6"/>
        <v>0.18333333333333335</v>
      </c>
      <c r="E31">
        <f t="shared" si="11"/>
        <v>0.45595238095238105</v>
      </c>
      <c r="F31">
        <f t="shared" si="8"/>
        <v>1.490964285714286</v>
      </c>
      <c r="G31">
        <v>0</v>
      </c>
      <c r="J31" s="2">
        <f t="shared" si="9"/>
        <v>0.6166666666666667</v>
      </c>
      <c r="K31" s="2">
        <f t="shared" si="10"/>
        <v>0.87</v>
      </c>
      <c r="L31">
        <v>2.0828333333333338</v>
      </c>
      <c r="M31">
        <v>-0.34283333333333366</v>
      </c>
    </row>
    <row r="32" spans="1:13">
      <c r="A32">
        <v>10</v>
      </c>
      <c r="B32">
        <v>26</v>
      </c>
      <c r="C32" s="2">
        <f t="shared" si="7"/>
        <v>0.43333333333333335</v>
      </c>
      <c r="D32">
        <f t="shared" si="6"/>
        <v>0.18333333333333335</v>
      </c>
      <c r="E32">
        <f t="shared" si="11"/>
        <v>0.45595238095238105</v>
      </c>
      <c r="F32">
        <f t="shared" si="8"/>
        <v>1.490964285714286</v>
      </c>
      <c r="G32">
        <v>0</v>
      </c>
      <c r="J32" s="2">
        <f t="shared" si="9"/>
        <v>0.43333333333333335</v>
      </c>
      <c r="K32" s="2">
        <f t="shared" si="10"/>
        <v>0.87</v>
      </c>
      <c r="L32">
        <v>2.0828333333333338</v>
      </c>
      <c r="M32">
        <v>-0.34283333333333366</v>
      </c>
    </row>
    <row r="33" spans="1:13">
      <c r="A33">
        <v>11</v>
      </c>
      <c r="B33">
        <v>21</v>
      </c>
      <c r="C33" s="2">
        <f t="shared" si="7"/>
        <v>0.35</v>
      </c>
      <c r="D33">
        <f t="shared" si="6"/>
        <v>8.333333333333337E-2</v>
      </c>
      <c r="E33">
        <f t="shared" si="11"/>
        <v>0.45595238095238105</v>
      </c>
      <c r="F33">
        <f t="shared" si="8"/>
        <v>1.490964285714286</v>
      </c>
      <c r="G33">
        <v>0</v>
      </c>
      <c r="J33" s="2">
        <f t="shared" si="9"/>
        <v>0.35</v>
      </c>
      <c r="K33" s="2">
        <f t="shared" si="10"/>
        <v>0.87</v>
      </c>
      <c r="L33">
        <v>2.0828333333333338</v>
      </c>
      <c r="M33">
        <v>-0.34283333333333366</v>
      </c>
    </row>
    <row r="34" spans="1:13">
      <c r="A34">
        <v>12</v>
      </c>
      <c r="B34">
        <v>31</v>
      </c>
      <c r="C34" s="2">
        <f t="shared" si="7"/>
        <v>0.51666666666666672</v>
      </c>
      <c r="D34">
        <f t="shared" si="6"/>
        <v>0.16666666666666674</v>
      </c>
      <c r="E34">
        <f t="shared" si="11"/>
        <v>0.45595238095238105</v>
      </c>
      <c r="F34">
        <f t="shared" si="8"/>
        <v>1.490964285714286</v>
      </c>
      <c r="G34">
        <v>0</v>
      </c>
      <c r="J34" s="2">
        <f t="shared" si="9"/>
        <v>0.51666666666666672</v>
      </c>
      <c r="K34" s="2">
        <f t="shared" si="10"/>
        <v>0.87</v>
      </c>
      <c r="L34">
        <v>2.0828333333333338</v>
      </c>
      <c r="M34">
        <v>-0.34283333333333366</v>
      </c>
    </row>
    <row r="35" spans="1:13">
      <c r="A35">
        <v>13</v>
      </c>
      <c r="B35">
        <v>127</v>
      </c>
      <c r="C35" s="2">
        <f t="shared" si="7"/>
        <v>2.1166666666666667</v>
      </c>
      <c r="D35">
        <f t="shared" si="6"/>
        <v>1.6</v>
      </c>
      <c r="E35">
        <f t="shared" si="11"/>
        <v>0.45595238095238105</v>
      </c>
      <c r="F35">
        <f t="shared" si="8"/>
        <v>1.490964285714286</v>
      </c>
      <c r="G35">
        <v>0</v>
      </c>
      <c r="J35" s="2">
        <f t="shared" si="9"/>
        <v>2.1166666666666667</v>
      </c>
      <c r="K35" s="2">
        <f t="shared" si="10"/>
        <v>0.87</v>
      </c>
      <c r="L35">
        <v>2.0828333333333338</v>
      </c>
      <c r="M35">
        <v>-0.34283333333333366</v>
      </c>
    </row>
    <row r="36" spans="1:13">
      <c r="A36">
        <v>14</v>
      </c>
      <c r="B36">
        <v>38</v>
      </c>
      <c r="C36" s="2">
        <f t="shared" si="7"/>
        <v>0.6333333333333333</v>
      </c>
      <c r="D36">
        <f t="shared" si="6"/>
        <v>1.4833333333333334</v>
      </c>
      <c r="E36">
        <f t="shared" si="11"/>
        <v>0.45595238095238105</v>
      </c>
      <c r="F36">
        <f t="shared" si="8"/>
        <v>1.490964285714286</v>
      </c>
      <c r="G36">
        <v>0</v>
      </c>
      <c r="J36" s="2">
        <f t="shared" si="9"/>
        <v>0.6333333333333333</v>
      </c>
      <c r="K36" s="2">
        <f t="shared" si="10"/>
        <v>0.87</v>
      </c>
      <c r="L36">
        <v>2.0828333333333338</v>
      </c>
      <c r="M36">
        <v>-0.34283333333333366</v>
      </c>
    </row>
    <row r="37" spans="1:13">
      <c r="A37">
        <v>15</v>
      </c>
      <c r="B37">
        <v>61</v>
      </c>
      <c r="C37" s="2">
        <f t="shared" si="7"/>
        <v>1.0166666666666666</v>
      </c>
      <c r="D37">
        <f t="shared" si="6"/>
        <v>0.3833333333333333</v>
      </c>
      <c r="E37">
        <f t="shared" si="11"/>
        <v>0.45595238095238105</v>
      </c>
      <c r="F37">
        <f t="shared" si="8"/>
        <v>1.490964285714286</v>
      </c>
      <c r="G37">
        <v>0</v>
      </c>
      <c r="J37" s="2">
        <f t="shared" si="9"/>
        <v>1.0166666666666666</v>
      </c>
      <c r="K37" s="2">
        <f t="shared" si="10"/>
        <v>0.87</v>
      </c>
      <c r="L37">
        <v>2.0828333333333338</v>
      </c>
      <c r="M37">
        <v>-0.34283333333333366</v>
      </c>
    </row>
    <row r="38" spans="1:13">
      <c r="C38" s="9" t="s">
        <v>54</v>
      </c>
      <c r="D38">
        <f>AVERAGE(D24:D37)</f>
        <v>0.45595238095238105</v>
      </c>
      <c r="I38" s="11" t="s">
        <v>63</v>
      </c>
      <c r="J38" s="2">
        <f>AVERAGE(J23:J37)</f>
        <v>0.87</v>
      </c>
    </row>
    <row r="39" spans="1:13">
      <c r="C39" s="9" t="s">
        <v>55</v>
      </c>
      <c r="D39" t="s">
        <v>57</v>
      </c>
      <c r="E39">
        <f>D38*3.27</f>
        <v>1.490964285714286</v>
      </c>
      <c r="I39" s="11" t="s">
        <v>55</v>
      </c>
      <c r="J39" t="s">
        <v>64</v>
      </c>
      <c r="L39">
        <f>J38+(2.66*D38)</f>
        <v>2.0828333333333338</v>
      </c>
    </row>
    <row r="40" spans="1:13">
      <c r="C40" s="9" t="s">
        <v>56</v>
      </c>
      <c r="D40" t="s">
        <v>58</v>
      </c>
      <c r="E40">
        <f>D38*0</f>
        <v>0</v>
      </c>
      <c r="I40" s="11" t="s">
        <v>56</v>
      </c>
      <c r="J40" t="s">
        <v>65</v>
      </c>
      <c r="L40">
        <f>J38-(2.66*D38)</f>
        <v>-0.34283333333333366</v>
      </c>
    </row>
  </sheetData>
  <mergeCells count="2">
    <mergeCell ref="A21:G21"/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5AC5C-5D1F-465C-89A1-FF65767CE608}">
  <dimension ref="A1"/>
  <sheetViews>
    <sheetView workbookViewId="0">
      <selection activeCell="L24" sqref="L24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0338-3CD5-49C5-B85C-4CC607ABF293}">
  <dimension ref="A1:N56"/>
  <sheetViews>
    <sheetView workbookViewId="0">
      <selection activeCell="A19" sqref="A19:A20"/>
    </sheetView>
  </sheetViews>
  <sheetFormatPr defaultRowHeight="15"/>
  <cols>
    <col min="1" max="1" width="20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14">
      <c r="A1" t="s">
        <v>25</v>
      </c>
      <c r="L1" t="s">
        <v>59</v>
      </c>
      <c r="M1" t="s">
        <v>83</v>
      </c>
      <c r="N1" t="s">
        <v>84</v>
      </c>
    </row>
    <row r="2" spans="1:14" ht="15.75" thickBot="1">
      <c r="L2">
        <v>1</v>
      </c>
      <c r="M2">
        <v>101.74411764705884</v>
      </c>
      <c r="N2">
        <v>127</v>
      </c>
    </row>
    <row r="3" spans="1:14">
      <c r="A3" s="6" t="s">
        <v>26</v>
      </c>
      <c r="B3" s="6"/>
      <c r="L3">
        <v>2</v>
      </c>
      <c r="M3">
        <v>101.74411764705884</v>
      </c>
      <c r="N3">
        <v>111</v>
      </c>
    </row>
    <row r="4" spans="1:14">
      <c r="A4" s="3" t="s">
        <v>27</v>
      </c>
      <c r="B4" s="3">
        <v>0.69791888193216189</v>
      </c>
      <c r="L4">
        <v>3</v>
      </c>
      <c r="M4">
        <v>101.74411764705884</v>
      </c>
      <c r="N4">
        <v>132</v>
      </c>
    </row>
    <row r="5" spans="1:14">
      <c r="A5" s="3" t="s">
        <v>28</v>
      </c>
      <c r="B5" s="3">
        <v>0.48709076575743898</v>
      </c>
      <c r="L5">
        <v>4</v>
      </c>
      <c r="M5">
        <v>101.74411764705884</v>
      </c>
      <c r="N5">
        <v>145</v>
      </c>
    </row>
    <row r="6" spans="1:14">
      <c r="A6" s="3" t="s">
        <v>29</v>
      </c>
      <c r="B6" s="3">
        <v>0.4279089310371435</v>
      </c>
      <c r="L6">
        <v>5</v>
      </c>
      <c r="M6">
        <v>101.74411764705884</v>
      </c>
      <c r="N6">
        <v>78</v>
      </c>
    </row>
    <row r="7" spans="1:14">
      <c r="A7" s="3" t="s">
        <v>13</v>
      </c>
      <c r="B7" s="3">
        <v>29.979233008279351</v>
      </c>
      <c r="L7">
        <v>6</v>
      </c>
      <c r="M7">
        <v>101.74411764705884</v>
      </c>
      <c r="N7">
        <v>94</v>
      </c>
    </row>
    <row r="8" spans="1:14" ht="15.75" thickBot="1">
      <c r="A8" s="4" t="s">
        <v>30</v>
      </c>
      <c r="B8" s="4">
        <v>30</v>
      </c>
      <c r="L8">
        <v>7</v>
      </c>
      <c r="M8">
        <v>101.74411764705884</v>
      </c>
      <c r="N8">
        <v>88</v>
      </c>
    </row>
    <row r="9" spans="1:14">
      <c r="L9">
        <v>8</v>
      </c>
      <c r="M9">
        <v>73.582352941176495</v>
      </c>
      <c r="N9">
        <v>120</v>
      </c>
    </row>
    <row r="10" spans="1:14" ht="15.75" thickBot="1">
      <c r="A10" t="s">
        <v>31</v>
      </c>
      <c r="L10">
        <v>9</v>
      </c>
      <c r="M10">
        <v>101.74411764705884</v>
      </c>
      <c r="N10">
        <v>141</v>
      </c>
    </row>
    <row r="11" spans="1:14">
      <c r="A11" s="5"/>
      <c r="B11" s="5" t="s">
        <v>36</v>
      </c>
      <c r="C11" s="5" t="s">
        <v>37</v>
      </c>
      <c r="D11" s="5" t="s">
        <v>38</v>
      </c>
      <c r="E11" s="5" t="s">
        <v>0</v>
      </c>
      <c r="F11" s="5" t="s">
        <v>39</v>
      </c>
      <c r="L11">
        <v>10</v>
      </c>
      <c r="M11">
        <v>101.74411764705884</v>
      </c>
      <c r="N11">
        <v>113</v>
      </c>
    </row>
    <row r="12" spans="1:14">
      <c r="A12" s="3" t="s">
        <v>32</v>
      </c>
      <c r="B12" s="3">
        <v>3</v>
      </c>
      <c r="C12" s="3">
        <v>22191.351960784305</v>
      </c>
      <c r="D12" s="3">
        <v>7397.1173202614345</v>
      </c>
      <c r="E12" s="3">
        <v>8.2304100246219409</v>
      </c>
      <c r="F12" s="3">
        <v>5.1463780005416883E-4</v>
      </c>
      <c r="L12">
        <v>11</v>
      </c>
      <c r="M12">
        <v>101.74411764705884</v>
      </c>
      <c r="N12">
        <v>97</v>
      </c>
    </row>
    <row r="13" spans="1:14">
      <c r="A13" s="3" t="s">
        <v>33</v>
      </c>
      <c r="B13" s="3">
        <v>26</v>
      </c>
      <c r="C13" s="3">
        <v>23367.614705882363</v>
      </c>
      <c r="D13" s="3">
        <v>898.75441176470622</v>
      </c>
      <c r="E13" s="3"/>
      <c r="F13" s="3"/>
      <c r="L13">
        <v>12</v>
      </c>
      <c r="M13">
        <v>101.74411764705884</v>
      </c>
      <c r="N13">
        <v>53</v>
      </c>
    </row>
    <row r="14" spans="1:14" ht="15.75" thickBot="1">
      <c r="A14" s="4" t="s">
        <v>34</v>
      </c>
      <c r="B14" s="4">
        <v>29</v>
      </c>
      <c r="C14" s="4">
        <v>45558.966666666667</v>
      </c>
      <c r="D14" s="4"/>
      <c r="E14" s="4"/>
      <c r="F14" s="4"/>
      <c r="L14">
        <v>13</v>
      </c>
      <c r="M14">
        <v>101.74411764705884</v>
      </c>
      <c r="N14">
        <v>77</v>
      </c>
    </row>
    <row r="15" spans="1:14" ht="15.75" thickBot="1">
      <c r="L15">
        <v>14</v>
      </c>
      <c r="M15">
        <v>101.74411764705884</v>
      </c>
      <c r="N15">
        <v>41</v>
      </c>
    </row>
    <row r="16" spans="1:14">
      <c r="A16" s="5"/>
      <c r="B16" s="5" t="s">
        <v>40</v>
      </c>
      <c r="C16" s="5" t="s">
        <v>13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  <c r="L16">
        <v>15</v>
      </c>
      <c r="M16">
        <v>101.74411764705884</v>
      </c>
      <c r="N16">
        <v>81</v>
      </c>
    </row>
    <row r="17" spans="1:14">
      <c r="A17" s="3" t="s">
        <v>35</v>
      </c>
      <c r="B17" s="3">
        <v>73.582352941176495</v>
      </c>
      <c r="C17" s="3">
        <v>15.251845426942134</v>
      </c>
      <c r="D17" s="3">
        <v>4.824488504925081</v>
      </c>
      <c r="E17" s="3">
        <v>5.3409083704560491E-5</v>
      </c>
      <c r="F17" s="3">
        <v>42.231735672466257</v>
      </c>
      <c r="G17" s="3">
        <v>104.93297020988673</v>
      </c>
      <c r="H17" s="3">
        <v>42.231735672466257</v>
      </c>
      <c r="I17" s="3">
        <v>104.93297020988673</v>
      </c>
      <c r="L17">
        <v>16</v>
      </c>
      <c r="M17">
        <v>83.497058823529386</v>
      </c>
      <c r="N17">
        <v>102</v>
      </c>
    </row>
    <row r="18" spans="1:14">
      <c r="A18" s="3" t="s">
        <v>88</v>
      </c>
      <c r="B18" s="3">
        <v>-18.24705882352945</v>
      </c>
      <c r="C18" s="3">
        <v>17.20640220431363</v>
      </c>
      <c r="D18" s="3">
        <v>-1.0604807795876658</v>
      </c>
      <c r="E18" s="3">
        <v>0.29867836032076606</v>
      </c>
      <c r="F18" s="3">
        <v>-53.615325087625742</v>
      </c>
      <c r="G18" s="3">
        <v>17.121207440566842</v>
      </c>
      <c r="H18" s="3">
        <v>-53.615325087625742</v>
      </c>
      <c r="I18" s="3">
        <v>17.121207440566842</v>
      </c>
      <c r="L18">
        <v>17</v>
      </c>
      <c r="M18">
        <v>56.264705882352928</v>
      </c>
      <c r="N18">
        <v>92</v>
      </c>
    </row>
    <row r="19" spans="1:14">
      <c r="A19" s="3" t="s">
        <v>87</v>
      </c>
      <c r="B19" s="3">
        <v>28.161764705882348</v>
      </c>
      <c r="C19" s="3">
        <v>14.080292953414688</v>
      </c>
      <c r="D19" s="3">
        <v>2.0000837197817454</v>
      </c>
      <c r="E19" s="16">
        <v>5.6038603154371876E-2</v>
      </c>
      <c r="F19" s="3">
        <v>-0.78069196457734691</v>
      </c>
      <c r="G19" s="3">
        <v>57.104221376342039</v>
      </c>
      <c r="H19" s="3">
        <v>-0.78069196457734691</v>
      </c>
      <c r="I19" s="3">
        <v>57.104221376342039</v>
      </c>
      <c r="L19">
        <v>18</v>
      </c>
      <c r="M19">
        <v>56.264705882352928</v>
      </c>
      <c r="N19">
        <v>79</v>
      </c>
    </row>
    <row r="20" spans="1:14" ht="15.75" thickBot="1">
      <c r="A20" s="4" t="s">
        <v>86</v>
      </c>
      <c r="B20" s="4">
        <v>-27.232352941176462</v>
      </c>
      <c r="C20" s="4">
        <v>16.660027296363321</v>
      </c>
      <c r="D20" s="4">
        <v>-1.6345923362995298</v>
      </c>
      <c r="E20" s="17">
        <v>0.11418616772270339</v>
      </c>
      <c r="F20" s="4">
        <v>-61.477529497445104</v>
      </c>
      <c r="G20" s="4">
        <v>7.0128236150921772</v>
      </c>
      <c r="H20" s="4">
        <v>-61.477529497445104</v>
      </c>
      <c r="I20" s="4">
        <v>7.0128236150921772</v>
      </c>
      <c r="L20">
        <v>19</v>
      </c>
      <c r="M20">
        <v>28.102941176470583</v>
      </c>
      <c r="N20">
        <v>21</v>
      </c>
    </row>
    <row r="21" spans="1:14">
      <c r="L21">
        <v>20</v>
      </c>
      <c r="M21">
        <v>28.102941176470583</v>
      </c>
      <c r="N21">
        <v>46</v>
      </c>
    </row>
    <row r="22" spans="1:14">
      <c r="B22">
        <f>B17</f>
        <v>73.582352941176495</v>
      </c>
      <c r="C22">
        <f>B18</f>
        <v>-18.24705882352945</v>
      </c>
      <c r="D22">
        <f>B19</f>
        <v>28.161764705882348</v>
      </c>
      <c r="E22">
        <f>B20</f>
        <v>-27.232352941176462</v>
      </c>
      <c r="L22">
        <v>21</v>
      </c>
      <c r="M22">
        <v>28.102941176470583</v>
      </c>
      <c r="N22">
        <v>35</v>
      </c>
    </row>
    <row r="23" spans="1:14">
      <c r="L23">
        <v>22</v>
      </c>
      <c r="M23">
        <v>55.335294117647045</v>
      </c>
      <c r="N23">
        <v>41</v>
      </c>
    </row>
    <row r="24" spans="1:14">
      <c r="A24" t="s">
        <v>47</v>
      </c>
      <c r="L24">
        <v>23</v>
      </c>
      <c r="M24">
        <v>28.102941176470583</v>
      </c>
      <c r="N24">
        <v>26</v>
      </c>
    </row>
    <row r="25" spans="1:14" ht="15.75" thickBot="1">
      <c r="L25">
        <v>24</v>
      </c>
      <c r="M25">
        <v>55.335294117647045</v>
      </c>
      <c r="N25">
        <v>37</v>
      </c>
    </row>
    <row r="26" spans="1:14">
      <c r="A26" s="5" t="s">
        <v>48</v>
      </c>
      <c r="B26" s="5" t="s">
        <v>49</v>
      </c>
      <c r="C26" s="5" t="s">
        <v>50</v>
      </c>
      <c r="L26">
        <v>25</v>
      </c>
      <c r="M26">
        <v>55.335294117647045</v>
      </c>
      <c r="N26">
        <v>26</v>
      </c>
    </row>
    <row r="27" spans="1:14">
      <c r="A27" s="3">
        <v>1</v>
      </c>
      <c r="B27" s="3">
        <v>101.74411764705884</v>
      </c>
      <c r="C27" s="3">
        <v>25.255882352941157</v>
      </c>
      <c r="L27">
        <v>26</v>
      </c>
      <c r="M27">
        <v>56.264705882352928</v>
      </c>
      <c r="N27">
        <v>21</v>
      </c>
    </row>
    <row r="28" spans="1:14">
      <c r="A28" s="3">
        <v>2</v>
      </c>
      <c r="B28" s="3">
        <v>101.74411764705884</v>
      </c>
      <c r="C28" s="3">
        <v>9.2558823529411569</v>
      </c>
      <c r="L28">
        <v>27</v>
      </c>
      <c r="M28">
        <v>56.264705882352928</v>
      </c>
      <c r="N28">
        <v>31</v>
      </c>
    </row>
    <row r="29" spans="1:14">
      <c r="A29" s="3">
        <v>3</v>
      </c>
      <c r="B29" s="3">
        <v>101.74411764705884</v>
      </c>
      <c r="C29" s="3">
        <v>30.255882352941157</v>
      </c>
      <c r="L29">
        <v>28</v>
      </c>
      <c r="M29">
        <v>83.497058823529386</v>
      </c>
      <c r="N29">
        <v>127</v>
      </c>
    </row>
    <row r="30" spans="1:14">
      <c r="A30" s="3">
        <v>4</v>
      </c>
      <c r="B30" s="3">
        <v>101.74411764705884</v>
      </c>
      <c r="C30" s="3">
        <v>43.255882352941157</v>
      </c>
      <c r="L30">
        <v>29</v>
      </c>
      <c r="M30">
        <v>56.264705882352928</v>
      </c>
      <c r="N30">
        <v>38</v>
      </c>
    </row>
    <row r="31" spans="1:14">
      <c r="A31" s="3">
        <v>5</v>
      </c>
      <c r="B31" s="3">
        <v>101.74411764705884</v>
      </c>
      <c r="C31" s="3">
        <v>-23.744117647058843</v>
      </c>
      <c r="L31">
        <v>30</v>
      </c>
      <c r="M31">
        <v>56.264705882352928</v>
      </c>
      <c r="N31">
        <v>61</v>
      </c>
    </row>
    <row r="32" spans="1:14">
      <c r="A32" s="3">
        <v>6</v>
      </c>
      <c r="B32" s="3">
        <v>101.74411764705884</v>
      </c>
      <c r="C32" s="3">
        <v>-7.7441176470588431</v>
      </c>
    </row>
    <row r="33" spans="1:3">
      <c r="A33" s="3">
        <v>7</v>
      </c>
      <c r="B33" s="3">
        <v>101.74411764705884</v>
      </c>
      <c r="C33" s="3">
        <v>-13.744117647058843</v>
      </c>
    </row>
    <row r="34" spans="1:3">
      <c r="A34" s="3">
        <v>8</v>
      </c>
      <c r="B34" s="3">
        <v>73.582352941176495</v>
      </c>
      <c r="C34" s="3">
        <v>46.417647058823505</v>
      </c>
    </row>
    <row r="35" spans="1:3">
      <c r="A35" s="3">
        <v>9</v>
      </c>
      <c r="B35" s="3">
        <v>101.74411764705884</v>
      </c>
      <c r="C35" s="3">
        <v>39.255882352941157</v>
      </c>
    </row>
    <row r="36" spans="1:3">
      <c r="A36" s="3">
        <v>10</v>
      </c>
      <c r="B36" s="3">
        <v>101.74411764705884</v>
      </c>
      <c r="C36" s="3">
        <v>11.255882352941157</v>
      </c>
    </row>
    <row r="37" spans="1:3">
      <c r="A37" s="3">
        <v>11</v>
      </c>
      <c r="B37" s="3">
        <v>101.74411764705884</v>
      </c>
      <c r="C37" s="3">
        <v>-4.7441176470588431</v>
      </c>
    </row>
    <row r="38" spans="1:3">
      <c r="A38" s="3">
        <v>12</v>
      </c>
      <c r="B38" s="3">
        <v>101.74411764705884</v>
      </c>
      <c r="C38" s="3">
        <v>-48.744117647058843</v>
      </c>
    </row>
    <row r="39" spans="1:3">
      <c r="A39" s="3">
        <v>13</v>
      </c>
      <c r="B39" s="3">
        <v>101.74411764705884</v>
      </c>
      <c r="C39" s="3">
        <v>-24.744117647058843</v>
      </c>
    </row>
    <row r="40" spans="1:3">
      <c r="A40" s="3">
        <v>14</v>
      </c>
      <c r="B40" s="3">
        <v>101.74411764705884</v>
      </c>
      <c r="C40" s="3">
        <v>-60.744117647058843</v>
      </c>
    </row>
    <row r="41" spans="1:3">
      <c r="A41" s="3">
        <v>15</v>
      </c>
      <c r="B41" s="3">
        <v>101.74411764705884</v>
      </c>
      <c r="C41" s="3">
        <v>-20.744117647058843</v>
      </c>
    </row>
    <row r="42" spans="1:3">
      <c r="A42" s="3">
        <v>16</v>
      </c>
      <c r="B42" s="3">
        <v>83.497058823529386</v>
      </c>
      <c r="C42" s="3">
        <v>18.502941176470614</v>
      </c>
    </row>
    <row r="43" spans="1:3">
      <c r="A43" s="3">
        <v>17</v>
      </c>
      <c r="B43" s="3">
        <v>56.264705882352928</v>
      </c>
      <c r="C43" s="3">
        <v>35.735294117647072</v>
      </c>
    </row>
    <row r="44" spans="1:3">
      <c r="A44" s="3">
        <v>18</v>
      </c>
      <c r="B44" s="3">
        <v>56.264705882352928</v>
      </c>
      <c r="C44" s="3">
        <v>22.735294117647072</v>
      </c>
    </row>
    <row r="45" spans="1:3">
      <c r="A45" s="3">
        <v>19</v>
      </c>
      <c r="B45" s="3">
        <v>28.102941176470583</v>
      </c>
      <c r="C45" s="3">
        <v>-7.1029411764705834</v>
      </c>
    </row>
    <row r="46" spans="1:3">
      <c r="A46" s="3">
        <v>20</v>
      </c>
      <c r="B46" s="3">
        <v>28.102941176470583</v>
      </c>
      <c r="C46" s="3">
        <v>17.897058823529417</v>
      </c>
    </row>
    <row r="47" spans="1:3">
      <c r="A47" s="3">
        <v>21</v>
      </c>
      <c r="B47" s="3">
        <v>28.102941176470583</v>
      </c>
      <c r="C47" s="3">
        <v>6.8970588235294166</v>
      </c>
    </row>
    <row r="48" spans="1:3">
      <c r="A48" s="3">
        <v>22</v>
      </c>
      <c r="B48" s="3">
        <v>55.335294117647045</v>
      </c>
      <c r="C48" s="3">
        <v>-14.335294117647045</v>
      </c>
    </row>
    <row r="49" spans="1:3">
      <c r="A49" s="3">
        <v>23</v>
      </c>
      <c r="B49" s="3">
        <v>28.102941176470583</v>
      </c>
      <c r="C49" s="3">
        <v>-2.1029411764705834</v>
      </c>
    </row>
    <row r="50" spans="1:3">
      <c r="A50" s="3">
        <v>24</v>
      </c>
      <c r="B50" s="3">
        <v>55.335294117647045</v>
      </c>
      <c r="C50" s="3">
        <v>-18.335294117647045</v>
      </c>
    </row>
    <row r="51" spans="1:3">
      <c r="A51" s="3">
        <v>25</v>
      </c>
      <c r="B51" s="3">
        <v>55.335294117647045</v>
      </c>
      <c r="C51" s="3">
        <v>-29.335294117647045</v>
      </c>
    </row>
    <row r="52" spans="1:3">
      <c r="A52" s="3">
        <v>26</v>
      </c>
      <c r="B52" s="3">
        <v>56.264705882352928</v>
      </c>
      <c r="C52" s="3">
        <v>-35.264705882352928</v>
      </c>
    </row>
    <row r="53" spans="1:3">
      <c r="A53" s="3">
        <v>27</v>
      </c>
      <c r="B53" s="3">
        <v>56.264705882352928</v>
      </c>
      <c r="C53" s="3">
        <v>-25.264705882352928</v>
      </c>
    </row>
    <row r="54" spans="1:3">
      <c r="A54" s="3">
        <v>28</v>
      </c>
      <c r="B54" s="3">
        <v>83.497058823529386</v>
      </c>
      <c r="C54" s="3">
        <v>43.502941176470614</v>
      </c>
    </row>
    <row r="55" spans="1:3">
      <c r="A55" s="3">
        <v>29</v>
      </c>
      <c r="B55" s="3">
        <v>56.264705882352928</v>
      </c>
      <c r="C55" s="3">
        <v>-18.264705882352928</v>
      </c>
    </row>
    <row r="56" spans="1:3" ht="15.75" thickBot="1">
      <c r="A56" s="4">
        <v>30</v>
      </c>
      <c r="B56" s="4">
        <v>56.264705882352928</v>
      </c>
      <c r="C56" s="4">
        <v>4.7352941176470722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CB29-97C5-4CB7-847F-6C8AB65E753E}">
  <dimension ref="A1:I19"/>
  <sheetViews>
    <sheetView tabSelected="1" workbookViewId="0">
      <selection activeCell="Q18" sqref="Q18"/>
    </sheetView>
  </sheetViews>
  <sheetFormatPr defaultRowHeight="15"/>
  <cols>
    <col min="1" max="1" width="18" bestFit="1" customWidth="1"/>
  </cols>
  <sheetData>
    <row r="1" spans="1:9">
      <c r="A1" t="s">
        <v>25</v>
      </c>
    </row>
    <row r="2" spans="1:9" ht="15.75" thickBot="1"/>
    <row r="3" spans="1:9">
      <c r="A3" s="6" t="s">
        <v>26</v>
      </c>
      <c r="B3" s="6"/>
    </row>
    <row r="4" spans="1:9">
      <c r="A4" s="3" t="s">
        <v>27</v>
      </c>
      <c r="B4" s="3">
        <v>0.68183948571845232</v>
      </c>
    </row>
    <row r="5" spans="1:9">
      <c r="A5" s="3" t="s">
        <v>28</v>
      </c>
      <c r="B5" s="3">
        <v>0.46490508428480354</v>
      </c>
    </row>
    <row r="6" spans="1:9">
      <c r="A6" s="3" t="s">
        <v>29</v>
      </c>
      <c r="B6" s="3">
        <v>0.42526842386145564</v>
      </c>
    </row>
    <row r="7" spans="1:9">
      <c r="A7" s="3" t="s">
        <v>13</v>
      </c>
      <c r="B7" s="3">
        <v>30.048338481564102</v>
      </c>
    </row>
    <row r="8" spans="1:9" ht="15.75" thickBot="1">
      <c r="A8" s="4" t="s">
        <v>30</v>
      </c>
      <c r="B8" s="4">
        <v>30</v>
      </c>
    </row>
    <row r="10" spans="1:9" ht="15.75" thickBot="1">
      <c r="A10" t="s">
        <v>31</v>
      </c>
    </row>
    <row r="11" spans="1:9">
      <c r="A11" s="5"/>
      <c r="B11" s="5" t="s">
        <v>36</v>
      </c>
      <c r="C11" s="5" t="s">
        <v>37</v>
      </c>
      <c r="D11" s="5" t="s">
        <v>38</v>
      </c>
      <c r="E11" s="5" t="s">
        <v>0</v>
      </c>
      <c r="F11" s="5" t="s">
        <v>39</v>
      </c>
    </row>
    <row r="12" spans="1:9">
      <c r="A12" s="3" t="s">
        <v>32</v>
      </c>
      <c r="B12" s="3">
        <v>2</v>
      </c>
      <c r="C12" s="3">
        <v>21180.595238095222</v>
      </c>
      <c r="D12" s="3">
        <v>10590.297619047611</v>
      </c>
      <c r="E12" s="3">
        <v>11.729168888581547</v>
      </c>
      <c r="F12" s="3">
        <v>2.1568310669734425E-4</v>
      </c>
    </row>
    <row r="13" spans="1:9">
      <c r="A13" s="3" t="s">
        <v>33</v>
      </c>
      <c r="B13" s="3">
        <v>27</v>
      </c>
      <c r="C13" s="3">
        <v>24378.371428571445</v>
      </c>
      <c r="D13" s="3">
        <v>902.90264550264612</v>
      </c>
      <c r="E13" s="3"/>
      <c r="F13" s="3"/>
    </row>
    <row r="14" spans="1:9" ht="15.75" thickBot="1">
      <c r="A14" s="4" t="s">
        <v>34</v>
      </c>
      <c r="B14" s="4">
        <v>29</v>
      </c>
      <c r="C14" s="4">
        <v>45558.966666666667</v>
      </c>
      <c r="D14" s="4"/>
      <c r="E14" s="4"/>
      <c r="F14" s="4"/>
    </row>
    <row r="15" spans="1:9" ht="15.75" thickBot="1"/>
    <row r="16" spans="1:9">
      <c r="A16" s="5"/>
      <c r="B16" s="5" t="s">
        <v>40</v>
      </c>
      <c r="C16" s="5" t="s">
        <v>13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>
      <c r="A17" s="3" t="s">
        <v>35</v>
      </c>
      <c r="B17" s="3">
        <v>63.807142857142836</v>
      </c>
      <c r="C17" s="3">
        <v>12.179244888204822</v>
      </c>
      <c r="D17" s="3">
        <v>5.2390064772355345</v>
      </c>
      <c r="E17" s="3">
        <v>1.6032431306544033E-5</v>
      </c>
      <c r="F17" s="3">
        <v>38.817396527837651</v>
      </c>
      <c r="G17" s="3">
        <v>88.796889186448027</v>
      </c>
      <c r="H17" s="3">
        <v>38.817396527837651</v>
      </c>
      <c r="I17" s="3">
        <v>88.796889186448027</v>
      </c>
    </row>
    <row r="18" spans="1:9">
      <c r="A18" s="3" t="s">
        <v>87</v>
      </c>
      <c r="B18" s="3">
        <v>34.678571428571459</v>
      </c>
      <c r="C18" s="3">
        <v>12.697740557608261</v>
      </c>
      <c r="D18" s="3">
        <v>2.7310820591457645</v>
      </c>
      <c r="E18" s="3">
        <v>1.09851886692224E-2</v>
      </c>
      <c r="F18" s="3">
        <v>8.6249598621214254</v>
      </c>
      <c r="G18" s="3">
        <v>60.732182995021489</v>
      </c>
      <c r="H18" s="3">
        <v>8.6249598621214254</v>
      </c>
      <c r="I18" s="3">
        <v>60.732182995021489</v>
      </c>
    </row>
    <row r="19" spans="1:9" ht="15.75" thickBot="1">
      <c r="A19" s="4" t="s">
        <v>86</v>
      </c>
      <c r="B19" s="4">
        <v>-39.614285714285721</v>
      </c>
      <c r="C19" s="4">
        <v>11.911536485110982</v>
      </c>
      <c r="D19" s="4">
        <v>-3.3257074571195946</v>
      </c>
      <c r="E19" s="4">
        <v>2.5492376659481631E-3</v>
      </c>
      <c r="F19" s="4">
        <v>-64.054739772604762</v>
      </c>
      <c r="G19" s="4">
        <v>-15.173831655966683</v>
      </c>
      <c r="H19" s="4">
        <v>-64.054739772604762</v>
      </c>
      <c r="I19" s="4">
        <v>-15.173831655966683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53EE-CFD9-4268-BAF0-8F992EC731BF}">
  <dimension ref="A1:E32"/>
  <sheetViews>
    <sheetView workbookViewId="0">
      <selection activeCell="G11" sqref="G11"/>
    </sheetView>
  </sheetViews>
  <sheetFormatPr defaultRowHeight="15"/>
  <cols>
    <col min="2" max="2" width="11.28515625" bestFit="1" customWidth="1"/>
    <col min="3" max="3" width="21.5703125" bestFit="1" customWidth="1"/>
    <col min="4" max="4" width="12" bestFit="1" customWidth="1"/>
  </cols>
  <sheetData>
    <row r="1" spans="1:5">
      <c r="A1" s="26" t="s">
        <v>77</v>
      </c>
      <c r="B1" s="26"/>
      <c r="C1" s="26"/>
      <c r="D1" s="26"/>
      <c r="E1" s="26"/>
    </row>
    <row r="2" spans="1:5">
      <c r="A2" t="s">
        <v>79</v>
      </c>
    </row>
    <row r="3" spans="1:5">
      <c r="A3">
        <f>IF('Raw Data'!G2&gt;60,1,0)</f>
        <v>1</v>
      </c>
      <c r="C3" s="18" t="s">
        <v>24</v>
      </c>
    </row>
    <row r="4" spans="1:5">
      <c r="A4">
        <f>IF('Raw Data'!G3&gt;60,1,0)</f>
        <v>1</v>
      </c>
      <c r="B4" t="s">
        <v>80</v>
      </c>
      <c r="C4" s="18" t="s">
        <v>81</v>
      </c>
      <c r="D4" t="s">
        <v>82</v>
      </c>
      <c r="E4" t="s">
        <v>78</v>
      </c>
    </row>
    <row r="5" spans="1:5">
      <c r="A5">
        <f>IF('Raw Data'!G4&gt;60,1,0)</f>
        <v>1</v>
      </c>
      <c r="B5">
        <v>13</v>
      </c>
      <c r="C5" s="18">
        <v>0.8666666666666667</v>
      </c>
      <c r="D5">
        <v>866666.66666666674</v>
      </c>
      <c r="E5">
        <v>0.4</v>
      </c>
    </row>
    <row r="6" spans="1:5">
      <c r="A6">
        <f>IF('Raw Data'!G5&gt;60,1,0)</f>
        <v>1</v>
      </c>
      <c r="C6" s="18"/>
    </row>
    <row r="7" spans="1:5">
      <c r="A7">
        <f>IF('Raw Data'!G6&gt;60,1,0)</f>
        <v>1</v>
      </c>
      <c r="C7" s="18" t="s">
        <v>85</v>
      </c>
    </row>
    <row r="8" spans="1:5">
      <c r="A8">
        <f>IF('Raw Data'!G7&gt;60,1,0)</f>
        <v>1</v>
      </c>
      <c r="B8" t="s">
        <v>80</v>
      </c>
      <c r="C8" s="18" t="s">
        <v>81</v>
      </c>
      <c r="D8" t="s">
        <v>82</v>
      </c>
      <c r="E8" t="s">
        <v>78</v>
      </c>
    </row>
    <row r="9" spans="1:5">
      <c r="A9">
        <f>IF('Raw Data'!G8&gt;60,1,0)</f>
        <v>1</v>
      </c>
      <c r="B9">
        <v>5</v>
      </c>
      <c r="C9" s="18">
        <v>0.33333333333333331</v>
      </c>
      <c r="D9">
        <v>333333.33333333331</v>
      </c>
      <c r="E9">
        <v>1.95</v>
      </c>
    </row>
    <row r="10" spans="1:5">
      <c r="A10">
        <f>IF('Raw Data'!G9&gt;60,1,0)</f>
        <v>1</v>
      </c>
      <c r="C10" s="18"/>
    </row>
    <row r="11" spans="1:5">
      <c r="A11">
        <f>IF('Raw Data'!G10&gt;60,1,0)</f>
        <v>1</v>
      </c>
      <c r="C11" s="18"/>
    </row>
    <row r="12" spans="1:5">
      <c r="A12">
        <f>IF('Raw Data'!G11&gt;60,1,0)</f>
        <v>1</v>
      </c>
      <c r="C12" s="18"/>
    </row>
    <row r="13" spans="1:5">
      <c r="A13">
        <f>IF('Raw Data'!G12&gt;60,1,0)</f>
        <v>1</v>
      </c>
      <c r="C13" s="18"/>
    </row>
    <row r="14" spans="1:5">
      <c r="A14">
        <f>IF('Raw Data'!G13&gt;60,1,0)</f>
        <v>0</v>
      </c>
      <c r="C14" s="18"/>
    </row>
    <row r="15" spans="1:5">
      <c r="A15">
        <f>IF('Raw Data'!G14&gt;60,1,0)</f>
        <v>1</v>
      </c>
      <c r="C15" s="18"/>
    </row>
    <row r="16" spans="1:5">
      <c r="A16">
        <f>IF('Raw Data'!G15&gt;60,1,0)</f>
        <v>0</v>
      </c>
      <c r="C16" s="18"/>
    </row>
    <row r="17" spans="1:5">
      <c r="A17">
        <f>IF('Raw Data'!G16&gt;60,1,0)</f>
        <v>1</v>
      </c>
      <c r="C17" s="18"/>
    </row>
    <row r="18" spans="1:5">
      <c r="A18">
        <f>IF('Raw Data'!G17&gt;60,1,0)</f>
        <v>1</v>
      </c>
      <c r="B18" t="s">
        <v>80</v>
      </c>
      <c r="C18" s="18" t="s">
        <v>81</v>
      </c>
      <c r="D18" t="s">
        <v>82</v>
      </c>
      <c r="E18" t="s">
        <v>78</v>
      </c>
    </row>
    <row r="19" spans="1:5">
      <c r="A19">
        <f>IF('Raw Data'!G18&gt;60,1,0)</f>
        <v>1</v>
      </c>
      <c r="B19">
        <f>COUNTIF(A18:A32,1)</f>
        <v>5</v>
      </c>
      <c r="C19" s="18">
        <f>B19/15</f>
        <v>0.33333333333333331</v>
      </c>
      <c r="D19">
        <f>C19*1000000</f>
        <v>333333.33333333331</v>
      </c>
      <c r="E19">
        <v>1.95</v>
      </c>
    </row>
    <row r="20" spans="1:5">
      <c r="A20">
        <f>IF('Raw Data'!G19&gt;60,1,0)</f>
        <v>1</v>
      </c>
      <c r="C20" s="18"/>
    </row>
    <row r="21" spans="1:5">
      <c r="A21">
        <f>IF('Raw Data'!G20&gt;60,1,0)</f>
        <v>0</v>
      </c>
    </row>
    <row r="22" spans="1:5">
      <c r="A22">
        <f>IF('Raw Data'!G21&gt;60,1,0)</f>
        <v>0</v>
      </c>
    </row>
    <row r="23" spans="1:5">
      <c r="A23">
        <f>IF('Raw Data'!G22&gt;60,1,0)</f>
        <v>0</v>
      </c>
    </row>
    <row r="24" spans="1:5">
      <c r="A24">
        <f>IF('Raw Data'!G23&gt;60,1,0)</f>
        <v>0</v>
      </c>
    </row>
    <row r="25" spans="1:5">
      <c r="A25">
        <f>IF('Raw Data'!G24&gt;60,1,0)</f>
        <v>0</v>
      </c>
    </row>
    <row r="26" spans="1:5">
      <c r="A26">
        <f>IF('Raw Data'!G25&gt;60,1,0)</f>
        <v>0</v>
      </c>
    </row>
    <row r="27" spans="1:5">
      <c r="A27">
        <f>IF('Raw Data'!G26&gt;60,1,0)</f>
        <v>0</v>
      </c>
    </row>
    <row r="28" spans="1:5">
      <c r="A28">
        <f>IF('Raw Data'!G27&gt;60,1,0)</f>
        <v>0</v>
      </c>
    </row>
    <row r="29" spans="1:5">
      <c r="A29">
        <f>IF('Raw Data'!G28&gt;60,1,0)</f>
        <v>0</v>
      </c>
    </row>
    <row r="30" spans="1:5">
      <c r="A30">
        <f>IF('Raw Data'!G29&gt;60,1,0)</f>
        <v>1</v>
      </c>
    </row>
    <row r="31" spans="1:5">
      <c r="A31">
        <f>IF('Raw Data'!G30&gt;60,1,0)</f>
        <v>0</v>
      </c>
    </row>
    <row r="32" spans="1:5">
      <c r="A32">
        <f>IF('Raw Data'!G31&gt;60,1,0)</f>
        <v>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Basic Stats</vt:lpstr>
      <vt:lpstr>Scatter Plots</vt:lpstr>
      <vt:lpstr>Hypothesis Testing</vt:lpstr>
      <vt:lpstr>IMR</vt:lpstr>
      <vt:lpstr>Histogram</vt:lpstr>
      <vt:lpstr>Regression</vt:lpstr>
      <vt:lpstr>Reg w. X2 X3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16023</dc:creator>
  <cp:lastModifiedBy>16023</cp:lastModifiedBy>
  <dcterms:created xsi:type="dcterms:W3CDTF">2019-07-23T12:29:57Z</dcterms:created>
  <dcterms:modified xsi:type="dcterms:W3CDTF">2019-09-04T01:13:57Z</dcterms:modified>
</cp:coreProperties>
</file>