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drawings/drawing3.xml" ContentType="application/vnd.openxmlformats-officedocument.drawing+xml"/>
  <Override PartName="/xl/comments16.xml" ContentType="application/vnd.openxmlformats-officedocument.spreadsheetml.comments+xml"/>
  <Override PartName="/xl/drawings/drawing4.xml" ContentType="application/vnd.openxmlformats-officedocument.drawing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NeWx0DgZDeQ4vEdb6tEnhRC0ijsKuKP5sIOzsZeK9/rYHvYyhaskAbsYhkPJ+q2pajSYAhHfXmgpgcVaZSm1dg==" workbookSaltValue="TcwDoXFk5/vmu4/dhgtuZA==" workbookSpinCount="100000" lockStructure="1"/>
  <bookViews>
    <workbookView xWindow="0" yWindow="0" windowWidth="23970" windowHeight="6735" tabRatio="586" firstSheet="1" activeTab="1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ET" sheetId="18" r:id="rId12"/>
    <sheet name="UV" sheetId="20" r:id="rId13"/>
    <sheet name="TM" sheetId="10" r:id="rId14"/>
    <sheet name="OT" sheetId="11" r:id="rId15"/>
    <sheet name="Import" sheetId="13" r:id="rId16"/>
    <sheet name="SMS" sheetId="16" r:id="rId17"/>
  </sheets>
  <functionGroups builtInGroupCount="18"/>
  <definedNames>
    <definedName name="_xlnm._FilterDatabase" localSheetId="15" hidden="1">Import!$B:$B</definedName>
    <definedName name="_xlnm._FilterDatabase" localSheetId="5" hidden="1">'T22'!$E$1:$Q$127</definedName>
    <definedName name="_xlnm._FilterDatabase" localSheetId="0" hidden="1">Total!$A$4:$Z$51</definedName>
    <definedName name="DriverData">Driver!$A$1:$V$19</definedName>
    <definedName name="DriverEmp">Driver!$C$1:$V$1</definedName>
    <definedName name="DriverSortField">Driver!$C$1:$V$19</definedName>
    <definedName name="EmployeeList">Total!$AB$2:$AB$51</definedName>
    <definedName name="ETCopyFrom">ET!$B$18:$Z$32</definedName>
    <definedName name="ETData">ET!$A$1:$Z$36</definedName>
    <definedName name="ETData1">ET!$A$2:$Z$16</definedName>
    <definedName name="ETData2">ET!$A$18:$Z$33</definedName>
    <definedName name="ETEmp">ET!$E$1:$Z$1</definedName>
    <definedName name="ETPasteTo">ET!$B$2:$Z$16</definedName>
    <definedName name="ETSortField">ET!$E$1:$Z$36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HoO!$B$18:$Z$32</definedName>
    <definedName name="HoOData">HoO!$A$1:$Z$36</definedName>
    <definedName name="HoOData1">HoO!$A$2:$Z$16</definedName>
    <definedName name="HoOData2">HoO!$A$18:$Z$33</definedName>
    <definedName name="HoOEmp">HoO!$E$1:$Z$1</definedName>
    <definedName name="HoOPasteTo">HoO!$B$2:$Z$16</definedName>
    <definedName name="HoOSortField">HoO!$E$1:$Z$36</definedName>
    <definedName name="HoursSpentTracker">Import!$Z$1:$AC$1</definedName>
    <definedName name="ImportTable">Import!$J$1:$X$4,Import!$J$6:$K$6</definedName>
    <definedName name="ManagerRange">Total!$A$2:$A$3</definedName>
    <definedName name="Password">Import!$X$23</definedName>
    <definedName name="PayDay1">Import!$X$7</definedName>
    <definedName name="PayDay10">Import!$X$16</definedName>
    <definedName name="PayDay11">Import!$X$17</definedName>
    <definedName name="PayDay12">Import!$X$18</definedName>
    <definedName name="PayDay13">Import!$X$19</definedName>
    <definedName name="PayDay14">Import!$X$20</definedName>
    <definedName name="PayDay15">Import!$X$21</definedName>
    <definedName name="PayDay16">Import!$X$22</definedName>
    <definedName name="PayDay2">Import!$X$8</definedName>
    <definedName name="PayDay3">Import!$X$9</definedName>
    <definedName name="PayDay4">Import!$X$10</definedName>
    <definedName name="PayDay5">Import!$X$11</definedName>
    <definedName name="PayDay6">Import!$X$12</definedName>
    <definedName name="PayDay7">Import!$X$13</definedName>
    <definedName name="PayDay8">Import!$X$14</definedName>
    <definedName name="PayDay9">Import!$X$15</definedName>
    <definedName name="PayPeriod">Import!$X$7:$X$22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Total!$Y$2:$Y$51</definedName>
    <definedName name="TotalNonHrly">Total!$AB$2:$AB$3</definedName>
    <definedName name="TotalRegWage">Total!$B$2:$B$51</definedName>
    <definedName name="TotalSecWage">Total!$C$2:$C$51</definedName>
    <definedName name="TotalSortField">Total!$A$4:$AB$51</definedName>
    <definedName name="TotalTotals">Total!$D$58:$G$58</definedName>
    <definedName name="TotalVariance">Total!$Z$55</definedName>
    <definedName name="UVData">UV!$A$1:$AK$20</definedName>
    <definedName name="UVEmp">UV!$D$1:$AK$1</definedName>
    <definedName name="UVSortField">UV!$D$1:$AK$20</definedName>
    <definedName name="Z_802CA4C3_1A0C_4029_B73F_1EE5B8B22311_.wvu.FilterData" localSheetId="15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Total!$A$4:$Z$51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197" i="16" l="1"/>
  <c r="I197" i="16"/>
  <c r="J196" i="16"/>
  <c r="I196" i="16"/>
  <c r="J195" i="16"/>
  <c r="I195" i="16"/>
  <c r="J194" i="16"/>
  <c r="I194" i="16"/>
  <c r="J193" i="16"/>
  <c r="I193" i="16"/>
  <c r="J192" i="16"/>
  <c r="I192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178" i="16"/>
  <c r="I178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161" i="16"/>
  <c r="I161" i="16"/>
  <c r="J160" i="16"/>
  <c r="I160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138" i="16"/>
  <c r="I138" i="16"/>
  <c r="J137" i="16"/>
  <c r="I137" i="16"/>
  <c r="J136" i="16"/>
  <c r="I136" i="16"/>
  <c r="J135" i="16"/>
  <c r="I135" i="16"/>
  <c r="J134" i="16"/>
  <c r="I134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126" i="16"/>
  <c r="I126" i="16"/>
  <c r="J125" i="16"/>
  <c r="I125" i="16"/>
  <c r="J124" i="16"/>
  <c r="I124" i="16"/>
  <c r="J123" i="16"/>
  <c r="I123" i="16"/>
  <c r="J122" i="16"/>
  <c r="I122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AB51" i="13"/>
  <c r="P3" i="1" l="1"/>
  <c r="Q3" i="1"/>
  <c r="Q2" i="1"/>
  <c r="P2" i="1"/>
  <c r="V2" i="13"/>
  <c r="U2" i="13"/>
  <c r="B33" i="11"/>
  <c r="B34" i="11"/>
  <c r="B35" i="11"/>
  <c r="B36" i="11"/>
  <c r="B44" i="11"/>
  <c r="B48" i="11"/>
  <c r="B49" i="11"/>
  <c r="B50" i="11"/>
  <c r="B51" i="11"/>
  <c r="B59" i="11"/>
  <c r="B63" i="11"/>
  <c r="B64" i="11"/>
  <c r="B65" i="11"/>
  <c r="B66" i="11"/>
  <c r="B74" i="11"/>
  <c r="B78" i="11"/>
  <c r="B79" i="11"/>
  <c r="B80" i="11"/>
  <c r="B81" i="11"/>
  <c r="B89" i="11"/>
  <c r="B93" i="11"/>
  <c r="B94" i="11"/>
  <c r="B95" i="11"/>
  <c r="B96" i="11"/>
  <c r="B104" i="11"/>
  <c r="B108" i="11"/>
  <c r="B109" i="11"/>
  <c r="B110" i="11"/>
  <c r="B111" i="11"/>
  <c r="B119" i="11"/>
  <c r="B123" i="11"/>
  <c r="B124" i="11"/>
  <c r="B125" i="11"/>
  <c r="B126" i="11"/>
  <c r="B134" i="11"/>
  <c r="B138" i="11"/>
  <c r="B139" i="11"/>
  <c r="B140" i="11"/>
  <c r="B141" i="11"/>
  <c r="B149" i="11"/>
  <c r="B153" i="11"/>
  <c r="B154" i="11"/>
  <c r="B155" i="11"/>
  <c r="B156" i="11"/>
  <c r="B164" i="11"/>
  <c r="B168" i="11"/>
  <c r="B169" i="11"/>
  <c r="B170" i="11"/>
  <c r="B171" i="11"/>
  <c r="B179" i="11"/>
  <c r="B183" i="11"/>
  <c r="B184" i="11"/>
  <c r="B185" i="11"/>
  <c r="B186" i="11"/>
  <c r="B194" i="11"/>
  <c r="B198" i="11"/>
  <c r="B199" i="11"/>
  <c r="B200" i="11"/>
  <c r="B201" i="11"/>
  <c r="B209" i="11"/>
  <c r="B213" i="11"/>
  <c r="B214" i="11"/>
  <c r="B215" i="11"/>
  <c r="B216" i="11"/>
  <c r="B224" i="11"/>
  <c r="B228" i="11"/>
  <c r="B229" i="11"/>
  <c r="B230" i="11"/>
  <c r="B231" i="11"/>
  <c r="B239" i="11"/>
  <c r="B18" i="11"/>
  <c r="B19" i="11"/>
  <c r="B20" i="11"/>
  <c r="B21" i="11"/>
  <c r="B29" i="11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A17" i="20"/>
  <c r="AK17" i="20" s="1"/>
  <c r="A16" i="20"/>
  <c r="AI16" i="20" s="1"/>
  <c r="AG15" i="20"/>
  <c r="U15" i="20"/>
  <c r="L15" i="20"/>
  <c r="E15" i="20"/>
  <c r="A15" i="20"/>
  <c r="AB15" i="20" s="1"/>
  <c r="A14" i="20"/>
  <c r="AA14" i="20" s="1"/>
  <c r="AA13" i="20"/>
  <c r="P13" i="20"/>
  <c r="F13" i="20"/>
  <c r="A13" i="20"/>
  <c r="AK13" i="20" s="1"/>
  <c r="A12" i="20"/>
  <c r="AB12" i="20" s="1"/>
  <c r="A11" i="20"/>
  <c r="X11" i="20" s="1"/>
  <c r="A10" i="20"/>
  <c r="AG10" i="20" s="1"/>
  <c r="AJ9" i="20"/>
  <c r="AF9" i="20"/>
  <c r="AB9" i="20"/>
  <c r="Z9" i="20"/>
  <c r="V9" i="20"/>
  <c r="R9" i="20"/>
  <c r="O9" i="20"/>
  <c r="K9" i="20"/>
  <c r="G9" i="20"/>
  <c r="D9" i="20"/>
  <c r="A9" i="20"/>
  <c r="AK9" i="20" s="1"/>
  <c r="AJ8" i="20"/>
  <c r="U8" i="20"/>
  <c r="O8" i="20"/>
  <c r="H8" i="20"/>
  <c r="A8" i="20"/>
  <c r="AI8" i="20" s="1"/>
  <c r="A7" i="20"/>
  <c r="AJ7" i="20" s="1"/>
  <c r="A6" i="20"/>
  <c r="AK6" i="20" s="1"/>
  <c r="A5" i="20"/>
  <c r="AK5" i="20" s="1"/>
  <c r="A4" i="20"/>
  <c r="AK4" i="20" s="1"/>
  <c r="A3" i="20"/>
  <c r="AK3" i="20" s="1"/>
  <c r="AB2" i="20"/>
  <c r="X2" i="20"/>
  <c r="L2" i="20"/>
  <c r="H2" i="20"/>
  <c r="D2" i="20"/>
  <c r="A2" i="20"/>
  <c r="AJ2" i="20" s="1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Z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Z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Z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Z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Z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Z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Z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Z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Z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Z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Z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Z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Z21" i="18"/>
  <c r="X21" i="18"/>
  <c r="W21" i="18"/>
  <c r="V21" i="18"/>
  <c r="U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Z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Z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Z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C41" i="18"/>
  <c r="A16" i="18"/>
  <c r="S16" i="18" s="1"/>
  <c r="A15" i="18"/>
  <c r="Q15" i="18" s="1"/>
  <c r="A14" i="18"/>
  <c r="W14" i="18" s="1"/>
  <c r="A13" i="18"/>
  <c r="Z13" i="18" s="1"/>
  <c r="A12" i="18"/>
  <c r="U12" i="18" s="1"/>
  <c r="A11" i="18"/>
  <c r="V11" i="18" s="1"/>
  <c r="A10" i="18"/>
  <c r="W10" i="18" s="1"/>
  <c r="A9" i="18"/>
  <c r="Z9" i="18" s="1"/>
  <c r="A8" i="18"/>
  <c r="L8" i="18" s="1"/>
  <c r="A7" i="18"/>
  <c r="W7" i="18" s="1"/>
  <c r="A6" i="18"/>
  <c r="Z6" i="18" s="1"/>
  <c r="A5" i="18"/>
  <c r="Z5" i="18" s="1"/>
  <c r="A4" i="18"/>
  <c r="W4" i="18" s="1"/>
  <c r="A3" i="18"/>
  <c r="Y3" i="18" s="1"/>
  <c r="A2" i="18"/>
  <c r="Z2" i="18" s="1"/>
  <c r="AB50" i="13"/>
  <c r="AB49" i="13"/>
  <c r="AB43" i="13"/>
  <c r="AB41" i="13"/>
  <c r="AB35" i="13"/>
  <c r="AB34" i="13"/>
  <c r="AB32" i="13"/>
  <c r="AB39" i="13"/>
  <c r="AB38" i="13"/>
  <c r="AB33" i="13"/>
  <c r="AB46" i="13"/>
  <c r="AB40" i="13"/>
  <c r="AB42" i="13"/>
  <c r="AB37" i="13"/>
  <c r="AB45" i="13"/>
  <c r="AB47" i="13"/>
  <c r="AB48" i="13"/>
  <c r="AB36" i="13"/>
  <c r="AB44" i="13"/>
  <c r="S3" i="20" l="1"/>
  <c r="E34" i="18"/>
  <c r="T2" i="20"/>
  <c r="G3" i="20"/>
  <c r="AC3" i="20"/>
  <c r="D5" i="20"/>
  <c r="S5" i="20"/>
  <c r="AE5" i="20"/>
  <c r="AC8" i="20"/>
  <c r="F9" i="20"/>
  <c r="L9" i="20"/>
  <c r="T9" i="20"/>
  <c r="AA9" i="20"/>
  <c r="AH9" i="20"/>
  <c r="J13" i="20"/>
  <c r="T13" i="20"/>
  <c r="AE13" i="20"/>
  <c r="M14" i="20"/>
  <c r="F15" i="20"/>
  <c r="Z15" i="20"/>
  <c r="K16" i="20"/>
  <c r="I3" i="20"/>
  <c r="AD3" i="20"/>
  <c r="H5" i="20"/>
  <c r="T5" i="20"/>
  <c r="AJ5" i="20"/>
  <c r="K13" i="20"/>
  <c r="V13" i="20"/>
  <c r="AF13" i="20"/>
  <c r="AH14" i="20"/>
  <c r="S16" i="20"/>
  <c r="O5" i="20"/>
  <c r="AC5" i="20"/>
  <c r="R3" i="20"/>
  <c r="I5" i="20"/>
  <c r="Y5" i="20"/>
  <c r="J9" i="20"/>
  <c r="P9" i="20"/>
  <c r="W9" i="20"/>
  <c r="AE9" i="20"/>
  <c r="D13" i="20"/>
  <c r="O13" i="20"/>
  <c r="Z13" i="20"/>
  <c r="AJ13" i="20"/>
  <c r="R15" i="20"/>
  <c r="AH15" i="20"/>
  <c r="AB16" i="20"/>
  <c r="Y15" i="18"/>
  <c r="Y11" i="18"/>
  <c r="Y7" i="18"/>
  <c r="M4" i="20"/>
  <c r="X4" i="20"/>
  <c r="AH4" i="20"/>
  <c r="J6" i="20"/>
  <c r="R6" i="20"/>
  <c r="Y6" i="20"/>
  <c r="AE6" i="20"/>
  <c r="I7" i="20"/>
  <c r="P7" i="20"/>
  <c r="X7" i="20"/>
  <c r="AD7" i="20"/>
  <c r="AK7" i="20"/>
  <c r="J10" i="20"/>
  <c r="R10" i="20"/>
  <c r="Z10" i="20"/>
  <c r="AH10" i="20"/>
  <c r="W12" i="20"/>
  <c r="H17" i="20"/>
  <c r="N17" i="20"/>
  <c r="S17" i="20"/>
  <c r="X17" i="20"/>
  <c r="AD17" i="20"/>
  <c r="AI17" i="20"/>
  <c r="Y14" i="18"/>
  <c r="Y10" i="18"/>
  <c r="Y6" i="18"/>
  <c r="Y2" i="18"/>
  <c r="D4" i="20"/>
  <c r="N4" i="20"/>
  <c r="Y4" i="20"/>
  <c r="AJ4" i="20"/>
  <c r="E6" i="20"/>
  <c r="M6" i="20"/>
  <c r="S6" i="20"/>
  <c r="Z6" i="20"/>
  <c r="AH6" i="20"/>
  <c r="D7" i="20"/>
  <c r="J7" i="20"/>
  <c r="R7" i="20"/>
  <c r="Y7" i="20"/>
  <c r="AF7" i="20"/>
  <c r="I8" i="20"/>
  <c r="P8" i="20"/>
  <c r="X8" i="20"/>
  <c r="AE8" i="20"/>
  <c r="AK8" i="20"/>
  <c r="E10" i="20"/>
  <c r="M10" i="20"/>
  <c r="S10" i="20"/>
  <c r="AA10" i="20"/>
  <c r="G12" i="20"/>
  <c r="AI12" i="20"/>
  <c r="U14" i="20"/>
  <c r="AK14" i="20"/>
  <c r="L16" i="20"/>
  <c r="U16" i="20"/>
  <c r="AF16" i="20"/>
  <c r="D17" i="20"/>
  <c r="J17" i="20"/>
  <c r="O17" i="20"/>
  <c r="T17" i="20"/>
  <c r="Z17" i="20"/>
  <c r="AE17" i="20"/>
  <c r="AJ17" i="20"/>
  <c r="Y13" i="18"/>
  <c r="Y9" i="18"/>
  <c r="Y5" i="18"/>
  <c r="P2" i="20"/>
  <c r="AH2" i="20"/>
  <c r="M3" i="20"/>
  <c r="W3" i="20"/>
  <c r="AH3" i="20"/>
  <c r="H4" i="20"/>
  <c r="R4" i="20"/>
  <c r="AC4" i="20"/>
  <c r="M5" i="20"/>
  <c r="X5" i="20"/>
  <c r="AI5" i="20"/>
  <c r="G6" i="20"/>
  <c r="N6" i="20"/>
  <c r="U6" i="20"/>
  <c r="AC6" i="20"/>
  <c r="AI6" i="20"/>
  <c r="E7" i="20"/>
  <c r="M7" i="20"/>
  <c r="T7" i="20"/>
  <c r="Z7" i="20"/>
  <c r="AH7" i="20"/>
  <c r="D8" i="20"/>
  <c r="K8" i="20"/>
  <c r="S8" i="20"/>
  <c r="Y8" i="20"/>
  <c r="AF8" i="20"/>
  <c r="H9" i="20"/>
  <c r="N9" i="20"/>
  <c r="S9" i="20"/>
  <c r="X9" i="20"/>
  <c r="AD9" i="20"/>
  <c r="AI9" i="20"/>
  <c r="G10" i="20"/>
  <c r="N10" i="20"/>
  <c r="U10" i="20"/>
  <c r="AE10" i="20"/>
  <c r="Q11" i="20"/>
  <c r="H12" i="20"/>
  <c r="AK12" i="20"/>
  <c r="G13" i="20"/>
  <c r="L13" i="20"/>
  <c r="R13" i="20"/>
  <c r="W13" i="20"/>
  <c r="AB13" i="20"/>
  <c r="AH13" i="20"/>
  <c r="F14" i="20"/>
  <c r="V14" i="20"/>
  <c r="M15" i="20"/>
  <c r="E16" i="20"/>
  <c r="M16" i="20"/>
  <c r="X16" i="20"/>
  <c r="AG16" i="20"/>
  <c r="F17" i="20"/>
  <c r="K17" i="20"/>
  <c r="P17" i="20"/>
  <c r="V17" i="20"/>
  <c r="AA17" i="20"/>
  <c r="AF17" i="20"/>
  <c r="Y16" i="18"/>
  <c r="Y12" i="18"/>
  <c r="Y8" i="18"/>
  <c r="Y4" i="18"/>
  <c r="N3" i="20"/>
  <c r="Y3" i="20"/>
  <c r="AI3" i="20"/>
  <c r="I4" i="20"/>
  <c r="T4" i="20"/>
  <c r="AD4" i="20"/>
  <c r="I6" i="20"/>
  <c r="O6" i="20"/>
  <c r="W6" i="20"/>
  <c r="AD6" i="20"/>
  <c r="H7" i="20"/>
  <c r="N7" i="20"/>
  <c r="U7" i="20"/>
  <c r="AC7" i="20"/>
  <c r="E8" i="20"/>
  <c r="M8" i="20"/>
  <c r="T8" i="20"/>
  <c r="AA8" i="20"/>
  <c r="I10" i="20"/>
  <c r="O10" i="20"/>
  <c r="W10" i="20"/>
  <c r="AF11" i="20"/>
  <c r="U12" i="20"/>
  <c r="H13" i="20"/>
  <c r="N13" i="20"/>
  <c r="S13" i="20"/>
  <c r="X13" i="20"/>
  <c r="AD13" i="20"/>
  <c r="AI13" i="20"/>
  <c r="G14" i="20"/>
  <c r="G16" i="20"/>
  <c r="Q16" i="20"/>
  <c r="AA16" i="20"/>
  <c r="G17" i="20"/>
  <c r="L17" i="20"/>
  <c r="R17" i="20"/>
  <c r="W17" i="20"/>
  <c r="AB17" i="20"/>
  <c r="AH17" i="20"/>
  <c r="Y34" i="17"/>
  <c r="E2" i="20"/>
  <c r="F2" i="20"/>
  <c r="J2" i="20"/>
  <c r="N2" i="20"/>
  <c r="R2" i="20"/>
  <c r="V2" i="20"/>
  <c r="Z2" i="20"/>
  <c r="AE2" i="20"/>
  <c r="E3" i="20"/>
  <c r="J3" i="20"/>
  <c r="O3" i="20"/>
  <c r="U3" i="20"/>
  <c r="Z3" i="20"/>
  <c r="AE3" i="20"/>
  <c r="E4" i="20"/>
  <c r="J4" i="20"/>
  <c r="P4" i="20"/>
  <c r="U4" i="20"/>
  <c r="Z4" i="20"/>
  <c r="AF4" i="20"/>
  <c r="E5" i="20"/>
  <c r="K5" i="20"/>
  <c r="P5" i="20"/>
  <c r="U5" i="20"/>
  <c r="AA5" i="20"/>
  <c r="AF5" i="20"/>
  <c r="H11" i="20"/>
  <c r="V11" i="20"/>
  <c r="AK11" i="20"/>
  <c r="M12" i="20"/>
  <c r="AK2" i="20"/>
  <c r="AG2" i="20"/>
  <c r="AC2" i="20"/>
  <c r="I2" i="20"/>
  <c r="M2" i="20"/>
  <c r="Q2" i="20"/>
  <c r="U2" i="20"/>
  <c r="Y2" i="20"/>
  <c r="AD2" i="20"/>
  <c r="AI2" i="20"/>
  <c r="G2" i="20"/>
  <c r="K2" i="20"/>
  <c r="O2" i="20"/>
  <c r="S2" i="20"/>
  <c r="W2" i="20"/>
  <c r="AA2" i="20"/>
  <c r="AF2" i="20"/>
  <c r="AJ3" i="20"/>
  <c r="AF3" i="20"/>
  <c r="AB3" i="20"/>
  <c r="X3" i="20"/>
  <c r="T3" i="20"/>
  <c r="P3" i="20"/>
  <c r="L3" i="20"/>
  <c r="H3" i="20"/>
  <c r="D3" i="20"/>
  <c r="F3" i="20"/>
  <c r="K3" i="20"/>
  <c r="Q3" i="20"/>
  <c r="V3" i="20"/>
  <c r="AA3" i="20"/>
  <c r="AG3" i="20"/>
  <c r="AI4" i="20"/>
  <c r="AE4" i="20"/>
  <c r="AA4" i="20"/>
  <c r="W4" i="20"/>
  <c r="S4" i="20"/>
  <c r="O4" i="20"/>
  <c r="K4" i="20"/>
  <c r="G4" i="20"/>
  <c r="F4" i="20"/>
  <c r="L4" i="20"/>
  <c r="Q4" i="20"/>
  <c r="V4" i="20"/>
  <c r="AB4" i="20"/>
  <c r="AG4" i="20"/>
  <c r="AH5" i="20"/>
  <c r="AD5" i="20"/>
  <c r="Z5" i="20"/>
  <c r="V5" i="20"/>
  <c r="R5" i="20"/>
  <c r="N5" i="20"/>
  <c r="J5" i="20"/>
  <c r="F5" i="20"/>
  <c r="G5" i="20"/>
  <c r="L5" i="20"/>
  <c r="Q5" i="20"/>
  <c r="W5" i="20"/>
  <c r="AB5" i="20"/>
  <c r="AG5" i="20"/>
  <c r="J11" i="20"/>
  <c r="AH12" i="20"/>
  <c r="AD12" i="20"/>
  <c r="Z12" i="20"/>
  <c r="V12" i="20"/>
  <c r="R12" i="20"/>
  <c r="N12" i="20"/>
  <c r="J12" i="20"/>
  <c r="F12" i="20"/>
  <c r="AJ12" i="20"/>
  <c r="AE12" i="20"/>
  <c r="Y12" i="20"/>
  <c r="T12" i="20"/>
  <c r="O12" i="20"/>
  <c r="I12" i="20"/>
  <c r="D12" i="20"/>
  <c r="AG12" i="20"/>
  <c r="AA12" i="20"/>
  <c r="S12" i="20"/>
  <c r="L12" i="20"/>
  <c r="E12" i="20"/>
  <c r="AF12" i="20"/>
  <c r="X12" i="20"/>
  <c r="Q12" i="20"/>
  <c r="K12" i="20"/>
  <c r="P12" i="20"/>
  <c r="AC12" i="20"/>
  <c r="AI11" i="20"/>
  <c r="AE11" i="20"/>
  <c r="AA11" i="20"/>
  <c r="W11" i="20"/>
  <c r="S11" i="20"/>
  <c r="O11" i="20"/>
  <c r="K11" i="20"/>
  <c r="G11" i="20"/>
  <c r="AJ11" i="20"/>
  <c r="AD11" i="20"/>
  <c r="Y11" i="20"/>
  <c r="T11" i="20"/>
  <c r="N11" i="20"/>
  <c r="I11" i="20"/>
  <c r="D11" i="20"/>
  <c r="AH11" i="20"/>
  <c r="AB11" i="20"/>
  <c r="U11" i="20"/>
  <c r="M11" i="20"/>
  <c r="F11" i="20"/>
  <c r="AG11" i="20"/>
  <c r="Z11" i="20"/>
  <c r="R11" i="20"/>
  <c r="L11" i="20"/>
  <c r="E11" i="20"/>
  <c r="P11" i="20"/>
  <c r="AC11" i="20"/>
  <c r="AJ14" i="20"/>
  <c r="AF14" i="20"/>
  <c r="AB14" i="20"/>
  <c r="X14" i="20"/>
  <c r="T14" i="20"/>
  <c r="P14" i="20"/>
  <c r="L14" i="20"/>
  <c r="H14" i="20"/>
  <c r="D14" i="20"/>
  <c r="AI14" i="20"/>
  <c r="AD14" i="20"/>
  <c r="Y14" i="20"/>
  <c r="S14" i="20"/>
  <c r="N14" i="20"/>
  <c r="I14" i="20"/>
  <c r="AG14" i="20"/>
  <c r="Z14" i="20"/>
  <c r="R14" i="20"/>
  <c r="K14" i="20"/>
  <c r="E14" i="20"/>
  <c r="AE14" i="20"/>
  <c r="W14" i="20"/>
  <c r="Q14" i="20"/>
  <c r="J14" i="20"/>
  <c r="O14" i="20"/>
  <c r="AC14" i="20"/>
  <c r="AI15" i="20"/>
  <c r="AE15" i="20"/>
  <c r="AA15" i="20"/>
  <c r="W15" i="20"/>
  <c r="S15" i="20"/>
  <c r="O15" i="20"/>
  <c r="K15" i="20"/>
  <c r="G15" i="20"/>
  <c r="AJ15" i="20"/>
  <c r="AD15" i="20"/>
  <c r="Y15" i="20"/>
  <c r="T15" i="20"/>
  <c r="N15" i="20"/>
  <c r="I15" i="20"/>
  <c r="D15" i="20"/>
  <c r="H15" i="20"/>
  <c r="P15" i="20"/>
  <c r="V15" i="20"/>
  <c r="AC15" i="20"/>
  <c r="AK15" i="20"/>
  <c r="AJ6" i="20"/>
  <c r="AF6" i="20"/>
  <c r="AB6" i="20"/>
  <c r="X6" i="20"/>
  <c r="T6" i="20"/>
  <c r="P6" i="20"/>
  <c r="L6" i="20"/>
  <c r="H6" i="20"/>
  <c r="D6" i="20"/>
  <c r="F6" i="20"/>
  <c r="K6" i="20"/>
  <c r="Q6" i="20"/>
  <c r="V6" i="20"/>
  <c r="AA6" i="20"/>
  <c r="AG6" i="20"/>
  <c r="AI7" i="20"/>
  <c r="AE7" i="20"/>
  <c r="AA7" i="20"/>
  <c r="W7" i="20"/>
  <c r="S7" i="20"/>
  <c r="O7" i="20"/>
  <c r="K7" i="20"/>
  <c r="G7" i="20"/>
  <c r="F7" i="20"/>
  <c r="L7" i="20"/>
  <c r="Q7" i="20"/>
  <c r="V7" i="20"/>
  <c r="AB7" i="20"/>
  <c r="AG7" i="20"/>
  <c r="AH8" i="20"/>
  <c r="AD8" i="20"/>
  <c r="Z8" i="20"/>
  <c r="V8" i="20"/>
  <c r="R8" i="20"/>
  <c r="N8" i="20"/>
  <c r="J8" i="20"/>
  <c r="F8" i="20"/>
  <c r="G8" i="20"/>
  <c r="L8" i="20"/>
  <c r="Q8" i="20"/>
  <c r="W8" i="20"/>
  <c r="AB8" i="20"/>
  <c r="AG8" i="20"/>
  <c r="AJ10" i="20"/>
  <c r="AF10" i="20"/>
  <c r="AB10" i="20"/>
  <c r="X10" i="20"/>
  <c r="AI10" i="20"/>
  <c r="AD10" i="20"/>
  <c r="Y10" i="20"/>
  <c r="T10" i="20"/>
  <c r="P10" i="20"/>
  <c r="L10" i="20"/>
  <c r="H10" i="20"/>
  <c r="D10" i="20"/>
  <c r="F10" i="20"/>
  <c r="K10" i="20"/>
  <c r="Q10" i="20"/>
  <c r="V10" i="20"/>
  <c r="AC10" i="20"/>
  <c r="AK10" i="20"/>
  <c r="J15" i="20"/>
  <c r="Q15" i="20"/>
  <c r="X15" i="20"/>
  <c r="AF15" i="20"/>
  <c r="AH16" i="20"/>
  <c r="AD16" i="20"/>
  <c r="Z16" i="20"/>
  <c r="V16" i="20"/>
  <c r="R16" i="20"/>
  <c r="N16" i="20"/>
  <c r="J16" i="20"/>
  <c r="F16" i="20"/>
  <c r="AJ16" i="20"/>
  <c r="AE16" i="20"/>
  <c r="Y16" i="20"/>
  <c r="T16" i="20"/>
  <c r="O16" i="20"/>
  <c r="I16" i="20"/>
  <c r="D16" i="20"/>
  <c r="H16" i="20"/>
  <c r="P16" i="20"/>
  <c r="W16" i="20"/>
  <c r="AC16" i="20"/>
  <c r="AK16" i="20"/>
  <c r="E9" i="20"/>
  <c r="I9" i="20"/>
  <c r="M9" i="20"/>
  <c r="Q9" i="20"/>
  <c r="U9" i="20"/>
  <c r="Y9" i="20"/>
  <c r="AC9" i="20"/>
  <c r="AG9" i="20"/>
  <c r="E13" i="20"/>
  <c r="I13" i="20"/>
  <c r="M13" i="20"/>
  <c r="Q13" i="20"/>
  <c r="U13" i="20"/>
  <c r="Y13" i="20"/>
  <c r="AC13" i="20"/>
  <c r="AG13" i="20"/>
  <c r="E17" i="20"/>
  <c r="I17" i="20"/>
  <c r="M17" i="20"/>
  <c r="Q17" i="20"/>
  <c r="U17" i="20"/>
  <c r="Y17" i="20"/>
  <c r="AC17" i="20"/>
  <c r="AG17" i="20"/>
  <c r="Y34" i="18"/>
  <c r="H5" i="18"/>
  <c r="N15" i="18"/>
  <c r="F34" i="18"/>
  <c r="J34" i="18"/>
  <c r="N34" i="18"/>
  <c r="R34" i="18"/>
  <c r="V34" i="18"/>
  <c r="K9" i="18"/>
  <c r="S5" i="18"/>
  <c r="U5" i="18"/>
  <c r="E5" i="18"/>
  <c r="E9" i="18"/>
  <c r="J15" i="18"/>
  <c r="Z10" i="18"/>
  <c r="U16" i="18"/>
  <c r="F2" i="18"/>
  <c r="L2" i="18"/>
  <c r="S2" i="18"/>
  <c r="G10" i="18"/>
  <c r="G16" i="18"/>
  <c r="X16" i="18"/>
  <c r="G2" i="18"/>
  <c r="N2" i="18"/>
  <c r="V2" i="18"/>
  <c r="K5" i="18"/>
  <c r="Q8" i="18"/>
  <c r="P9" i="18"/>
  <c r="L10" i="18"/>
  <c r="P11" i="18"/>
  <c r="T15" i="18"/>
  <c r="K16" i="18"/>
  <c r="K2" i="18"/>
  <c r="R2" i="18"/>
  <c r="X2" i="18"/>
  <c r="F8" i="18"/>
  <c r="H2" i="18"/>
  <c r="P2" i="18"/>
  <c r="W2" i="18"/>
  <c r="P5" i="18"/>
  <c r="U9" i="18"/>
  <c r="R10" i="18"/>
  <c r="E15" i="18"/>
  <c r="Z15" i="18"/>
  <c r="M16" i="18"/>
  <c r="L4" i="18"/>
  <c r="T6" i="18"/>
  <c r="F4" i="18"/>
  <c r="N4" i="18"/>
  <c r="V4" i="18"/>
  <c r="F6" i="18"/>
  <c r="K6" i="18"/>
  <c r="P6" i="18"/>
  <c r="V6" i="18"/>
  <c r="E7" i="18"/>
  <c r="M7" i="18"/>
  <c r="S7" i="18"/>
  <c r="M9" i="18"/>
  <c r="X9" i="18"/>
  <c r="H10" i="18"/>
  <c r="N10" i="18"/>
  <c r="S10" i="18"/>
  <c r="E12" i="18"/>
  <c r="F13" i="18"/>
  <c r="K13" i="18"/>
  <c r="P13" i="18"/>
  <c r="V13" i="18"/>
  <c r="E14" i="18"/>
  <c r="M14" i="18"/>
  <c r="S14" i="18"/>
  <c r="L15" i="18"/>
  <c r="U15" i="18"/>
  <c r="O6" i="18"/>
  <c r="J7" i="18"/>
  <c r="R7" i="18"/>
  <c r="Z7" i="18"/>
  <c r="J13" i="18"/>
  <c r="O13" i="18"/>
  <c r="T13" i="18"/>
  <c r="J14" i="18"/>
  <c r="R14" i="18"/>
  <c r="Z14" i="18"/>
  <c r="J10" i="18"/>
  <c r="O10" i="18"/>
  <c r="U10" i="18"/>
  <c r="L12" i="18"/>
  <c r="G13" i="18"/>
  <c r="L13" i="18"/>
  <c r="R13" i="18"/>
  <c r="W13" i="18"/>
  <c r="G14" i="18"/>
  <c r="N14" i="18"/>
  <c r="U14" i="18"/>
  <c r="H34" i="18"/>
  <c r="L34" i="18"/>
  <c r="P34" i="18"/>
  <c r="T34" i="18"/>
  <c r="X34" i="18"/>
  <c r="B25" i="18"/>
  <c r="T4" i="18"/>
  <c r="J6" i="18"/>
  <c r="H4" i="18"/>
  <c r="P4" i="18"/>
  <c r="Z4" i="18"/>
  <c r="G6" i="18"/>
  <c r="L6" i="18"/>
  <c r="R6" i="18"/>
  <c r="W6" i="18"/>
  <c r="G7" i="18"/>
  <c r="N7" i="18"/>
  <c r="U7" i="18"/>
  <c r="J2" i="18"/>
  <c r="O2" i="18"/>
  <c r="T2" i="18"/>
  <c r="J4" i="18"/>
  <c r="R4" i="18"/>
  <c r="M5" i="18"/>
  <c r="X5" i="18"/>
  <c r="H6" i="18"/>
  <c r="N6" i="18"/>
  <c r="S6" i="18"/>
  <c r="X6" i="18"/>
  <c r="I7" i="18"/>
  <c r="O7" i="18"/>
  <c r="H9" i="18"/>
  <c r="S9" i="18"/>
  <c r="F10" i="18"/>
  <c r="K10" i="18"/>
  <c r="P10" i="18"/>
  <c r="S12" i="18"/>
  <c r="H13" i="18"/>
  <c r="N13" i="18"/>
  <c r="S13" i="18"/>
  <c r="X13" i="18"/>
  <c r="I14" i="18"/>
  <c r="O14" i="18"/>
  <c r="F15" i="18"/>
  <c r="Q16" i="18"/>
  <c r="B22" i="18"/>
  <c r="B19" i="18"/>
  <c r="B23" i="18"/>
  <c r="G34" i="18"/>
  <c r="W34" i="18"/>
  <c r="B33" i="18"/>
  <c r="V3" i="18"/>
  <c r="R3" i="18"/>
  <c r="N3" i="18"/>
  <c r="J3" i="18"/>
  <c r="F3" i="18"/>
  <c r="X3" i="18"/>
  <c r="T3" i="18"/>
  <c r="P3" i="18"/>
  <c r="L3" i="18"/>
  <c r="H3" i="18"/>
  <c r="I3" i="18"/>
  <c r="Q3" i="18"/>
  <c r="Z3" i="18"/>
  <c r="K3" i="18"/>
  <c r="S3" i="18"/>
  <c r="W11" i="18"/>
  <c r="S11" i="18"/>
  <c r="O11" i="18"/>
  <c r="K11" i="18"/>
  <c r="G11" i="18"/>
  <c r="X11" i="18"/>
  <c r="R11" i="18"/>
  <c r="M11" i="18"/>
  <c r="H11" i="18"/>
  <c r="U11" i="18"/>
  <c r="N11" i="18"/>
  <c r="F11" i="18"/>
  <c r="T11" i="18"/>
  <c r="L11" i="18"/>
  <c r="E11" i="18"/>
  <c r="Z11" i="18"/>
  <c r="Q11" i="18"/>
  <c r="J11" i="18"/>
  <c r="E3" i="18"/>
  <c r="M3" i="18"/>
  <c r="U3" i="18"/>
  <c r="W8" i="18"/>
  <c r="S8" i="18"/>
  <c r="O8" i="18"/>
  <c r="K8" i="18"/>
  <c r="G8" i="18"/>
  <c r="U8" i="18"/>
  <c r="P8" i="18"/>
  <c r="J8" i="18"/>
  <c r="E8" i="18"/>
  <c r="Z8" i="18"/>
  <c r="T8" i="18"/>
  <c r="N8" i="18"/>
  <c r="I8" i="18"/>
  <c r="X8" i="18"/>
  <c r="R8" i="18"/>
  <c r="M8" i="18"/>
  <c r="H8" i="18"/>
  <c r="V8" i="18"/>
  <c r="I11" i="18"/>
  <c r="G3" i="18"/>
  <c r="O3" i="18"/>
  <c r="W3" i="18"/>
  <c r="K34" i="18"/>
  <c r="O34" i="18"/>
  <c r="S34" i="18"/>
  <c r="E2" i="18"/>
  <c r="I2" i="18"/>
  <c r="M2" i="18"/>
  <c r="Q2" i="18"/>
  <c r="U2" i="18"/>
  <c r="G4" i="18"/>
  <c r="K4" i="18"/>
  <c r="O4" i="18"/>
  <c r="S4" i="18"/>
  <c r="X4" i="18"/>
  <c r="I5" i="18"/>
  <c r="O5" i="18"/>
  <c r="T5" i="18"/>
  <c r="X7" i="18"/>
  <c r="T7" i="18"/>
  <c r="P7" i="18"/>
  <c r="L7" i="18"/>
  <c r="H7" i="18"/>
  <c r="F7" i="18"/>
  <c r="K7" i="18"/>
  <c r="Q7" i="18"/>
  <c r="V7" i="18"/>
  <c r="I9" i="18"/>
  <c r="O9" i="18"/>
  <c r="T9" i="18"/>
  <c r="G12" i="18"/>
  <c r="M12" i="18"/>
  <c r="W15" i="18"/>
  <c r="S15" i="18"/>
  <c r="O15" i="18"/>
  <c r="K15" i="18"/>
  <c r="G15" i="18"/>
  <c r="X15" i="18"/>
  <c r="R15" i="18"/>
  <c r="M15" i="18"/>
  <c r="H15" i="18"/>
  <c r="I15" i="18"/>
  <c r="P15" i="18"/>
  <c r="V15" i="18"/>
  <c r="E16" i="18"/>
  <c r="L16" i="18"/>
  <c r="B20" i="18"/>
  <c r="V12" i="18"/>
  <c r="R12" i="18"/>
  <c r="N12" i="18"/>
  <c r="J12" i="18"/>
  <c r="F12" i="18"/>
  <c r="Z12" i="18"/>
  <c r="T12" i="18"/>
  <c r="O12" i="18"/>
  <c r="I12" i="18"/>
  <c r="H12" i="18"/>
  <c r="P12" i="18"/>
  <c r="W12" i="18"/>
  <c r="B18" i="18"/>
  <c r="I34" i="18"/>
  <c r="M34" i="18"/>
  <c r="Q34" i="18"/>
  <c r="U34" i="18"/>
  <c r="Z34" i="18"/>
  <c r="B21" i="18"/>
  <c r="B26" i="18"/>
  <c r="E4" i="18"/>
  <c r="I4" i="18"/>
  <c r="M4" i="18"/>
  <c r="Q4" i="18"/>
  <c r="U4" i="18"/>
  <c r="V5" i="18"/>
  <c r="R5" i="18"/>
  <c r="N5" i="18"/>
  <c r="J5" i="18"/>
  <c r="F5" i="18"/>
  <c r="G5" i="18"/>
  <c r="L5" i="18"/>
  <c r="Q5" i="18"/>
  <c r="W5" i="18"/>
  <c r="V9" i="18"/>
  <c r="R9" i="18"/>
  <c r="N9" i="18"/>
  <c r="J9" i="18"/>
  <c r="F9" i="18"/>
  <c r="G9" i="18"/>
  <c r="L9" i="18"/>
  <c r="Q9" i="18"/>
  <c r="W9" i="18"/>
  <c r="K12" i="18"/>
  <c r="Q12" i="18"/>
  <c r="X12" i="18"/>
  <c r="V16" i="18"/>
  <c r="R16" i="18"/>
  <c r="N16" i="18"/>
  <c r="J16" i="18"/>
  <c r="F16" i="18"/>
  <c r="Z16" i="18"/>
  <c r="T16" i="18"/>
  <c r="O16" i="18"/>
  <c r="I16" i="18"/>
  <c r="H16" i="18"/>
  <c r="P16" i="18"/>
  <c r="W16" i="18"/>
  <c r="B24" i="18"/>
  <c r="B28" i="18"/>
  <c r="B30" i="18"/>
  <c r="B32" i="18"/>
  <c r="E6" i="18"/>
  <c r="I6" i="18"/>
  <c r="M6" i="18"/>
  <c r="Q6" i="18"/>
  <c r="U6" i="18"/>
  <c r="X10" i="18"/>
  <c r="T10" i="18"/>
  <c r="E10" i="18"/>
  <c r="I10" i="18"/>
  <c r="M10" i="18"/>
  <c r="Q10" i="18"/>
  <c r="V10" i="18"/>
  <c r="X14" i="18"/>
  <c r="T14" i="18"/>
  <c r="P14" i="18"/>
  <c r="L14" i="18"/>
  <c r="H14" i="18"/>
  <c r="F14" i="18"/>
  <c r="K14" i="18"/>
  <c r="Q14" i="18"/>
  <c r="V14" i="18"/>
  <c r="B27" i="18"/>
  <c r="B29" i="18"/>
  <c r="B31" i="18"/>
  <c r="E13" i="18"/>
  <c r="I13" i="18"/>
  <c r="M13" i="18"/>
  <c r="Q13" i="18"/>
  <c r="U13" i="18"/>
  <c r="A16" i="17"/>
  <c r="Y16" i="17" s="1"/>
  <c r="A15" i="17"/>
  <c r="Y15" i="17" s="1"/>
  <c r="A14" i="17"/>
  <c r="Y14" i="17" s="1"/>
  <c r="A13" i="17"/>
  <c r="Y13" i="17" s="1"/>
  <c r="A12" i="17"/>
  <c r="Y12" i="17" s="1"/>
  <c r="A11" i="17"/>
  <c r="Y11" i="17" s="1"/>
  <c r="A10" i="17"/>
  <c r="Y10" i="17" s="1"/>
  <c r="A9" i="17"/>
  <c r="Y9" i="17" s="1"/>
  <c r="A8" i="17"/>
  <c r="Y8" i="17" s="1"/>
  <c r="A7" i="17"/>
  <c r="Y7" i="17" s="1"/>
  <c r="A6" i="17"/>
  <c r="A5" i="17"/>
  <c r="A4" i="17"/>
  <c r="A3" i="17"/>
  <c r="Y3" i="17" s="1"/>
  <c r="A2" i="17"/>
  <c r="T2" i="17" s="1"/>
  <c r="F12" i="14"/>
  <c r="G12" i="14" s="1"/>
  <c r="F4" i="14"/>
  <c r="G4" i="14" s="1"/>
  <c r="A16" i="14"/>
  <c r="F16" i="14" s="1"/>
  <c r="G16" i="14" s="1"/>
  <c r="A15" i="14"/>
  <c r="F15" i="14" s="1"/>
  <c r="G15" i="14" s="1"/>
  <c r="A14" i="14"/>
  <c r="F14" i="14" s="1"/>
  <c r="G14" i="14" s="1"/>
  <c r="A13" i="14"/>
  <c r="F13" i="14" s="1"/>
  <c r="G13" i="14" s="1"/>
  <c r="A12" i="14"/>
  <c r="A11" i="14"/>
  <c r="F11" i="14" s="1"/>
  <c r="G11" i="14" s="1"/>
  <c r="A10" i="14"/>
  <c r="F10" i="14" s="1"/>
  <c r="G10" i="14" s="1"/>
  <c r="A9" i="14"/>
  <c r="F9" i="14" s="1"/>
  <c r="G9" i="14" s="1"/>
  <c r="A8" i="14"/>
  <c r="F8" i="14" s="1"/>
  <c r="G8" i="14" s="1"/>
  <c r="A7" i="14"/>
  <c r="F7" i="14" s="1"/>
  <c r="G7" i="14" s="1"/>
  <c r="A6" i="14"/>
  <c r="F6" i="14" s="1"/>
  <c r="G6" i="14" s="1"/>
  <c r="A5" i="14"/>
  <c r="F5" i="14" s="1"/>
  <c r="G5" i="14" s="1"/>
  <c r="A4" i="14"/>
  <c r="A3" i="14"/>
  <c r="F3" i="14" s="1"/>
  <c r="G3" i="14" s="1"/>
  <c r="A2" i="14"/>
  <c r="F2" i="14" s="1"/>
  <c r="G2" i="14" s="1"/>
  <c r="Z14" i="8"/>
  <c r="Q14" i="8"/>
  <c r="J14" i="8"/>
  <c r="F14" i="8"/>
  <c r="R10" i="8"/>
  <c r="N10" i="8"/>
  <c r="I10" i="8"/>
  <c r="V6" i="8"/>
  <c r="Q6" i="8"/>
  <c r="K6" i="8"/>
  <c r="F6" i="8"/>
  <c r="Y2" i="8"/>
  <c r="V2" i="8"/>
  <c r="Q2" i="8"/>
  <c r="N2" i="8"/>
  <c r="K2" i="8"/>
  <c r="F2" i="8"/>
  <c r="A16" i="8"/>
  <c r="A15" i="8"/>
  <c r="A14" i="8"/>
  <c r="Y14" i="8" s="1"/>
  <c r="A13" i="8"/>
  <c r="N13" i="8" s="1"/>
  <c r="A12" i="8"/>
  <c r="N12" i="8" s="1"/>
  <c r="A11" i="8"/>
  <c r="A10" i="8"/>
  <c r="Z10" i="8" s="1"/>
  <c r="A9" i="8"/>
  <c r="F9" i="8" s="1"/>
  <c r="A8" i="8"/>
  <c r="V8" i="8" s="1"/>
  <c r="A7" i="8"/>
  <c r="A6" i="8"/>
  <c r="R6" i="8" s="1"/>
  <c r="A5" i="8"/>
  <c r="Y5" i="8" s="1"/>
  <c r="A4" i="8"/>
  <c r="Y4" i="8" s="1"/>
  <c r="A3" i="8"/>
  <c r="A2" i="8"/>
  <c r="X2" i="8" s="1"/>
  <c r="AB3" i="13"/>
  <c r="AB17" i="13"/>
  <c r="AB24" i="13"/>
  <c r="AB21" i="13"/>
  <c r="AB22" i="13"/>
  <c r="AB7" i="13"/>
  <c r="AB16" i="13"/>
  <c r="AB23" i="13"/>
  <c r="AB14" i="13"/>
  <c r="AB19" i="13"/>
  <c r="AB8" i="13"/>
  <c r="AB12" i="13"/>
  <c r="AB10" i="13"/>
  <c r="AB6" i="13"/>
  <c r="AB9" i="13"/>
  <c r="AB5" i="13"/>
  <c r="AB20" i="13"/>
  <c r="AB2" i="13"/>
  <c r="AB15" i="13"/>
  <c r="AB4" i="13"/>
  <c r="AB28" i="13"/>
  <c r="AB30" i="13"/>
  <c r="AB25" i="13"/>
  <c r="AB29" i="13"/>
  <c r="AB26" i="13"/>
  <c r="AB11" i="13"/>
  <c r="AB18" i="13"/>
  <c r="AB13" i="13"/>
  <c r="AB27" i="13"/>
  <c r="AB31" i="13"/>
  <c r="Y17" i="18" l="1"/>
  <c r="I2" i="8"/>
  <c r="S2" i="8"/>
  <c r="I6" i="8"/>
  <c r="Z6" i="8"/>
  <c r="Y10" i="8"/>
  <c r="V14" i="8"/>
  <c r="G2" i="8"/>
  <c r="M2" i="8"/>
  <c r="R2" i="8"/>
  <c r="W2" i="8"/>
  <c r="G6" i="8"/>
  <c r="N6" i="8"/>
  <c r="Y6" i="8"/>
  <c r="J10" i="8"/>
  <c r="V10" i="8"/>
  <c r="I14" i="8"/>
  <c r="R14" i="8"/>
  <c r="W4" i="17"/>
  <c r="Y4" i="17"/>
  <c r="S5" i="17"/>
  <c r="Y5" i="17"/>
  <c r="J2" i="8"/>
  <c r="O2" i="8"/>
  <c r="U2" i="8"/>
  <c r="Z2" i="8"/>
  <c r="J6" i="8"/>
  <c r="F10" i="8"/>
  <c r="Q10" i="8"/>
  <c r="N14" i="8"/>
  <c r="V2" i="17"/>
  <c r="Y2" i="17"/>
  <c r="S6" i="17"/>
  <c r="Y6" i="17"/>
  <c r="H2" i="17"/>
  <c r="K4" i="17"/>
  <c r="L2" i="17"/>
  <c r="P2" i="17"/>
  <c r="K6" i="17"/>
  <c r="C17" i="20"/>
  <c r="C13" i="20"/>
  <c r="C9" i="20"/>
  <c r="H18" i="20"/>
  <c r="X18" i="20"/>
  <c r="T18" i="20"/>
  <c r="AJ18" i="20"/>
  <c r="C8" i="20"/>
  <c r="L18" i="20"/>
  <c r="AB18" i="20"/>
  <c r="AH18" i="20"/>
  <c r="P18" i="20"/>
  <c r="G18" i="20"/>
  <c r="Z18" i="20"/>
  <c r="C4" i="20"/>
  <c r="C16" i="20"/>
  <c r="C3" i="20"/>
  <c r="S18" i="20"/>
  <c r="C2" i="20"/>
  <c r="U18" i="20"/>
  <c r="AC18" i="20"/>
  <c r="V18" i="20"/>
  <c r="F18" i="20"/>
  <c r="E18" i="20"/>
  <c r="W18" i="20"/>
  <c r="I18" i="20"/>
  <c r="J18" i="20"/>
  <c r="C10" i="20"/>
  <c r="C12" i="20"/>
  <c r="C7" i="20"/>
  <c r="AF18" i="20"/>
  <c r="O18" i="20"/>
  <c r="AI18" i="20"/>
  <c r="Q18" i="20"/>
  <c r="AG18" i="20"/>
  <c r="C5" i="20"/>
  <c r="R18" i="20"/>
  <c r="C6" i="20"/>
  <c r="C11" i="20"/>
  <c r="Y18" i="20"/>
  <c r="C15" i="20"/>
  <c r="C14" i="20"/>
  <c r="AA18" i="20"/>
  <c r="K18" i="20"/>
  <c r="AD18" i="20"/>
  <c r="M18" i="20"/>
  <c r="AK18" i="20"/>
  <c r="D18" i="20"/>
  <c r="AE18" i="20"/>
  <c r="N18" i="20"/>
  <c r="Z17" i="18"/>
  <c r="Q17" i="18"/>
  <c r="O17" i="18"/>
  <c r="H17" i="18"/>
  <c r="K17" i="18"/>
  <c r="V17" i="18"/>
  <c r="F17" i="18"/>
  <c r="M17" i="18"/>
  <c r="J17" i="18"/>
  <c r="N17" i="18"/>
  <c r="I17" i="18"/>
  <c r="W17" i="18"/>
  <c r="X17" i="18"/>
  <c r="G17" i="18"/>
  <c r="S17" i="18"/>
  <c r="U17" i="18"/>
  <c r="E17" i="18"/>
  <c r="T17" i="18"/>
  <c r="P17" i="18"/>
  <c r="R17" i="18"/>
  <c r="L17" i="18"/>
  <c r="B16" i="18"/>
  <c r="B5" i="18"/>
  <c r="B12" i="18"/>
  <c r="B15" i="18"/>
  <c r="B7" i="18"/>
  <c r="B9" i="18"/>
  <c r="B34" i="18"/>
  <c r="B40" i="18" s="1"/>
  <c r="D40" i="18" s="1"/>
  <c r="B2" i="18"/>
  <c r="B8" i="18"/>
  <c r="B4" i="18"/>
  <c r="B3" i="18"/>
  <c r="B14" i="18"/>
  <c r="B11" i="18"/>
  <c r="B13" i="18"/>
  <c r="B10" i="18"/>
  <c r="B6" i="18"/>
  <c r="X3" i="8"/>
  <c r="T3" i="8"/>
  <c r="P3" i="8"/>
  <c r="L3" i="8"/>
  <c r="H3" i="8"/>
  <c r="W3" i="8"/>
  <c r="S3" i="8"/>
  <c r="X7" i="8"/>
  <c r="T7" i="8"/>
  <c r="P7" i="8"/>
  <c r="L7" i="8"/>
  <c r="H7" i="8"/>
  <c r="W7" i="8"/>
  <c r="S7" i="8"/>
  <c r="O7" i="8"/>
  <c r="K7" i="8"/>
  <c r="G7" i="8"/>
  <c r="Y7" i="8"/>
  <c r="Q7" i="8"/>
  <c r="I7" i="8"/>
  <c r="U7" i="8"/>
  <c r="M7" i="8"/>
  <c r="Z7" i="8"/>
  <c r="R7" i="8"/>
  <c r="J7" i="8"/>
  <c r="X11" i="8"/>
  <c r="T11" i="8"/>
  <c r="P11" i="8"/>
  <c r="L11" i="8"/>
  <c r="H11" i="8"/>
  <c r="W11" i="8"/>
  <c r="S11" i="8"/>
  <c r="O11" i="8"/>
  <c r="K11" i="8"/>
  <c r="G11" i="8"/>
  <c r="Y11" i="8"/>
  <c r="Q11" i="8"/>
  <c r="I11" i="8"/>
  <c r="U11" i="8"/>
  <c r="M11" i="8"/>
  <c r="Z11" i="8"/>
  <c r="R11" i="8"/>
  <c r="J11" i="8"/>
  <c r="X15" i="8"/>
  <c r="T15" i="8"/>
  <c r="P15" i="8"/>
  <c r="L15" i="8"/>
  <c r="H15" i="8"/>
  <c r="W15" i="8"/>
  <c r="S15" i="8"/>
  <c r="O15" i="8"/>
  <c r="K15" i="8"/>
  <c r="G15" i="8"/>
  <c r="Y15" i="8"/>
  <c r="Q15" i="8"/>
  <c r="I15" i="8"/>
  <c r="V15" i="8"/>
  <c r="N15" i="8"/>
  <c r="F15" i="8"/>
  <c r="U15" i="8"/>
  <c r="M15" i="8"/>
  <c r="Z15" i="8"/>
  <c r="R15" i="8"/>
  <c r="J15" i="8"/>
  <c r="I3" i="8"/>
  <c r="N3" i="8"/>
  <c r="U3" i="8"/>
  <c r="M4" i="8"/>
  <c r="U4" i="8"/>
  <c r="M5" i="8"/>
  <c r="U5" i="8"/>
  <c r="F7" i="8"/>
  <c r="N8" i="8"/>
  <c r="V9" i="8"/>
  <c r="V11" i="8"/>
  <c r="F13" i="8"/>
  <c r="J3" i="8"/>
  <c r="O3" i="8"/>
  <c r="V3" i="8"/>
  <c r="F4" i="8"/>
  <c r="N4" i="8"/>
  <c r="V4" i="8"/>
  <c r="F5" i="8"/>
  <c r="N5" i="8"/>
  <c r="V5" i="8"/>
  <c r="N7" i="8"/>
  <c r="F12" i="8"/>
  <c r="X8" i="8"/>
  <c r="T8" i="8"/>
  <c r="P8" i="8"/>
  <c r="L8" i="8"/>
  <c r="H8" i="8"/>
  <c r="W8" i="8"/>
  <c r="S8" i="8"/>
  <c r="O8" i="8"/>
  <c r="K8" i="8"/>
  <c r="G8" i="8"/>
  <c r="Y8" i="8"/>
  <c r="Q8" i="8"/>
  <c r="I8" i="8"/>
  <c r="U8" i="8"/>
  <c r="M8" i="8"/>
  <c r="Z8" i="8"/>
  <c r="R8" i="8"/>
  <c r="J8" i="8"/>
  <c r="X16" i="8"/>
  <c r="T16" i="8"/>
  <c r="P16" i="8"/>
  <c r="L16" i="8"/>
  <c r="H16" i="8"/>
  <c r="W16" i="8"/>
  <c r="S16" i="8"/>
  <c r="O16" i="8"/>
  <c r="K16" i="8"/>
  <c r="G16" i="8"/>
  <c r="Y16" i="8"/>
  <c r="Q16" i="8"/>
  <c r="I16" i="8"/>
  <c r="V16" i="8"/>
  <c r="N16" i="8"/>
  <c r="F16" i="8"/>
  <c r="U16" i="8"/>
  <c r="M16" i="8"/>
  <c r="Z16" i="8"/>
  <c r="R16" i="8"/>
  <c r="J16" i="8"/>
  <c r="X13" i="8"/>
  <c r="T13" i="8"/>
  <c r="P13" i="8"/>
  <c r="L13" i="8"/>
  <c r="H13" i="8"/>
  <c r="W13" i="8"/>
  <c r="S13" i="8"/>
  <c r="O13" i="8"/>
  <c r="K13" i="8"/>
  <c r="G13" i="8"/>
  <c r="Y13" i="8"/>
  <c r="Q13" i="8"/>
  <c r="I13" i="8"/>
  <c r="U13" i="8"/>
  <c r="M13" i="8"/>
  <c r="Z13" i="8"/>
  <c r="R13" i="8"/>
  <c r="J13" i="8"/>
  <c r="F3" i="8"/>
  <c r="K3" i="8"/>
  <c r="Q3" i="8"/>
  <c r="Y3" i="8"/>
  <c r="I4" i="8"/>
  <c r="Q4" i="8"/>
  <c r="I5" i="8"/>
  <c r="Q5" i="8"/>
  <c r="V7" i="8"/>
  <c r="F11" i="8"/>
  <c r="V13" i="8"/>
  <c r="X4" i="8"/>
  <c r="T4" i="8"/>
  <c r="P4" i="8"/>
  <c r="L4" i="8"/>
  <c r="H4" i="8"/>
  <c r="O4" i="8"/>
  <c r="G4" i="8"/>
  <c r="W4" i="8"/>
  <c r="S4" i="8"/>
  <c r="K4" i="8"/>
  <c r="X12" i="8"/>
  <c r="T12" i="8"/>
  <c r="P12" i="8"/>
  <c r="L12" i="8"/>
  <c r="H12" i="8"/>
  <c r="W12" i="8"/>
  <c r="S12" i="8"/>
  <c r="O12" i="8"/>
  <c r="K12" i="8"/>
  <c r="G12" i="8"/>
  <c r="Y12" i="8"/>
  <c r="Q12" i="8"/>
  <c r="I12" i="8"/>
  <c r="U12" i="8"/>
  <c r="M12" i="8"/>
  <c r="Z12" i="8"/>
  <c r="R12" i="8"/>
  <c r="J12" i="8"/>
  <c r="X5" i="8"/>
  <c r="T5" i="8"/>
  <c r="P5" i="8"/>
  <c r="L5" i="8"/>
  <c r="H5" i="8"/>
  <c r="W5" i="8"/>
  <c r="S5" i="8"/>
  <c r="K5" i="8"/>
  <c r="O5" i="8"/>
  <c r="G5" i="8"/>
  <c r="X9" i="8"/>
  <c r="T9" i="8"/>
  <c r="P9" i="8"/>
  <c r="L9" i="8"/>
  <c r="H9" i="8"/>
  <c r="W9" i="8"/>
  <c r="S9" i="8"/>
  <c r="O9" i="8"/>
  <c r="K9" i="8"/>
  <c r="G9" i="8"/>
  <c r="Y9" i="8"/>
  <c r="Q9" i="8"/>
  <c r="I9" i="8"/>
  <c r="U9" i="8"/>
  <c r="M9" i="8"/>
  <c r="Z9" i="8"/>
  <c r="R9" i="8"/>
  <c r="J9" i="8"/>
  <c r="G3" i="8"/>
  <c r="M3" i="8"/>
  <c r="R3" i="8"/>
  <c r="Z3" i="8"/>
  <c r="J4" i="8"/>
  <c r="R4" i="8"/>
  <c r="Z4" i="8"/>
  <c r="J5" i="8"/>
  <c r="R5" i="8"/>
  <c r="Z5" i="8"/>
  <c r="F8" i="8"/>
  <c r="B8" i="8" s="1"/>
  <c r="C8" i="8" s="1"/>
  <c r="D8" i="8" s="1"/>
  <c r="N9" i="8"/>
  <c r="N11" i="8"/>
  <c r="V12" i="8"/>
  <c r="X6" i="8"/>
  <c r="T6" i="8"/>
  <c r="P6" i="8"/>
  <c r="L6" i="8"/>
  <c r="W6" i="8"/>
  <c r="S6" i="8"/>
  <c r="O6" i="8"/>
  <c r="X10" i="8"/>
  <c r="T10" i="8"/>
  <c r="P10" i="8"/>
  <c r="L10" i="8"/>
  <c r="H10" i="8"/>
  <c r="W10" i="8"/>
  <c r="S10" i="8"/>
  <c r="O10" i="8"/>
  <c r="K10" i="8"/>
  <c r="G10" i="8"/>
  <c r="X14" i="8"/>
  <c r="T14" i="8"/>
  <c r="P14" i="8"/>
  <c r="L14" i="8"/>
  <c r="H14" i="8"/>
  <c r="W14" i="8"/>
  <c r="S14" i="8"/>
  <c r="O14" i="8"/>
  <c r="K14" i="8"/>
  <c r="G14" i="8"/>
  <c r="H2" i="8"/>
  <c r="L2" i="8"/>
  <c r="P2" i="8"/>
  <c r="T2" i="8"/>
  <c r="H6" i="8"/>
  <c r="M6" i="8"/>
  <c r="U6" i="8"/>
  <c r="M10" i="8"/>
  <c r="U10" i="8"/>
  <c r="M14" i="8"/>
  <c r="U14" i="8"/>
  <c r="Z3" i="17"/>
  <c r="U3" i="17"/>
  <c r="Q3" i="17"/>
  <c r="M3" i="17"/>
  <c r="I3" i="17"/>
  <c r="E3" i="17"/>
  <c r="X3" i="17"/>
  <c r="T3" i="17"/>
  <c r="P3" i="17"/>
  <c r="L3" i="17"/>
  <c r="H3" i="17"/>
  <c r="V3" i="17"/>
  <c r="R3" i="17"/>
  <c r="N3" i="17"/>
  <c r="J3" i="17"/>
  <c r="F3" i="17"/>
  <c r="W3" i="17"/>
  <c r="G3" i="17"/>
  <c r="O3" i="17"/>
  <c r="K3" i="17"/>
  <c r="Z7" i="17"/>
  <c r="U7" i="17"/>
  <c r="Q7" i="17"/>
  <c r="M7" i="17"/>
  <c r="I7" i="17"/>
  <c r="E7" i="17"/>
  <c r="X7" i="17"/>
  <c r="T7" i="17"/>
  <c r="P7" i="17"/>
  <c r="L7" i="17"/>
  <c r="H7" i="17"/>
  <c r="V7" i="17"/>
  <c r="R7" i="17"/>
  <c r="N7" i="17"/>
  <c r="J7" i="17"/>
  <c r="F7" i="17"/>
  <c r="W7" i="17"/>
  <c r="G7" i="17"/>
  <c r="S7" i="17"/>
  <c r="O7" i="17"/>
  <c r="K7" i="17"/>
  <c r="Z11" i="17"/>
  <c r="U11" i="17"/>
  <c r="Q11" i="17"/>
  <c r="M11" i="17"/>
  <c r="I11" i="17"/>
  <c r="E11" i="17"/>
  <c r="X11" i="17"/>
  <c r="T11" i="17"/>
  <c r="P11" i="17"/>
  <c r="L11" i="17"/>
  <c r="H11" i="17"/>
  <c r="W11" i="17"/>
  <c r="S11" i="17"/>
  <c r="O11" i="17"/>
  <c r="K11" i="17"/>
  <c r="G11" i="17"/>
  <c r="V11" i="17"/>
  <c r="R11" i="17"/>
  <c r="N11" i="17"/>
  <c r="J11" i="17"/>
  <c r="F11" i="17"/>
  <c r="Z15" i="17"/>
  <c r="U15" i="17"/>
  <c r="Q15" i="17"/>
  <c r="M15" i="17"/>
  <c r="I15" i="17"/>
  <c r="E15" i="17"/>
  <c r="X15" i="17"/>
  <c r="T15" i="17"/>
  <c r="P15" i="17"/>
  <c r="L15" i="17"/>
  <c r="H15" i="17"/>
  <c r="W15" i="17"/>
  <c r="S15" i="17"/>
  <c r="O15" i="17"/>
  <c r="K15" i="17"/>
  <c r="G15" i="17"/>
  <c r="V15" i="17"/>
  <c r="R15" i="17"/>
  <c r="N15" i="17"/>
  <c r="J15" i="17"/>
  <c r="F15" i="17"/>
  <c r="S3" i="17"/>
  <c r="Z5" i="17"/>
  <c r="U5" i="17"/>
  <c r="Q5" i="17"/>
  <c r="M5" i="17"/>
  <c r="I5" i="17"/>
  <c r="E5" i="17"/>
  <c r="X5" i="17"/>
  <c r="T5" i="17"/>
  <c r="P5" i="17"/>
  <c r="L5" i="17"/>
  <c r="H5" i="17"/>
  <c r="V5" i="17"/>
  <c r="R5" i="17"/>
  <c r="N5" i="17"/>
  <c r="J5" i="17"/>
  <c r="F5" i="17"/>
  <c r="Z9" i="17"/>
  <c r="U9" i="17"/>
  <c r="Q9" i="17"/>
  <c r="M9" i="17"/>
  <c r="I9" i="17"/>
  <c r="E9" i="17"/>
  <c r="X9" i="17"/>
  <c r="T9" i="17"/>
  <c r="P9" i="17"/>
  <c r="L9" i="17"/>
  <c r="H9" i="17"/>
  <c r="W9" i="17"/>
  <c r="S9" i="17"/>
  <c r="O9" i="17"/>
  <c r="K9" i="17"/>
  <c r="G9" i="17"/>
  <c r="V9" i="17"/>
  <c r="R9" i="17"/>
  <c r="N9" i="17"/>
  <c r="J9" i="17"/>
  <c r="F9" i="17"/>
  <c r="Z13" i="17"/>
  <c r="U13" i="17"/>
  <c r="Q13" i="17"/>
  <c r="M13" i="17"/>
  <c r="I13" i="17"/>
  <c r="E13" i="17"/>
  <c r="X13" i="17"/>
  <c r="T13" i="17"/>
  <c r="P13" i="17"/>
  <c r="L13" i="17"/>
  <c r="H13" i="17"/>
  <c r="W13" i="17"/>
  <c r="S13" i="17"/>
  <c r="O13" i="17"/>
  <c r="K13" i="17"/>
  <c r="G13" i="17"/>
  <c r="V13" i="17"/>
  <c r="R13" i="17"/>
  <c r="N13" i="17"/>
  <c r="J13" i="17"/>
  <c r="F13" i="17"/>
  <c r="F2" i="17"/>
  <c r="J2" i="17"/>
  <c r="N2" i="17"/>
  <c r="R2" i="17"/>
  <c r="S4" i="17"/>
  <c r="K5" i="17"/>
  <c r="Z2" i="17"/>
  <c r="X2" i="17"/>
  <c r="Z6" i="17"/>
  <c r="U6" i="17"/>
  <c r="Q6" i="17"/>
  <c r="M6" i="17"/>
  <c r="I6" i="17"/>
  <c r="E6" i="17"/>
  <c r="X6" i="17"/>
  <c r="T6" i="17"/>
  <c r="P6" i="17"/>
  <c r="L6" i="17"/>
  <c r="H6" i="17"/>
  <c r="V6" i="17"/>
  <c r="R6" i="17"/>
  <c r="N6" i="17"/>
  <c r="J6" i="17"/>
  <c r="F6" i="17"/>
  <c r="Z10" i="17"/>
  <c r="U10" i="17"/>
  <c r="Q10" i="17"/>
  <c r="M10" i="17"/>
  <c r="I10" i="17"/>
  <c r="E10" i="17"/>
  <c r="X10" i="17"/>
  <c r="T10" i="17"/>
  <c r="P10" i="17"/>
  <c r="L10" i="17"/>
  <c r="H10" i="17"/>
  <c r="W10" i="17"/>
  <c r="S10" i="17"/>
  <c r="O10" i="17"/>
  <c r="K10" i="17"/>
  <c r="G10" i="17"/>
  <c r="V10" i="17"/>
  <c r="R10" i="17"/>
  <c r="N10" i="17"/>
  <c r="J10" i="17"/>
  <c r="F10" i="17"/>
  <c r="Z14" i="17"/>
  <c r="U14" i="17"/>
  <c r="Q14" i="17"/>
  <c r="M14" i="17"/>
  <c r="I14" i="17"/>
  <c r="E14" i="17"/>
  <c r="X14" i="17"/>
  <c r="T14" i="17"/>
  <c r="P14" i="17"/>
  <c r="L14" i="17"/>
  <c r="H14" i="17"/>
  <c r="W14" i="17"/>
  <c r="S14" i="17"/>
  <c r="O14" i="17"/>
  <c r="K14" i="17"/>
  <c r="G14" i="17"/>
  <c r="V14" i="17"/>
  <c r="R14" i="17"/>
  <c r="N14" i="17"/>
  <c r="J14" i="17"/>
  <c r="F14" i="17"/>
  <c r="G2" i="17"/>
  <c r="K2" i="17"/>
  <c r="O2" i="17"/>
  <c r="S2" i="17"/>
  <c r="W2" i="17"/>
  <c r="G4" i="17"/>
  <c r="O5" i="17"/>
  <c r="G6" i="17"/>
  <c r="W6" i="17"/>
  <c r="Z4" i="17"/>
  <c r="U4" i="17"/>
  <c r="Q4" i="17"/>
  <c r="M4" i="17"/>
  <c r="I4" i="17"/>
  <c r="E4" i="17"/>
  <c r="X4" i="17"/>
  <c r="T4" i="17"/>
  <c r="P4" i="17"/>
  <c r="L4" i="17"/>
  <c r="H4" i="17"/>
  <c r="V4" i="17"/>
  <c r="R4" i="17"/>
  <c r="N4" i="17"/>
  <c r="J4" i="17"/>
  <c r="F4" i="17"/>
  <c r="Z8" i="17"/>
  <c r="U8" i="17"/>
  <c r="Q8" i="17"/>
  <c r="M8" i="17"/>
  <c r="I8" i="17"/>
  <c r="E8" i="17"/>
  <c r="X8" i="17"/>
  <c r="T8" i="17"/>
  <c r="P8" i="17"/>
  <c r="L8" i="17"/>
  <c r="H8" i="17"/>
  <c r="W8" i="17"/>
  <c r="S8" i="17"/>
  <c r="O8" i="17"/>
  <c r="K8" i="17"/>
  <c r="G8" i="17"/>
  <c r="V8" i="17"/>
  <c r="R8" i="17"/>
  <c r="N8" i="17"/>
  <c r="J8" i="17"/>
  <c r="F8" i="17"/>
  <c r="Z12" i="17"/>
  <c r="U12" i="17"/>
  <c r="Q12" i="17"/>
  <c r="M12" i="17"/>
  <c r="I12" i="17"/>
  <c r="E12" i="17"/>
  <c r="X12" i="17"/>
  <c r="T12" i="17"/>
  <c r="P12" i="17"/>
  <c r="L12" i="17"/>
  <c r="H12" i="17"/>
  <c r="W12" i="17"/>
  <c r="S12" i="17"/>
  <c r="O12" i="17"/>
  <c r="K12" i="17"/>
  <c r="G12" i="17"/>
  <c r="V12" i="17"/>
  <c r="R12" i="17"/>
  <c r="N12" i="17"/>
  <c r="J12" i="17"/>
  <c r="F12" i="17"/>
  <c r="Z16" i="17"/>
  <c r="U16" i="17"/>
  <c r="Q16" i="17"/>
  <c r="M16" i="17"/>
  <c r="I16" i="17"/>
  <c r="E16" i="17"/>
  <c r="X16" i="17"/>
  <c r="T16" i="17"/>
  <c r="P16" i="17"/>
  <c r="L16" i="17"/>
  <c r="H16" i="17"/>
  <c r="W16" i="17"/>
  <c r="S16" i="17"/>
  <c r="O16" i="17"/>
  <c r="K16" i="17"/>
  <c r="G16" i="17"/>
  <c r="V16" i="17"/>
  <c r="R16" i="17"/>
  <c r="N16" i="17"/>
  <c r="J16" i="17"/>
  <c r="F16" i="17"/>
  <c r="E2" i="17"/>
  <c r="I2" i="17"/>
  <c r="M2" i="17"/>
  <c r="Q2" i="17"/>
  <c r="U2" i="17"/>
  <c r="O4" i="17"/>
  <c r="G5" i="17"/>
  <c r="W5" i="17"/>
  <c r="O6" i="17"/>
  <c r="AB50" i="1"/>
  <c r="AB49" i="1"/>
  <c r="AW1" i="11" l="1"/>
  <c r="Q50" i="1"/>
  <c r="P50" i="1"/>
  <c r="H49" i="1"/>
  <c r="P49" i="1"/>
  <c r="Q49" i="1"/>
  <c r="Y17" i="17"/>
  <c r="B6" i="8"/>
  <c r="C6" i="8" s="1"/>
  <c r="D6" i="8" s="1"/>
  <c r="B2" i="8"/>
  <c r="C2" i="8" s="1"/>
  <c r="D2" i="8" s="1"/>
  <c r="C18" i="20"/>
  <c r="Q54" i="1" s="1"/>
  <c r="B17" i="18"/>
  <c r="B14" i="8"/>
  <c r="C14" i="8" s="1"/>
  <c r="D14" i="8" s="1"/>
  <c r="B9" i="8"/>
  <c r="C9" i="8" s="1"/>
  <c r="D9" i="8" s="1"/>
  <c r="B10" i="8"/>
  <c r="C10" i="8" s="1"/>
  <c r="D10" i="8" s="1"/>
  <c r="B5" i="17"/>
  <c r="B10" i="17"/>
  <c r="B6" i="17"/>
  <c r="B15" i="17"/>
  <c r="B12" i="17"/>
  <c r="B8" i="17"/>
  <c r="B4" i="17"/>
  <c r="B13" i="17"/>
  <c r="B11" i="17"/>
  <c r="B12" i="8"/>
  <c r="C12" i="8" s="1"/>
  <c r="D12" i="8" s="1"/>
  <c r="B7" i="17"/>
  <c r="B3" i="17"/>
  <c r="B11" i="8"/>
  <c r="C11" i="8" s="1"/>
  <c r="D11" i="8" s="1"/>
  <c r="B4" i="8"/>
  <c r="C4" i="8" s="1"/>
  <c r="D4" i="8" s="1"/>
  <c r="B13" i="8"/>
  <c r="C13" i="8" s="1"/>
  <c r="D13" i="8" s="1"/>
  <c r="B7" i="8"/>
  <c r="C7" i="8" s="1"/>
  <c r="D7" i="8" s="1"/>
  <c r="B9" i="17"/>
  <c r="B2" i="17"/>
  <c r="B16" i="17"/>
  <c r="B14" i="17"/>
  <c r="B3" i="8"/>
  <c r="C3" i="8" s="1"/>
  <c r="D3" i="8" s="1"/>
  <c r="B16" i="8"/>
  <c r="C16" i="8" s="1"/>
  <c r="D16" i="8" s="1"/>
  <c r="B5" i="8"/>
  <c r="C5" i="8" s="1"/>
  <c r="D5" i="8" s="1"/>
  <c r="B15" i="8"/>
  <c r="C15" i="8" s="1"/>
  <c r="D15" i="8" s="1"/>
  <c r="M50" i="1"/>
  <c r="W50" i="1"/>
  <c r="S50" i="1"/>
  <c r="I50" i="1"/>
  <c r="V50" i="1"/>
  <c r="U50" i="1"/>
  <c r="O50" i="1"/>
  <c r="K50" i="1"/>
  <c r="G50" i="1"/>
  <c r="R50" i="1"/>
  <c r="L50" i="1"/>
  <c r="H50" i="1"/>
  <c r="T50" i="1"/>
  <c r="N50" i="1"/>
  <c r="J50" i="1"/>
  <c r="F50" i="1"/>
  <c r="AV1" i="11"/>
  <c r="W49" i="1"/>
  <c r="M49" i="1"/>
  <c r="I49" i="1"/>
  <c r="U49" i="1"/>
  <c r="O49" i="1"/>
  <c r="K49" i="1"/>
  <c r="G49" i="1"/>
  <c r="T49" i="1"/>
  <c r="N49" i="1"/>
  <c r="J49" i="1"/>
  <c r="F49" i="1"/>
  <c r="S49" i="1"/>
  <c r="V49" i="1"/>
  <c r="R49" i="1"/>
  <c r="L49" i="1"/>
  <c r="B39" i="18" l="1"/>
  <c r="B41" i="18" s="1"/>
  <c r="P54" i="1"/>
  <c r="D39" i="18"/>
  <c r="D50" i="1"/>
  <c r="D49" i="1"/>
  <c r="W2" i="13"/>
  <c r="T2" i="13"/>
  <c r="S2" i="13"/>
  <c r="R2" i="13"/>
  <c r="Q2" i="13"/>
  <c r="P2" i="13"/>
  <c r="O2" i="13"/>
  <c r="N2" i="13"/>
  <c r="M2" i="13"/>
  <c r="L2" i="13"/>
  <c r="K2" i="13"/>
  <c r="B14" i="11"/>
  <c r="B6" i="11"/>
  <c r="B5" i="11"/>
  <c r="B4" i="11"/>
  <c r="B3" i="11"/>
  <c r="A2" i="11"/>
  <c r="A17" i="11" s="1"/>
  <c r="A17" i="10"/>
  <c r="AG17" i="10" s="1"/>
  <c r="A16" i="10"/>
  <c r="Z16" i="10" s="1"/>
  <c r="A15" i="10"/>
  <c r="AK15" i="10" s="1"/>
  <c r="A14" i="10"/>
  <c r="J14" i="10" s="1"/>
  <c r="A13" i="10"/>
  <c r="AK13" i="10" s="1"/>
  <c r="AA12" i="10"/>
  <c r="H12" i="10"/>
  <c r="A12" i="10"/>
  <c r="AF12" i="10" s="1"/>
  <c r="A11" i="10"/>
  <c r="AH11" i="10" s="1"/>
  <c r="A10" i="10"/>
  <c r="AG10" i="10" s="1"/>
  <c r="AF9" i="10"/>
  <c r="Y9" i="10"/>
  <c r="Q9" i="10"/>
  <c r="J9" i="10"/>
  <c r="G9" i="10"/>
  <c r="A9" i="10"/>
  <c r="AI9" i="10" s="1"/>
  <c r="A8" i="10"/>
  <c r="AJ8" i="10" s="1"/>
  <c r="A7" i="10"/>
  <c r="AJ7" i="10" s="1"/>
  <c r="A6" i="10"/>
  <c r="AI6" i="10" s="1"/>
  <c r="A5" i="10"/>
  <c r="A4" i="10"/>
  <c r="AH4" i="10" s="1"/>
  <c r="A3" i="10"/>
  <c r="A2" i="10"/>
  <c r="AI2" i="10" s="1"/>
  <c r="X33" i="17"/>
  <c r="U33" i="17"/>
  <c r="R33" i="17"/>
  <c r="P33" i="17"/>
  <c r="M33" i="17"/>
  <c r="J33" i="17"/>
  <c r="H33" i="17"/>
  <c r="F33" i="17"/>
  <c r="V33" i="17"/>
  <c r="X32" i="17"/>
  <c r="V32" i="17"/>
  <c r="S32" i="17"/>
  <c r="P32" i="17"/>
  <c r="N32" i="17"/>
  <c r="K32" i="17"/>
  <c r="H32" i="17"/>
  <c r="E32" i="17"/>
  <c r="W32" i="17"/>
  <c r="V31" i="17"/>
  <c r="T31" i="17"/>
  <c r="Q31" i="17"/>
  <c r="L31" i="17"/>
  <c r="I31" i="17"/>
  <c r="E31" i="17"/>
  <c r="W30" i="17"/>
  <c r="T30" i="17"/>
  <c r="R30" i="17"/>
  <c r="L30" i="17"/>
  <c r="J30" i="17"/>
  <c r="G30" i="17"/>
  <c r="X29" i="17"/>
  <c r="V29" i="17"/>
  <c r="U29" i="17"/>
  <c r="R29" i="17"/>
  <c r="Q29" i="17"/>
  <c r="P29" i="17"/>
  <c r="M29" i="17"/>
  <c r="L29" i="17"/>
  <c r="J29" i="17"/>
  <c r="H29" i="17"/>
  <c r="E29" i="17"/>
  <c r="F29" i="17"/>
  <c r="X28" i="17"/>
  <c r="W28" i="17"/>
  <c r="V28" i="17"/>
  <c r="S28" i="17"/>
  <c r="R28" i="17"/>
  <c r="P28" i="17"/>
  <c r="N28" i="17"/>
  <c r="L28" i="17"/>
  <c r="K28" i="17"/>
  <c r="H28" i="17"/>
  <c r="G28" i="17"/>
  <c r="E28" i="17"/>
  <c r="V27" i="17"/>
  <c r="T27" i="17"/>
  <c r="N27" i="17"/>
  <c r="M27" i="17"/>
  <c r="H27" i="17"/>
  <c r="E27" i="17"/>
  <c r="X27" i="17"/>
  <c r="W26" i="17"/>
  <c r="T26" i="17"/>
  <c r="O26" i="17"/>
  <c r="N26" i="17"/>
  <c r="H26" i="17"/>
  <c r="G26" i="17"/>
  <c r="X26" i="17"/>
  <c r="X25" i="17"/>
  <c r="U25" i="17"/>
  <c r="T25" i="17"/>
  <c r="P25" i="17"/>
  <c r="N25" i="17"/>
  <c r="M25" i="17"/>
  <c r="I25" i="17"/>
  <c r="H25" i="17"/>
  <c r="F25" i="17"/>
  <c r="X24" i="17"/>
  <c r="V24" i="17"/>
  <c r="T24" i="17"/>
  <c r="P24" i="17"/>
  <c r="O24" i="17"/>
  <c r="N24" i="17"/>
  <c r="J24" i="17"/>
  <c r="H24" i="17"/>
  <c r="E24" i="17"/>
  <c r="Z23" i="17"/>
  <c r="R22" i="17"/>
  <c r="K22" i="17"/>
  <c r="X21" i="17"/>
  <c r="V21" i="17"/>
  <c r="U21" i="17"/>
  <c r="R21" i="17"/>
  <c r="Q21" i="17"/>
  <c r="P21" i="17"/>
  <c r="M21" i="17"/>
  <c r="L21" i="17"/>
  <c r="J21" i="17"/>
  <c r="H21" i="17"/>
  <c r="E21" i="17"/>
  <c r="F21" i="17"/>
  <c r="X20" i="17"/>
  <c r="W20" i="17"/>
  <c r="V20" i="17"/>
  <c r="S20" i="17"/>
  <c r="R20" i="17"/>
  <c r="P20" i="17"/>
  <c r="N20" i="17"/>
  <c r="L20" i="17"/>
  <c r="K20" i="17"/>
  <c r="H20" i="17"/>
  <c r="G20" i="17"/>
  <c r="E20" i="17"/>
  <c r="X19" i="17"/>
  <c r="V19" i="17"/>
  <c r="T19" i="17"/>
  <c r="Q19" i="17"/>
  <c r="N19" i="17"/>
  <c r="M19" i="17"/>
  <c r="I19" i="17"/>
  <c r="H19" i="17"/>
  <c r="E19" i="17"/>
  <c r="X18" i="17"/>
  <c r="W18" i="17"/>
  <c r="T18" i="17"/>
  <c r="R18" i="17"/>
  <c r="O18" i="17"/>
  <c r="N18" i="17"/>
  <c r="J18" i="17"/>
  <c r="H18" i="17"/>
  <c r="G18" i="17"/>
  <c r="Z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B17" i="17"/>
  <c r="A17" i="15"/>
  <c r="AJ17" i="15" s="1"/>
  <c r="A16" i="15"/>
  <c r="A15" i="15"/>
  <c r="Z15" i="15" s="1"/>
  <c r="AG14" i="15"/>
  <c r="L14" i="15"/>
  <c r="A14" i="15"/>
  <c r="AK14" i="15" s="1"/>
  <c r="A13" i="15"/>
  <c r="AG13" i="15" s="1"/>
  <c r="A12" i="15"/>
  <c r="K12" i="15" s="1"/>
  <c r="AC11" i="15"/>
  <c r="A11" i="15"/>
  <c r="R11" i="15" s="1"/>
  <c r="AJ10" i="15"/>
  <c r="AG10" i="15"/>
  <c r="AF10" i="15"/>
  <c r="Z10" i="15"/>
  <c r="Y10" i="15"/>
  <c r="U10" i="15"/>
  <c r="Q10" i="15"/>
  <c r="N10" i="15"/>
  <c r="L10" i="15"/>
  <c r="F10" i="15"/>
  <c r="E10" i="15"/>
  <c r="D10" i="15"/>
  <c r="A10" i="15"/>
  <c r="AI10" i="15" s="1"/>
  <c r="A9" i="15"/>
  <c r="AF9" i="15" s="1"/>
  <c r="A8" i="15"/>
  <c r="A7" i="15"/>
  <c r="AJ6" i="15"/>
  <c r="U6" i="15"/>
  <c r="G6" i="15"/>
  <c r="A6" i="15"/>
  <c r="AC6" i="15" s="1"/>
  <c r="A5" i="15"/>
  <c r="V4" i="15"/>
  <c r="O4" i="15"/>
  <c r="A4" i="15"/>
  <c r="AE4" i="15" s="1"/>
  <c r="A3" i="15"/>
  <c r="AG2" i="15"/>
  <c r="Q2" i="15"/>
  <c r="L2" i="15"/>
  <c r="F2" i="15"/>
  <c r="A2" i="15"/>
  <c r="AI2" i="15" s="1"/>
  <c r="E34" i="14"/>
  <c r="D34" i="14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2" i="14"/>
  <c r="G22" i="14" s="1"/>
  <c r="F21" i="14"/>
  <c r="G21" i="14" s="1"/>
  <c r="F20" i="14"/>
  <c r="G20" i="14" s="1"/>
  <c r="F19" i="14"/>
  <c r="G19" i="14" s="1"/>
  <c r="F18" i="14"/>
  <c r="G17" i="14"/>
  <c r="B40" i="8" s="1"/>
  <c r="F17" i="14"/>
  <c r="E17" i="14"/>
  <c r="E35" i="14" s="1"/>
  <c r="D17" i="14"/>
  <c r="D35" i="14" s="1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Y34" i="8"/>
  <c r="Y33" i="8"/>
  <c r="X33" i="8"/>
  <c r="V33" i="8"/>
  <c r="T33" i="8"/>
  <c r="R33" i="8"/>
  <c r="Q33" i="8"/>
  <c r="N33" i="8"/>
  <c r="M33" i="8"/>
  <c r="L33" i="8"/>
  <c r="I33" i="8"/>
  <c r="H33" i="8"/>
  <c r="F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Y32" i="8"/>
  <c r="U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Y30" i="8"/>
  <c r="Y29" i="8"/>
  <c r="X29" i="8"/>
  <c r="V29" i="8"/>
  <c r="T29" i="8"/>
  <c r="R29" i="8"/>
  <c r="Q29" i="8"/>
  <c r="N29" i="8"/>
  <c r="M29" i="8"/>
  <c r="L29" i="8"/>
  <c r="I29" i="8"/>
  <c r="H29" i="8"/>
  <c r="F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Y28" i="8"/>
  <c r="Y27" i="8"/>
  <c r="Q27" i="8"/>
  <c r="J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Y26" i="8"/>
  <c r="Y25" i="8"/>
  <c r="X25" i="8"/>
  <c r="V25" i="8"/>
  <c r="T25" i="8"/>
  <c r="R25" i="8"/>
  <c r="Q25" i="8"/>
  <c r="N25" i="8"/>
  <c r="M25" i="8"/>
  <c r="L25" i="8"/>
  <c r="I25" i="8"/>
  <c r="H25" i="8"/>
  <c r="F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Y24" i="8"/>
  <c r="Y23" i="8"/>
  <c r="N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Y22" i="8"/>
  <c r="Y21" i="8"/>
  <c r="X21" i="8"/>
  <c r="V21" i="8"/>
  <c r="T21" i="8"/>
  <c r="R21" i="8"/>
  <c r="Q21" i="8"/>
  <c r="N21" i="8"/>
  <c r="M21" i="8"/>
  <c r="L21" i="8"/>
  <c r="I21" i="8"/>
  <c r="H21" i="8"/>
  <c r="F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Y20" i="8"/>
  <c r="Z19" i="8"/>
  <c r="T19" i="8"/>
  <c r="Q19" i="8"/>
  <c r="J19" i="8"/>
  <c r="F19" i="8"/>
  <c r="U19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G18" i="7"/>
  <c r="AK17" i="7"/>
  <c r="E17" i="7"/>
  <c r="A17" i="7"/>
  <c r="S17" i="7" s="1"/>
  <c r="AD16" i="7"/>
  <c r="O16" i="7"/>
  <c r="E16" i="7"/>
  <c r="A16" i="7"/>
  <c r="E15" i="7"/>
  <c r="A15" i="7"/>
  <c r="E14" i="7"/>
  <c r="A14" i="7"/>
  <c r="Y13" i="7"/>
  <c r="E13" i="7"/>
  <c r="A13" i="7"/>
  <c r="E12" i="7"/>
  <c r="A12" i="7"/>
  <c r="E11" i="7"/>
  <c r="A11" i="7"/>
  <c r="E10" i="7"/>
  <c r="A10" i="7"/>
  <c r="V10" i="7" s="1"/>
  <c r="AI9" i="7"/>
  <c r="AC9" i="7"/>
  <c r="E9" i="7"/>
  <c r="A9" i="7"/>
  <c r="E8" i="7"/>
  <c r="A8" i="7"/>
  <c r="I7" i="7"/>
  <c r="E7" i="7"/>
  <c r="A7" i="7"/>
  <c r="AA7" i="7" s="1"/>
  <c r="AF6" i="7"/>
  <c r="E6" i="7"/>
  <c r="A6" i="7"/>
  <c r="AL6" i="7" s="1"/>
  <c r="E5" i="7"/>
  <c r="A5" i="7"/>
  <c r="E4" i="7"/>
  <c r="A4" i="7"/>
  <c r="E3" i="7"/>
  <c r="A3" i="7"/>
  <c r="E2" i="7"/>
  <c r="E18" i="7" s="1"/>
  <c r="A2" i="7"/>
  <c r="A95" i="6"/>
  <c r="A94" i="6"/>
  <c r="A92" i="6"/>
  <c r="A89" i="6"/>
  <c r="A88" i="6"/>
  <c r="A86" i="6"/>
  <c r="A83" i="6"/>
  <c r="A82" i="6"/>
  <c r="A80" i="6"/>
  <c r="A77" i="6"/>
  <c r="A76" i="6"/>
  <c r="A75" i="6" s="1"/>
  <c r="A78" i="6" s="1"/>
  <c r="A74" i="6"/>
  <c r="A71" i="6"/>
  <c r="A70" i="6"/>
  <c r="A68" i="6"/>
  <c r="A65" i="6"/>
  <c r="A64" i="6"/>
  <c r="A62" i="6"/>
  <c r="A59" i="6"/>
  <c r="A58" i="6"/>
  <c r="A56" i="6"/>
  <c r="A53" i="6"/>
  <c r="A52" i="6"/>
  <c r="A50" i="6"/>
  <c r="A47" i="6"/>
  <c r="A46" i="6"/>
  <c r="A44" i="6"/>
  <c r="A41" i="6"/>
  <c r="A40" i="6"/>
  <c r="A38" i="6"/>
  <c r="A35" i="6"/>
  <c r="A34" i="6"/>
  <c r="A32" i="6"/>
  <c r="A29" i="6"/>
  <c r="A28" i="6"/>
  <c r="A26" i="6"/>
  <c r="A23" i="6"/>
  <c r="A22" i="6"/>
  <c r="A20" i="6"/>
  <c r="A17" i="6"/>
  <c r="A16" i="6"/>
  <c r="A14" i="6"/>
  <c r="A11" i="6"/>
  <c r="A10" i="6"/>
  <c r="A8" i="6"/>
  <c r="A5" i="6"/>
  <c r="A4" i="6"/>
  <c r="A2" i="6"/>
  <c r="C96" i="5"/>
  <c r="A95" i="5"/>
  <c r="A94" i="5"/>
  <c r="C93" i="5"/>
  <c r="A92" i="5"/>
  <c r="C90" i="5"/>
  <c r="A89" i="5"/>
  <c r="A88" i="5"/>
  <c r="A87" i="5" s="1"/>
  <c r="C87" i="5"/>
  <c r="A86" i="5"/>
  <c r="C84" i="5"/>
  <c r="A83" i="5"/>
  <c r="A82" i="5"/>
  <c r="A81" i="5" s="1"/>
  <c r="C81" i="5"/>
  <c r="A80" i="5"/>
  <c r="C78" i="5"/>
  <c r="A77" i="5"/>
  <c r="A76" i="5"/>
  <c r="A75" i="5" s="1"/>
  <c r="A78" i="5" s="1"/>
  <c r="C75" i="5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A58" i="5"/>
  <c r="A57" i="5" s="1"/>
  <c r="C57" i="5"/>
  <c r="A56" i="5"/>
  <c r="C54" i="5"/>
  <c r="A53" i="5"/>
  <c r="A52" i="5"/>
  <c r="A55" i="5" s="1"/>
  <c r="C51" i="5"/>
  <c r="A50" i="5"/>
  <c r="C48" i="5"/>
  <c r="A47" i="5"/>
  <c r="A46" i="5"/>
  <c r="C45" i="5"/>
  <c r="A44" i="5"/>
  <c r="C42" i="5"/>
  <c r="A41" i="5"/>
  <c r="A40" i="5"/>
  <c r="A39" i="5" s="1"/>
  <c r="C39" i="5"/>
  <c r="A38" i="5"/>
  <c r="C36" i="5"/>
  <c r="A35" i="5"/>
  <c r="A34" i="5"/>
  <c r="A33" i="5" s="1"/>
  <c r="C33" i="5"/>
  <c r="A32" i="5"/>
  <c r="C30" i="5"/>
  <c r="A29" i="5"/>
  <c r="A28" i="5"/>
  <c r="C27" i="5"/>
  <c r="A26" i="5"/>
  <c r="C24" i="5"/>
  <c r="A23" i="5"/>
  <c r="A22" i="5"/>
  <c r="C21" i="5"/>
  <c r="A20" i="5"/>
  <c r="C18" i="5"/>
  <c r="A17" i="5"/>
  <c r="A16" i="5"/>
  <c r="A15" i="5" s="1"/>
  <c r="C15" i="5"/>
  <c r="A14" i="5"/>
  <c r="C12" i="5"/>
  <c r="A11" i="5"/>
  <c r="A10" i="5"/>
  <c r="A9" i="5" s="1"/>
  <c r="C9" i="5"/>
  <c r="A8" i="5"/>
  <c r="C6" i="5"/>
  <c r="A5" i="5"/>
  <c r="A4" i="5"/>
  <c r="A3" i="5" s="1"/>
  <c r="C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A77" i="4"/>
  <c r="C75" i="4"/>
  <c r="BB73" i="4"/>
  <c r="BA73" i="4"/>
  <c r="AS73" i="4"/>
  <c r="AL73" i="4"/>
  <c r="AF73" i="4"/>
  <c r="Z73" i="4"/>
  <c r="Q73" i="4"/>
  <c r="L73" i="4"/>
  <c r="J73" i="4"/>
  <c r="AX72" i="4"/>
  <c r="AW72" i="4"/>
  <c r="AP72" i="4"/>
  <c r="AH72" i="4"/>
  <c r="AA72" i="4"/>
  <c r="V72" i="4"/>
  <c r="M72" i="4"/>
  <c r="G72" i="4"/>
  <c r="F72" i="4"/>
  <c r="A72" i="4"/>
  <c r="AX73" i="4" s="1"/>
  <c r="C70" i="4"/>
  <c r="AZ68" i="4"/>
  <c r="S67" i="4"/>
  <c r="A67" i="4"/>
  <c r="C65" i="4"/>
  <c r="P63" i="4"/>
  <c r="AO62" i="4"/>
  <c r="A62" i="4"/>
  <c r="R63" i="4" s="1"/>
  <c r="C60" i="4"/>
  <c r="A57" i="4"/>
  <c r="AF58" i="4" s="1"/>
  <c r="C55" i="4"/>
  <c r="J53" i="4"/>
  <c r="A52" i="4"/>
  <c r="AF53" i="4" s="1"/>
  <c r="C50" i="4"/>
  <c r="AM47" i="4"/>
  <c r="A47" i="4"/>
  <c r="C45" i="4"/>
  <c r="BA43" i="4"/>
  <c r="AO43" i="4"/>
  <c r="AH43" i="4"/>
  <c r="P43" i="4"/>
  <c r="E43" i="4"/>
  <c r="D43" i="4"/>
  <c r="AS42" i="4"/>
  <c r="AP42" i="4"/>
  <c r="AI42" i="4"/>
  <c r="AC42" i="4"/>
  <c r="W42" i="4"/>
  <c r="S42" i="4"/>
  <c r="I42" i="4"/>
  <c r="G42" i="4"/>
  <c r="E42" i="4"/>
  <c r="A42" i="4"/>
  <c r="AS43" i="4" s="1"/>
  <c r="C40" i="4"/>
  <c r="AW38" i="4"/>
  <c r="Q37" i="4"/>
  <c r="A37" i="4"/>
  <c r="C35" i="4"/>
  <c r="A32" i="4"/>
  <c r="BD33" i="4" s="1"/>
  <c r="C30" i="4"/>
  <c r="A27" i="4"/>
  <c r="C25" i="4"/>
  <c r="A22" i="4"/>
  <c r="AY23" i="4" s="1"/>
  <c r="C20" i="4"/>
  <c r="A17" i="4"/>
  <c r="BA18" i="4" s="1"/>
  <c r="C15" i="4"/>
  <c r="AX13" i="4"/>
  <c r="AL13" i="4"/>
  <c r="AC13" i="4"/>
  <c r="J13" i="4"/>
  <c r="BB12" i="4"/>
  <c r="AQ12" i="4"/>
  <c r="Z12" i="4"/>
  <c r="O12" i="4"/>
  <c r="F12" i="4"/>
  <c r="A12" i="4"/>
  <c r="R13" i="4" s="1"/>
  <c r="C10" i="4"/>
  <c r="A7" i="4"/>
  <c r="BB8" i="4" s="1"/>
  <c r="C5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A86" i="3"/>
  <c r="V86" i="3"/>
  <c r="L86" i="3"/>
  <c r="J86" i="3"/>
  <c r="F86" i="3"/>
  <c r="P86" i="3"/>
  <c r="AC86" i="3"/>
  <c r="U86" i="3"/>
  <c r="H86" i="3"/>
  <c r="N86" i="3"/>
  <c r="Y86" i="3"/>
  <c r="W86" i="3"/>
  <c r="T86" i="3"/>
  <c r="R86" i="3"/>
  <c r="K86" i="3"/>
  <c r="D86" i="3"/>
  <c r="M86" i="3"/>
  <c r="O86" i="3"/>
  <c r="S86" i="3"/>
  <c r="AD86" i="3"/>
  <c r="AB86" i="3"/>
  <c r="Z86" i="3"/>
  <c r="X86" i="3"/>
  <c r="Q86" i="3"/>
  <c r="I86" i="3"/>
  <c r="G86" i="3"/>
  <c r="E86" i="3"/>
  <c r="C80" i="3"/>
  <c r="AT78" i="3"/>
  <c r="AQ77" i="3"/>
  <c r="U77" i="3"/>
  <c r="A77" i="3"/>
  <c r="BB78" i="3" s="1"/>
  <c r="C75" i="3"/>
  <c r="A72" i="3"/>
  <c r="C70" i="3"/>
  <c r="AY68" i="3"/>
  <c r="AF68" i="3"/>
  <c r="AA68" i="3"/>
  <c r="T68" i="3"/>
  <c r="BC67" i="3"/>
  <c r="AV67" i="3"/>
  <c r="AI67" i="3"/>
  <c r="W67" i="3"/>
  <c r="K67" i="3"/>
  <c r="G67" i="3"/>
  <c r="A67" i="3"/>
  <c r="C65" i="3"/>
  <c r="AN63" i="3"/>
  <c r="BA62" i="3"/>
  <c r="A62" i="3"/>
  <c r="C60" i="3"/>
  <c r="AN58" i="3"/>
  <c r="J58" i="3"/>
  <c r="X58" i="3"/>
  <c r="AR57" i="3"/>
  <c r="L57" i="3"/>
  <c r="X57" i="3"/>
  <c r="A57" i="3"/>
  <c r="C55" i="3"/>
  <c r="A52" i="3"/>
  <c r="C50" i="3"/>
  <c r="W48" i="3"/>
  <c r="A47" i="3"/>
  <c r="AM48" i="3" s="1"/>
  <c r="C45" i="3"/>
  <c r="A42" i="3"/>
  <c r="AJ42" i="3" s="1"/>
  <c r="C40" i="3"/>
  <c r="A37" i="3"/>
  <c r="BC38" i="3" s="1"/>
  <c r="C35" i="3"/>
  <c r="A32" i="3"/>
  <c r="C30" i="3"/>
  <c r="A27" i="3"/>
  <c r="C25" i="3"/>
  <c r="AX23" i="3"/>
  <c r="J23" i="3"/>
  <c r="D23" i="3"/>
  <c r="AZ22" i="3"/>
  <c r="F22" i="3"/>
  <c r="U22" i="3"/>
  <c r="E22" i="3"/>
  <c r="A22" i="3"/>
  <c r="C20" i="3"/>
  <c r="A17" i="3"/>
  <c r="AG18" i="3" s="1"/>
  <c r="C15" i="3"/>
  <c r="A12" i="3"/>
  <c r="C10" i="3"/>
  <c r="A7" i="3"/>
  <c r="C5" i="3"/>
  <c r="D2" i="3"/>
  <c r="A2" i="3"/>
  <c r="BB3" i="3" s="1"/>
  <c r="B19" i="2"/>
  <c r="S54" i="1" s="1"/>
  <c r="T17" i="2"/>
  <c r="A17" i="2"/>
  <c r="A16" i="2"/>
  <c r="U16" i="2" s="1"/>
  <c r="A15" i="2"/>
  <c r="E15" i="2" s="1"/>
  <c r="A14" i="2"/>
  <c r="A13" i="2"/>
  <c r="V13" i="2" s="1"/>
  <c r="A12" i="2"/>
  <c r="V12" i="2" s="1"/>
  <c r="A11" i="2"/>
  <c r="U11" i="2" s="1"/>
  <c r="A10" i="2"/>
  <c r="C10" i="2" s="1"/>
  <c r="A9" i="2"/>
  <c r="M9" i="2" s="1"/>
  <c r="A8" i="2"/>
  <c r="V8" i="2" s="1"/>
  <c r="A7" i="2"/>
  <c r="V7" i="2" s="1"/>
  <c r="A6" i="2"/>
  <c r="O6" i="2" s="1"/>
  <c r="K5" i="2"/>
  <c r="G5" i="2"/>
  <c r="A5" i="2"/>
  <c r="A4" i="2"/>
  <c r="A3" i="2"/>
  <c r="O3" i="2" s="1"/>
  <c r="O2" i="2"/>
  <c r="J2" i="2"/>
  <c r="A2" i="2"/>
  <c r="V2" i="2" s="1"/>
  <c r="Y52" i="1"/>
  <c r="Y54" i="1" s="1"/>
  <c r="Y55" i="1" s="1"/>
  <c r="AB51" i="1"/>
  <c r="AB48" i="1"/>
  <c r="AB47" i="1"/>
  <c r="AB46" i="1"/>
  <c r="AB45" i="1"/>
  <c r="AB24" i="1"/>
  <c r="AB22" i="1"/>
  <c r="AB31" i="1"/>
  <c r="AB39" i="1"/>
  <c r="AB18" i="1"/>
  <c r="AB4" i="1"/>
  <c r="AB42" i="1"/>
  <c r="AB29" i="1"/>
  <c r="AB14" i="1"/>
  <c r="AB37" i="1"/>
  <c r="AB26" i="1"/>
  <c r="AB21" i="1"/>
  <c r="AB43" i="1"/>
  <c r="AB27" i="1"/>
  <c r="AB13" i="1"/>
  <c r="AB17" i="1"/>
  <c r="AB23" i="1"/>
  <c r="AB44" i="1"/>
  <c r="AB20" i="1"/>
  <c r="AB33" i="1"/>
  <c r="AB30" i="1"/>
  <c r="AB6" i="1"/>
  <c r="AB38" i="1"/>
  <c r="AB36" i="1"/>
  <c r="AB35" i="1"/>
  <c r="AB34" i="1"/>
  <c r="AB32" i="1"/>
  <c r="AB28" i="1"/>
  <c r="AB25" i="1"/>
  <c r="AB41" i="1"/>
  <c r="AB19" i="1"/>
  <c r="AB16" i="1"/>
  <c r="AB15" i="1"/>
  <c r="AB40" i="1"/>
  <c r="AB12" i="1"/>
  <c r="AB11" i="1"/>
  <c r="AB10" i="1"/>
  <c r="AB9" i="1"/>
  <c r="AB8" i="1"/>
  <c r="AB7" i="1"/>
  <c r="AB5" i="1"/>
  <c r="AB3" i="1"/>
  <c r="W3" i="1" s="1"/>
  <c r="M3" i="1"/>
  <c r="AB2" i="1"/>
  <c r="N2" i="1"/>
  <c r="Q41" i="1" l="1"/>
  <c r="P41" i="1"/>
  <c r="Q6" i="1"/>
  <c r="P6" i="1"/>
  <c r="P27" i="1"/>
  <c r="Q27" i="1"/>
  <c r="Q37" i="1"/>
  <c r="P37" i="1"/>
  <c r="AP1" i="11"/>
  <c r="P22" i="1"/>
  <c r="Q22" i="1"/>
  <c r="W5" i="1"/>
  <c r="P5" i="1"/>
  <c r="Q5" i="1"/>
  <c r="Q10" i="1"/>
  <c r="P10" i="1"/>
  <c r="Q15" i="1"/>
  <c r="P15" i="1"/>
  <c r="Q25" i="1"/>
  <c r="P25" i="1"/>
  <c r="Q35" i="1"/>
  <c r="P35" i="1"/>
  <c r="Q30" i="1"/>
  <c r="P30" i="1"/>
  <c r="P23" i="1"/>
  <c r="Q23" i="1"/>
  <c r="Q43" i="1"/>
  <c r="P43" i="1"/>
  <c r="P14" i="1"/>
  <c r="Q14" i="1"/>
  <c r="P18" i="1"/>
  <c r="Q18" i="1"/>
  <c r="AQ1" i="11"/>
  <c r="Q24" i="1"/>
  <c r="P24" i="1"/>
  <c r="AU1" i="11"/>
  <c r="Q48" i="1"/>
  <c r="P48" i="1"/>
  <c r="P7" i="1"/>
  <c r="Q7" i="1"/>
  <c r="P16" i="1"/>
  <c r="Q16" i="1"/>
  <c r="P36" i="1"/>
  <c r="Q36" i="1"/>
  <c r="Q17" i="1"/>
  <c r="P17" i="1"/>
  <c r="P29" i="1"/>
  <c r="Q29" i="1"/>
  <c r="B38" i="17"/>
  <c r="O54" i="1"/>
  <c r="P9" i="1"/>
  <c r="Q9" i="1"/>
  <c r="P11" i="1"/>
  <c r="Q11" i="1"/>
  <c r="Q28" i="1"/>
  <c r="P28" i="1"/>
  <c r="Q33" i="1"/>
  <c r="P33" i="1"/>
  <c r="P21" i="1"/>
  <c r="Q21" i="1"/>
  <c r="Q39" i="1"/>
  <c r="P39" i="1"/>
  <c r="AR1" i="11"/>
  <c r="P45" i="1"/>
  <c r="Q45" i="1"/>
  <c r="AX1" i="11"/>
  <c r="P51" i="1"/>
  <c r="Q51" i="1"/>
  <c r="Q8" i="1"/>
  <c r="P8" i="1"/>
  <c r="Q12" i="1"/>
  <c r="P12" i="1"/>
  <c r="Q19" i="1"/>
  <c r="P19" i="1"/>
  <c r="P32" i="1"/>
  <c r="Q32" i="1"/>
  <c r="P38" i="1"/>
  <c r="Q38" i="1"/>
  <c r="P20" i="1"/>
  <c r="Q20" i="1"/>
  <c r="Q13" i="1"/>
  <c r="P13" i="1"/>
  <c r="P26" i="1"/>
  <c r="Q26" i="1"/>
  <c r="Q42" i="1"/>
  <c r="P42" i="1"/>
  <c r="P31" i="1"/>
  <c r="Q31" i="1"/>
  <c r="AS1" i="11"/>
  <c r="Q46" i="1"/>
  <c r="P46" i="1"/>
  <c r="P40" i="1"/>
  <c r="Q40" i="1"/>
  <c r="P34" i="1"/>
  <c r="Q34" i="1"/>
  <c r="Q44" i="1"/>
  <c r="P44" i="1"/>
  <c r="Q4" i="1"/>
  <c r="P4" i="1"/>
  <c r="AT1" i="11"/>
  <c r="P47" i="1"/>
  <c r="Q47" i="1"/>
  <c r="S5" i="7"/>
  <c r="AL5" i="7"/>
  <c r="BB58" i="3"/>
  <c r="BC58" i="3"/>
  <c r="AM58" i="3"/>
  <c r="W58" i="3"/>
  <c r="BD57" i="3"/>
  <c r="AQ57" i="3"/>
  <c r="U57" i="3"/>
  <c r="Q57" i="3"/>
  <c r="AY58" i="3"/>
  <c r="AF58" i="3"/>
  <c r="T58" i="3"/>
  <c r="BC57" i="3"/>
  <c r="AI57" i="3"/>
  <c r="W57" i="3"/>
  <c r="G57" i="3"/>
  <c r="AG57" i="3"/>
  <c r="S58" i="3"/>
  <c r="AT58" i="3"/>
  <c r="BA38" i="4"/>
  <c r="AA37" i="4"/>
  <c r="D38" i="4"/>
  <c r="X68" i="4"/>
  <c r="AA67" i="4"/>
  <c r="AW67" i="4"/>
  <c r="A87" i="6"/>
  <c r="A90" i="6" s="1"/>
  <c r="A91" i="6"/>
  <c r="S8" i="7"/>
  <c r="M8" i="7"/>
  <c r="AO13" i="7"/>
  <c r="AD13" i="7"/>
  <c r="H13" i="7"/>
  <c r="AI13" i="7"/>
  <c r="O13" i="7"/>
  <c r="AM13" i="7"/>
  <c r="V3" i="2"/>
  <c r="J3" i="2"/>
  <c r="V17" i="2"/>
  <c r="I17" i="2"/>
  <c r="E17" i="2"/>
  <c r="BA53" i="4"/>
  <c r="AX53" i="4"/>
  <c r="AA52" i="4"/>
  <c r="AU52" i="4"/>
  <c r="AS78" i="4"/>
  <c r="AP77" i="4"/>
  <c r="AB78" i="4"/>
  <c r="AE6" i="7"/>
  <c r="H6" i="7"/>
  <c r="R6" i="7"/>
  <c r="AL14" i="7"/>
  <c r="AE14" i="7"/>
  <c r="BC48" i="3"/>
  <c r="BC47" i="3"/>
  <c r="AI47" i="3"/>
  <c r="P5" i="2"/>
  <c r="U5" i="2"/>
  <c r="E5" i="2"/>
  <c r="Q5" i="2"/>
  <c r="T6" i="2"/>
  <c r="V14" i="2"/>
  <c r="O14" i="2"/>
  <c r="P17" i="2"/>
  <c r="AP23" i="3"/>
  <c r="BC23" i="3"/>
  <c r="V23" i="3"/>
  <c r="Q23" i="3"/>
  <c r="AF22" i="3"/>
  <c r="AB22" i="3"/>
  <c r="AK23" i="3"/>
  <c r="O23" i="3"/>
  <c r="AM22" i="3"/>
  <c r="AD22" i="3"/>
  <c r="AU22" i="3"/>
  <c r="AQ23" i="3"/>
  <c r="K47" i="3"/>
  <c r="K57" i="3"/>
  <c r="AV57" i="3"/>
  <c r="AA58" i="3"/>
  <c r="AY63" i="3"/>
  <c r="P62" i="3"/>
  <c r="AV63" i="3"/>
  <c r="K62" i="3"/>
  <c r="BB68" i="3"/>
  <c r="AN68" i="3"/>
  <c r="J68" i="3"/>
  <c r="X68" i="3"/>
  <c r="AR67" i="3"/>
  <c r="L67" i="3"/>
  <c r="X67" i="3"/>
  <c r="BC68" i="3"/>
  <c r="AM68" i="3"/>
  <c r="W68" i="3"/>
  <c r="BD67" i="3"/>
  <c r="AQ67" i="3"/>
  <c r="U67" i="3"/>
  <c r="Q67" i="3"/>
  <c r="AG67" i="3"/>
  <c r="S68" i="3"/>
  <c r="AT68" i="3"/>
  <c r="AO38" i="4"/>
  <c r="AQ47" i="4"/>
  <c r="AN48" i="4"/>
  <c r="F52" i="4"/>
  <c r="AD68" i="4"/>
  <c r="E77" i="4"/>
  <c r="AO9" i="7"/>
  <c r="N9" i="7"/>
  <c r="U9" i="7"/>
  <c r="U13" i="7"/>
  <c r="G77" i="3"/>
  <c r="J78" i="3"/>
  <c r="AH12" i="4"/>
  <c r="O42" i="4"/>
  <c r="AH42" i="4"/>
  <c r="AU42" i="4"/>
  <c r="Y43" i="4"/>
  <c r="N62" i="4"/>
  <c r="U72" i="4"/>
  <c r="AK72" i="4"/>
  <c r="BC72" i="4"/>
  <c r="X73" i="4"/>
  <c r="AN73" i="4"/>
  <c r="AB2" i="15"/>
  <c r="H4" i="15"/>
  <c r="J10" i="15"/>
  <c r="T10" i="15"/>
  <c r="AB10" i="15"/>
  <c r="AA12" i="15"/>
  <c r="F14" i="15"/>
  <c r="Z14" i="15"/>
  <c r="P6" i="10"/>
  <c r="E9" i="10"/>
  <c r="U9" i="10"/>
  <c r="AJ9" i="10"/>
  <c r="G12" i="10"/>
  <c r="U12" i="10"/>
  <c r="Q13" i="10"/>
  <c r="Q15" i="10"/>
  <c r="Z6" i="10"/>
  <c r="R14" i="15"/>
  <c r="AH14" i="15"/>
  <c r="K4" i="10"/>
  <c r="D6" i="10"/>
  <c r="AF6" i="10"/>
  <c r="N9" i="10"/>
  <c r="AB9" i="10"/>
  <c r="L12" i="10"/>
  <c r="AH12" i="10"/>
  <c r="R14" i="10"/>
  <c r="X78" i="3"/>
  <c r="AS63" i="4"/>
  <c r="E14" i="15"/>
  <c r="U14" i="15"/>
  <c r="AF4" i="10"/>
  <c r="J6" i="10"/>
  <c r="AK6" i="10"/>
  <c r="Q12" i="10"/>
  <c r="L2" i="3"/>
  <c r="AP2" i="3"/>
  <c r="G3" i="3"/>
  <c r="T3" i="3"/>
  <c r="AE3" i="3"/>
  <c r="AU3" i="3"/>
  <c r="L17" i="3"/>
  <c r="AX17" i="3"/>
  <c r="U18" i="3"/>
  <c r="AY18" i="3"/>
  <c r="BD37" i="3"/>
  <c r="AI12" i="7"/>
  <c r="AA12" i="7"/>
  <c r="D13" i="2"/>
  <c r="P13" i="2"/>
  <c r="E2" i="3"/>
  <c r="T2" i="3"/>
  <c r="AU2" i="3"/>
  <c r="Q3" i="3"/>
  <c r="N3" i="3"/>
  <c r="AX3" i="3"/>
  <c r="X17" i="3"/>
  <c r="AA17" i="3"/>
  <c r="BD17" i="3"/>
  <c r="BB18" i="3"/>
  <c r="U17" i="2"/>
  <c r="Y2" i="3"/>
  <c r="AJ2" i="3"/>
  <c r="F3" i="3"/>
  <c r="AM3" i="3"/>
  <c r="S17" i="3"/>
  <c r="AL17" i="3"/>
  <c r="O18" i="3"/>
  <c r="AH18" i="3"/>
  <c r="X2" i="4"/>
  <c r="N7" i="4"/>
  <c r="AY7" i="4"/>
  <c r="AL8" i="4"/>
  <c r="BC13" i="4"/>
  <c r="AU13" i="4"/>
  <c r="K12" i="4"/>
  <c r="T12" i="4"/>
  <c r="AB12" i="4"/>
  <c r="AM12" i="4"/>
  <c r="AV12" i="4"/>
  <c r="E13" i="4"/>
  <c r="O13" i="4"/>
  <c r="W13" i="4"/>
  <c r="AG13" i="4"/>
  <c r="AQ13" i="4"/>
  <c r="BB13" i="4"/>
  <c r="E3" i="2"/>
  <c r="O7" i="2"/>
  <c r="P8" i="2"/>
  <c r="P12" i="2"/>
  <c r="E13" i="2"/>
  <c r="M13" i="2"/>
  <c r="T13" i="2"/>
  <c r="J14" i="2"/>
  <c r="U15" i="2"/>
  <c r="C17" i="2"/>
  <c r="O17" i="2"/>
  <c r="AB2" i="3"/>
  <c r="F2" i="3"/>
  <c r="AM2" i="3"/>
  <c r="AZ2" i="3"/>
  <c r="D3" i="3"/>
  <c r="V3" i="3"/>
  <c r="AP3" i="3"/>
  <c r="W17" i="3"/>
  <c r="AV17" i="3"/>
  <c r="R18" i="3"/>
  <c r="AO18" i="3"/>
  <c r="T22" i="3"/>
  <c r="AL22" i="3"/>
  <c r="BB22" i="3"/>
  <c r="H23" i="3"/>
  <c r="K37" i="3"/>
  <c r="AI37" i="3"/>
  <c r="BC37" i="3"/>
  <c r="W38" i="3"/>
  <c r="AM38" i="3"/>
  <c r="AD43" i="3"/>
  <c r="X47" i="3"/>
  <c r="L47" i="3"/>
  <c r="AV47" i="3"/>
  <c r="S48" i="3"/>
  <c r="AF48" i="3"/>
  <c r="AY48" i="3"/>
  <c r="O57" i="3"/>
  <c r="J57" i="3"/>
  <c r="AK57" i="3"/>
  <c r="AY57" i="3"/>
  <c r="AD58" i="3"/>
  <c r="U58" i="3"/>
  <c r="AL58" i="3"/>
  <c r="AV58" i="3"/>
  <c r="AD63" i="3"/>
  <c r="O67" i="3"/>
  <c r="J67" i="3"/>
  <c r="AK67" i="3"/>
  <c r="AY67" i="3"/>
  <c r="AD68" i="3"/>
  <c r="U68" i="3"/>
  <c r="AL68" i="3"/>
  <c r="AV68" i="3"/>
  <c r="O77" i="3"/>
  <c r="AY77" i="3"/>
  <c r="AL78" i="3"/>
  <c r="AR2" i="4"/>
  <c r="W7" i="4"/>
  <c r="I8" i="4"/>
  <c r="AT8" i="4"/>
  <c r="D12" i="4"/>
  <c r="L12" i="4"/>
  <c r="V12" i="4"/>
  <c r="AF12" i="4"/>
  <c r="AP12" i="4"/>
  <c r="AX12" i="4"/>
  <c r="G13" i="4"/>
  <c r="Q13" i="4"/>
  <c r="Z13" i="4"/>
  <c r="AK13" i="4"/>
  <c r="AS13" i="4"/>
  <c r="R47" i="4"/>
  <c r="AL48" i="4"/>
  <c r="E52" i="4"/>
  <c r="U52" i="4"/>
  <c r="AP52" i="4"/>
  <c r="H53" i="4"/>
  <c r="X53" i="4"/>
  <c r="AS53" i="4"/>
  <c r="Z62" i="4"/>
  <c r="A27" i="5"/>
  <c r="A31" i="5"/>
  <c r="AL12" i="7"/>
  <c r="AO16" i="7"/>
  <c r="AC16" i="7"/>
  <c r="N16" i="7"/>
  <c r="AI16" i="7"/>
  <c r="U16" i="7"/>
  <c r="W16" i="7"/>
  <c r="R8" i="4"/>
  <c r="AY28" i="4"/>
  <c r="AC28" i="4"/>
  <c r="AK37" i="3"/>
  <c r="AN38" i="3"/>
  <c r="J3" i="4"/>
  <c r="AH7" i="4"/>
  <c r="BC8" i="4"/>
  <c r="A36" i="5"/>
  <c r="B34" i="5"/>
  <c r="AL15" i="7"/>
  <c r="AD15" i="7"/>
  <c r="E8" i="2"/>
  <c r="I13" i="2"/>
  <c r="AE2" i="3"/>
  <c r="AK3" i="3"/>
  <c r="Q37" i="3"/>
  <c r="J37" i="3"/>
  <c r="AR37" i="3"/>
  <c r="AD38" i="3"/>
  <c r="AA38" i="3"/>
  <c r="AV38" i="3"/>
  <c r="P42" i="3"/>
  <c r="AG77" i="3"/>
  <c r="T78" i="3"/>
  <c r="BC78" i="3"/>
  <c r="G2" i="4"/>
  <c r="AC3" i="4"/>
  <c r="F7" i="4"/>
  <c r="AQ7" i="4"/>
  <c r="AA8" i="4"/>
  <c r="G12" i="4"/>
  <c r="R12" i="4"/>
  <c r="AA12" i="4"/>
  <c r="AJ12" i="4"/>
  <c r="AU12" i="4"/>
  <c r="BC12" i="4"/>
  <c r="K13" i="4"/>
  <c r="V13" i="4"/>
  <c r="AE13" i="4"/>
  <c r="AM13" i="4"/>
  <c r="BA13" i="4"/>
  <c r="F27" i="4"/>
  <c r="M52" i="4"/>
  <c r="AG52" i="4"/>
  <c r="AW52" i="4"/>
  <c r="Q53" i="4"/>
  <c r="AK53" i="4"/>
  <c r="AD63" i="4"/>
  <c r="AP62" i="4"/>
  <c r="M62" i="4"/>
  <c r="BC62" i="4"/>
  <c r="AT63" i="4"/>
  <c r="A42" i="5"/>
  <c r="B40" i="5"/>
  <c r="A60" i="5"/>
  <c r="B58" i="5"/>
  <c r="AM8" i="7"/>
  <c r="K16" i="7"/>
  <c r="AK16" i="7"/>
  <c r="H13" i="2"/>
  <c r="O13" i="2"/>
  <c r="U13" i="2"/>
  <c r="W37" i="3"/>
  <c r="U38" i="3"/>
  <c r="A12" i="5"/>
  <c r="B10" i="5"/>
  <c r="H9" i="2"/>
  <c r="W47" i="3"/>
  <c r="AK47" i="3"/>
  <c r="BD47" i="3"/>
  <c r="U48" i="3"/>
  <c r="AN48" i="3"/>
  <c r="J7" i="2"/>
  <c r="J8" i="2"/>
  <c r="S9" i="2"/>
  <c r="J12" i="2"/>
  <c r="C13" i="2"/>
  <c r="K13" i="2"/>
  <c r="S13" i="2"/>
  <c r="C14" i="2"/>
  <c r="K17" i="2"/>
  <c r="Q2" i="3"/>
  <c r="AX2" i="3"/>
  <c r="AB3" i="3"/>
  <c r="BA3" i="3"/>
  <c r="X37" i="3"/>
  <c r="L37" i="3"/>
  <c r="AV37" i="3"/>
  <c r="S38" i="3"/>
  <c r="AF38" i="3"/>
  <c r="AY38" i="3"/>
  <c r="Q47" i="3"/>
  <c r="J47" i="3"/>
  <c r="AR47" i="3"/>
  <c r="AD48" i="3"/>
  <c r="AA48" i="3"/>
  <c r="AV48" i="3"/>
  <c r="AU3" i="4"/>
  <c r="AQ27" i="4"/>
  <c r="L48" i="4"/>
  <c r="N47" i="4"/>
  <c r="N48" i="4"/>
  <c r="BD53" i="4"/>
  <c r="AR53" i="4"/>
  <c r="AC53" i="4"/>
  <c r="P53" i="4"/>
  <c r="BB52" i="4"/>
  <c r="AM52" i="4"/>
  <c r="Z52" i="4"/>
  <c r="K52" i="4"/>
  <c r="R52" i="4"/>
  <c r="AH52" i="4"/>
  <c r="BC52" i="4"/>
  <c r="V53" i="4"/>
  <c r="AL53" i="4"/>
  <c r="A51" i="5"/>
  <c r="A54" i="5" s="1"/>
  <c r="AK7" i="7"/>
  <c r="U7" i="7"/>
  <c r="AM7" i="7"/>
  <c r="M12" i="7"/>
  <c r="R15" i="7"/>
  <c r="L38" i="4"/>
  <c r="N42" i="4"/>
  <c r="Z42" i="4"/>
  <c r="AK42" i="4"/>
  <c r="AY42" i="4"/>
  <c r="X43" i="4"/>
  <c r="O72" i="4"/>
  <c r="AC72" i="4"/>
  <c r="AQ72" i="4"/>
  <c r="E73" i="4"/>
  <c r="R73" i="4"/>
  <c r="AG73" i="4"/>
  <c r="AV73" i="4"/>
  <c r="A79" i="6"/>
  <c r="W6" i="7"/>
  <c r="K9" i="7"/>
  <c r="W9" i="7"/>
  <c r="AK9" i="7"/>
  <c r="K13" i="7"/>
  <c r="R13" i="7"/>
  <c r="AC13" i="7"/>
  <c r="AK13" i="7"/>
  <c r="H14" i="7"/>
  <c r="V2" i="15"/>
  <c r="AB4" i="15"/>
  <c r="N6" i="15"/>
  <c r="I10" i="15"/>
  <c r="P10" i="15"/>
  <c r="V10" i="15"/>
  <c r="AD10" i="15"/>
  <c r="AK10" i="15"/>
  <c r="H13" i="15"/>
  <c r="M14" i="15"/>
  <c r="AB14" i="15"/>
  <c r="E15" i="15"/>
  <c r="AG15" i="15"/>
  <c r="D17" i="15"/>
  <c r="R17" i="15"/>
  <c r="AF17" i="15"/>
  <c r="D2" i="10"/>
  <c r="Z2" i="10"/>
  <c r="U6" i="10"/>
  <c r="D9" i="10"/>
  <c r="L9" i="10"/>
  <c r="T9" i="10"/>
  <c r="Z9" i="10"/>
  <c r="AG9" i="10"/>
  <c r="E10" i="10"/>
  <c r="AH10" i="10"/>
  <c r="D12" i="10"/>
  <c r="O12" i="10"/>
  <c r="Y12" i="10"/>
  <c r="AJ12" i="10"/>
  <c r="AC13" i="10"/>
  <c r="Z14" i="10"/>
  <c r="AC15" i="10"/>
  <c r="M17" i="10"/>
  <c r="G13" i="15"/>
  <c r="J15" i="15"/>
  <c r="AK15" i="15"/>
  <c r="E17" i="15"/>
  <c r="T17" i="15"/>
  <c r="AH17" i="15"/>
  <c r="J2" i="10"/>
  <c r="AF2" i="10"/>
  <c r="M10" i="10"/>
  <c r="U17" i="10"/>
  <c r="O9" i="7"/>
  <c r="AD9" i="7"/>
  <c r="N13" i="7"/>
  <c r="W13" i="7"/>
  <c r="AE13" i="7"/>
  <c r="AG14" i="7"/>
  <c r="W13" i="15"/>
  <c r="U15" i="15"/>
  <c r="J17" i="15"/>
  <c r="Y17" i="15"/>
  <c r="P2" i="10"/>
  <c r="AK2" i="10"/>
  <c r="I9" i="10"/>
  <c r="P9" i="10"/>
  <c r="V9" i="10"/>
  <c r="AD9" i="10"/>
  <c r="AK9" i="10"/>
  <c r="U10" i="10"/>
  <c r="K12" i="10"/>
  <c r="T12" i="10"/>
  <c r="AB12" i="10"/>
  <c r="H13" i="10"/>
  <c r="H15" i="10"/>
  <c r="R16" i="10"/>
  <c r="A32" i="11"/>
  <c r="A18" i="11"/>
  <c r="A19" i="11" s="1"/>
  <c r="A20" i="11" s="1"/>
  <c r="A21" i="11" s="1"/>
  <c r="A22" i="11" s="1"/>
  <c r="A23" i="11" s="1"/>
  <c r="A24" i="11" s="1"/>
  <c r="AC13" i="15"/>
  <c r="V15" i="15"/>
  <c r="M17" i="15"/>
  <c r="Z17" i="15"/>
  <c r="U2" i="10"/>
  <c r="AA10" i="10"/>
  <c r="Y35" i="17"/>
  <c r="Y36" i="17" s="1"/>
  <c r="AH19" i="20"/>
  <c r="AH20" i="20" s="1"/>
  <c r="AD19" i="20"/>
  <c r="AD20" i="20" s="1"/>
  <c r="Z19" i="20"/>
  <c r="Z20" i="20" s="1"/>
  <c r="V19" i="20"/>
  <c r="V20" i="20" s="1"/>
  <c r="R19" i="20"/>
  <c r="R20" i="20" s="1"/>
  <c r="N19" i="20"/>
  <c r="N20" i="20" s="1"/>
  <c r="J19" i="20"/>
  <c r="J20" i="20" s="1"/>
  <c r="F19" i="20"/>
  <c r="F20" i="20" s="1"/>
  <c r="AI19" i="20"/>
  <c r="AI20" i="20" s="1"/>
  <c r="S19" i="20"/>
  <c r="S20" i="20" s="1"/>
  <c r="O19" i="20"/>
  <c r="O20" i="20" s="1"/>
  <c r="AK19" i="20"/>
  <c r="AK20" i="20" s="1"/>
  <c r="AG19" i="20"/>
  <c r="AG20" i="20" s="1"/>
  <c r="AC19" i="20"/>
  <c r="AC20" i="20" s="1"/>
  <c r="Y19" i="20"/>
  <c r="Y20" i="20" s="1"/>
  <c r="U19" i="20"/>
  <c r="U20" i="20" s="1"/>
  <c r="Q19" i="20"/>
  <c r="Q20" i="20" s="1"/>
  <c r="M19" i="20"/>
  <c r="M20" i="20" s="1"/>
  <c r="I19" i="20"/>
  <c r="I20" i="20" s="1"/>
  <c r="E19" i="20"/>
  <c r="E20" i="20" s="1"/>
  <c r="AE19" i="20"/>
  <c r="AE20" i="20" s="1"/>
  <c r="W19" i="20"/>
  <c r="W20" i="20" s="1"/>
  <c r="K19" i="20"/>
  <c r="K20" i="20" s="1"/>
  <c r="AJ19" i="20"/>
  <c r="AJ20" i="20" s="1"/>
  <c r="AF19" i="20"/>
  <c r="AF20" i="20" s="1"/>
  <c r="AB19" i="20"/>
  <c r="AB20" i="20" s="1"/>
  <c r="X19" i="20"/>
  <c r="X20" i="20" s="1"/>
  <c r="T19" i="20"/>
  <c r="T20" i="20" s="1"/>
  <c r="P19" i="20"/>
  <c r="P20" i="20" s="1"/>
  <c r="L19" i="20"/>
  <c r="L20" i="20" s="1"/>
  <c r="H19" i="20"/>
  <c r="H20" i="20" s="1"/>
  <c r="D19" i="20"/>
  <c r="AA19" i="20"/>
  <c r="AA20" i="20" s="1"/>
  <c r="G19" i="20"/>
  <c r="G20" i="20" s="1"/>
  <c r="AN1" i="11"/>
  <c r="E35" i="18"/>
  <c r="Y35" i="18"/>
  <c r="Y36" i="18" s="1"/>
  <c r="I35" i="18"/>
  <c r="I36" i="18" s="1"/>
  <c r="M35" i="18"/>
  <c r="M36" i="18" s="1"/>
  <c r="Q35" i="18"/>
  <c r="Q36" i="18" s="1"/>
  <c r="U35" i="18"/>
  <c r="U36" i="18" s="1"/>
  <c r="Z35" i="18"/>
  <c r="Z36" i="18" s="1"/>
  <c r="F35" i="18"/>
  <c r="F36" i="18" s="1"/>
  <c r="J35" i="18"/>
  <c r="J36" i="18" s="1"/>
  <c r="N35" i="18"/>
  <c r="N36" i="18" s="1"/>
  <c r="R35" i="18"/>
  <c r="R36" i="18" s="1"/>
  <c r="V35" i="18"/>
  <c r="V36" i="18" s="1"/>
  <c r="G35" i="18"/>
  <c r="G36" i="18" s="1"/>
  <c r="K35" i="18"/>
  <c r="K36" i="18" s="1"/>
  <c r="O35" i="18"/>
  <c r="O36" i="18" s="1"/>
  <c r="S35" i="18"/>
  <c r="S36" i="18" s="1"/>
  <c r="W35" i="18"/>
  <c r="W36" i="18" s="1"/>
  <c r="H35" i="18"/>
  <c r="H36" i="18" s="1"/>
  <c r="L35" i="18"/>
  <c r="L36" i="18" s="1"/>
  <c r="P35" i="18"/>
  <c r="P36" i="18" s="1"/>
  <c r="T35" i="18"/>
  <c r="T36" i="18" s="1"/>
  <c r="X35" i="18"/>
  <c r="X36" i="18" s="1"/>
  <c r="D41" i="18"/>
  <c r="AM1" i="11"/>
  <c r="AO1" i="11"/>
  <c r="AL1" i="11"/>
  <c r="D40" i="8"/>
  <c r="V4" i="2"/>
  <c r="P4" i="2"/>
  <c r="J4" i="2"/>
  <c r="D9" i="2"/>
  <c r="V16" i="2"/>
  <c r="J16" i="2"/>
  <c r="E16" i="2"/>
  <c r="V11" i="2"/>
  <c r="J11" i="2"/>
  <c r="E11" i="2"/>
  <c r="E4" i="2"/>
  <c r="V9" i="2"/>
  <c r="U9" i="2"/>
  <c r="P9" i="2"/>
  <c r="K9" i="2"/>
  <c r="E9" i="2"/>
  <c r="T9" i="2"/>
  <c r="O9" i="2"/>
  <c r="I9" i="2"/>
  <c r="C9" i="2"/>
  <c r="L9" i="2"/>
  <c r="V10" i="2"/>
  <c r="O10" i="2"/>
  <c r="J10" i="2"/>
  <c r="O11" i="2"/>
  <c r="U4" i="2"/>
  <c r="V5" i="2"/>
  <c r="T5" i="2"/>
  <c r="O5" i="2"/>
  <c r="I5" i="2"/>
  <c r="C5" i="2"/>
  <c r="S5" i="2"/>
  <c r="M5" i="2"/>
  <c r="H5" i="2"/>
  <c r="D5" i="2"/>
  <c r="L5" i="2"/>
  <c r="V6" i="2"/>
  <c r="J6" i="2"/>
  <c r="C6" i="2"/>
  <c r="G9" i="2"/>
  <c r="Q9" i="2"/>
  <c r="T10" i="2"/>
  <c r="V15" i="2"/>
  <c r="O15" i="2"/>
  <c r="J15" i="2"/>
  <c r="P16" i="2"/>
  <c r="AW18" i="3"/>
  <c r="AM18" i="3"/>
  <c r="AA18" i="3"/>
  <c r="W18" i="3"/>
  <c r="AD18" i="3"/>
  <c r="BC17" i="3"/>
  <c r="AR17" i="3"/>
  <c r="AI17" i="3"/>
  <c r="J17" i="3"/>
  <c r="K17" i="3"/>
  <c r="Q17" i="3"/>
  <c r="AT18" i="3"/>
  <c r="J18" i="3"/>
  <c r="Z18" i="3"/>
  <c r="AQ17" i="3"/>
  <c r="U17" i="3"/>
  <c r="M17" i="3"/>
  <c r="BC18" i="3"/>
  <c r="AL18" i="3"/>
  <c r="T18" i="3"/>
  <c r="AY17" i="3"/>
  <c r="AH17" i="3"/>
  <c r="I17" i="3"/>
  <c r="H17" i="3"/>
  <c r="AN17" i="3"/>
  <c r="I18" i="3"/>
  <c r="P18" i="3"/>
  <c r="AS18" i="3"/>
  <c r="BB23" i="3"/>
  <c r="AU23" i="3"/>
  <c r="AM23" i="3"/>
  <c r="AG23" i="3"/>
  <c r="F23" i="3"/>
  <c r="T23" i="3"/>
  <c r="AD23" i="3"/>
  <c r="G23" i="3"/>
  <c r="AX22" i="3"/>
  <c r="AQ22" i="3"/>
  <c r="AJ22" i="3"/>
  <c r="L22" i="3"/>
  <c r="H22" i="3"/>
  <c r="D22" i="3"/>
  <c r="Q22" i="3"/>
  <c r="BA23" i="3"/>
  <c r="AL23" i="3"/>
  <c r="U23" i="3"/>
  <c r="AB23" i="3"/>
  <c r="AV22" i="3"/>
  <c r="AH22" i="3"/>
  <c r="Y22" i="3"/>
  <c r="I22" i="3"/>
  <c r="AS23" i="3"/>
  <c r="AE23" i="3"/>
  <c r="R23" i="3"/>
  <c r="BC22" i="3"/>
  <c r="AP22" i="3"/>
  <c r="J22" i="3"/>
  <c r="S22" i="3"/>
  <c r="K22" i="3"/>
  <c r="AE22" i="3"/>
  <c r="AR22" i="3"/>
  <c r="I23" i="3"/>
  <c r="N23" i="3"/>
  <c r="AH23" i="3"/>
  <c r="AW23" i="3"/>
  <c r="AY43" i="3"/>
  <c r="AN43" i="3"/>
  <c r="BA42" i="3"/>
  <c r="K42" i="3"/>
  <c r="Y43" i="3"/>
  <c r="AA43" i="3"/>
  <c r="AS42" i="3"/>
  <c r="X42" i="3"/>
  <c r="AV43" i="3"/>
  <c r="U18" i="4"/>
  <c r="T22" i="4"/>
  <c r="O23" i="4"/>
  <c r="AO57" i="4"/>
  <c r="AM2" i="7"/>
  <c r="AE2" i="7"/>
  <c r="V2" i="7"/>
  <c r="L2" i="7"/>
  <c r="AL2" i="7"/>
  <c r="AB2" i="7"/>
  <c r="R2" i="7"/>
  <c r="H2" i="7"/>
  <c r="W2" i="7"/>
  <c r="AM3" i="7"/>
  <c r="AD3" i="7"/>
  <c r="V3" i="7"/>
  <c r="L3" i="7"/>
  <c r="AL3" i="7"/>
  <c r="AB3" i="7"/>
  <c r="R3" i="7"/>
  <c r="I3" i="7"/>
  <c r="W3" i="7"/>
  <c r="AM4" i="7"/>
  <c r="AE4" i="7"/>
  <c r="X4" i="7"/>
  <c r="R4" i="7"/>
  <c r="H4" i="7"/>
  <c r="AJ4" i="7"/>
  <c r="AD4" i="7"/>
  <c r="W4" i="7"/>
  <c r="O4" i="7"/>
  <c r="I4" i="7"/>
  <c r="S4" i="7"/>
  <c r="AH4" i="7"/>
  <c r="AE11" i="7"/>
  <c r="AK11" i="7"/>
  <c r="Q11" i="7"/>
  <c r="AC11" i="7"/>
  <c r="H11" i="7"/>
  <c r="AA11" i="7"/>
  <c r="P17" i="4"/>
  <c r="AD22" i="4"/>
  <c r="AX22" i="4"/>
  <c r="Y23" i="4"/>
  <c r="BA23" i="4"/>
  <c r="J32" i="4"/>
  <c r="W32" i="4"/>
  <c r="AL32" i="4"/>
  <c r="AZ32" i="4"/>
  <c r="M33" i="4"/>
  <c r="AC33" i="4"/>
  <c r="T2" i="2"/>
  <c r="U7" i="2"/>
  <c r="G17" i="2"/>
  <c r="L17" i="2"/>
  <c r="Q17" i="2"/>
  <c r="S37" i="3"/>
  <c r="N37" i="3"/>
  <c r="V37" i="3"/>
  <c r="AN37" i="3"/>
  <c r="AW37" i="3"/>
  <c r="I38" i="3"/>
  <c r="K38" i="3"/>
  <c r="AC38" i="3"/>
  <c r="AH38" i="3"/>
  <c r="AR38" i="3"/>
  <c r="BB38" i="3"/>
  <c r="S47" i="3"/>
  <c r="N47" i="3"/>
  <c r="V47" i="3"/>
  <c r="AN47" i="3"/>
  <c r="AW47" i="3"/>
  <c r="I48" i="3"/>
  <c r="K48" i="3"/>
  <c r="AC48" i="3"/>
  <c r="AH48" i="3"/>
  <c r="AR48" i="3"/>
  <c r="BB48" i="3"/>
  <c r="AJ62" i="3"/>
  <c r="Y63" i="3"/>
  <c r="K77" i="3"/>
  <c r="AR77" i="3"/>
  <c r="AD78" i="3"/>
  <c r="AA78" i="3"/>
  <c r="AV78" i="3"/>
  <c r="AK37" i="4"/>
  <c r="U38" i="4"/>
  <c r="AT48" i="4"/>
  <c r="AG48" i="4"/>
  <c r="V48" i="4"/>
  <c r="I48" i="4"/>
  <c r="AW47" i="4"/>
  <c r="AI47" i="4"/>
  <c r="Y47" i="4"/>
  <c r="K47" i="4"/>
  <c r="AR48" i="4"/>
  <c r="AD48" i="4"/>
  <c r="R48" i="4"/>
  <c r="D48" i="4"/>
  <c r="AT47" i="4"/>
  <c r="AH47" i="4"/>
  <c r="S47" i="4"/>
  <c r="G47" i="4"/>
  <c r="AA47" i="4"/>
  <c r="BB47" i="4"/>
  <c r="X48" i="4"/>
  <c r="AX48" i="4"/>
  <c r="I57" i="4"/>
  <c r="AA57" i="4"/>
  <c r="AU57" i="4"/>
  <c r="L58" i="4"/>
  <c r="Q77" i="4"/>
  <c r="BB77" i="4"/>
  <c r="AM78" i="4"/>
  <c r="A30" i="5"/>
  <c r="B28" i="5"/>
  <c r="A15" i="6"/>
  <c r="A18" i="6" s="1"/>
  <c r="A19" i="6"/>
  <c r="A39" i="6"/>
  <c r="A42" i="6" s="1"/>
  <c r="A43" i="6"/>
  <c r="A67" i="6"/>
  <c r="A63" i="6"/>
  <c r="A66" i="6" s="1"/>
  <c r="Z2" i="7"/>
  <c r="X3" i="7"/>
  <c r="T4" i="7"/>
  <c r="AI4" i="7"/>
  <c r="L5" i="7"/>
  <c r="N10" i="7"/>
  <c r="AO17" i="7"/>
  <c r="AI17" i="7"/>
  <c r="O17" i="7"/>
  <c r="AA17" i="7"/>
  <c r="K17" i="7"/>
  <c r="Z17" i="7"/>
  <c r="AJ17" i="4"/>
  <c r="BD17" i="4"/>
  <c r="AO18" i="4"/>
  <c r="L22" i="4"/>
  <c r="AN22" i="4"/>
  <c r="E23" i="4"/>
  <c r="AH23" i="4"/>
  <c r="AS23" i="4"/>
  <c r="P32" i="4"/>
  <c r="AE32" i="4"/>
  <c r="AR32" i="4"/>
  <c r="F33" i="4"/>
  <c r="U33" i="4"/>
  <c r="AL33" i="4"/>
  <c r="AW33" i="4"/>
  <c r="BB58" i="4"/>
  <c r="AO58" i="4"/>
  <c r="AD58" i="4"/>
  <c r="T58" i="4"/>
  <c r="J58" i="4"/>
  <c r="BB57" i="4"/>
  <c r="AQ57" i="4"/>
  <c r="AI57" i="4"/>
  <c r="Z57" i="4"/>
  <c r="O57" i="4"/>
  <c r="F57" i="4"/>
  <c r="BA58" i="4"/>
  <c r="AL58" i="4"/>
  <c r="Z58" i="4"/>
  <c r="Q58" i="4"/>
  <c r="I58" i="4"/>
  <c r="AY57" i="4"/>
  <c r="AP57" i="4"/>
  <c r="AG57" i="4"/>
  <c r="V57" i="4"/>
  <c r="N57" i="4"/>
  <c r="E57" i="4"/>
  <c r="U57" i="4"/>
  <c r="E58" i="4"/>
  <c r="Y58" i="4"/>
  <c r="AV58" i="4"/>
  <c r="U12" i="2"/>
  <c r="Q77" i="3"/>
  <c r="J77" i="3"/>
  <c r="AI77" i="3"/>
  <c r="BC77" i="3"/>
  <c r="W78" i="3"/>
  <c r="AM78" i="3"/>
  <c r="J2" i="4"/>
  <c r="AD2" i="4"/>
  <c r="AX2" i="4"/>
  <c r="N3" i="4"/>
  <c r="AH3" i="4"/>
  <c r="BA3" i="4"/>
  <c r="G7" i="4"/>
  <c r="P7" i="4"/>
  <c r="AA7" i="4"/>
  <c r="AI7" i="4"/>
  <c r="AR7" i="4"/>
  <c r="BC7" i="4"/>
  <c r="K8" i="4"/>
  <c r="S8" i="4"/>
  <c r="AD8" i="4"/>
  <c r="AM8" i="4"/>
  <c r="AW8" i="4"/>
  <c r="F17" i="4"/>
  <c r="X17" i="4"/>
  <c r="AQ17" i="4"/>
  <c r="J18" i="4"/>
  <c r="AA18" i="4"/>
  <c r="AU18" i="4"/>
  <c r="D22" i="4"/>
  <c r="N22" i="4"/>
  <c r="W22" i="4"/>
  <c r="AH22" i="4"/>
  <c r="AP22" i="4"/>
  <c r="AY22" i="4"/>
  <c r="I23" i="4"/>
  <c r="R23" i="4"/>
  <c r="Z23" i="4"/>
  <c r="AK23" i="4"/>
  <c r="AT23" i="4"/>
  <c r="BC23" i="4"/>
  <c r="N27" i="4"/>
  <c r="BB27" i="4"/>
  <c r="AL28" i="4"/>
  <c r="D32" i="4"/>
  <c r="K32" i="4"/>
  <c r="R32" i="4"/>
  <c r="Z32" i="4"/>
  <c r="AF32" i="4"/>
  <c r="AM32" i="4"/>
  <c r="AU32" i="4"/>
  <c r="BB32" i="4"/>
  <c r="G33" i="4"/>
  <c r="O33" i="4"/>
  <c r="V33" i="4"/>
  <c r="AF33" i="4"/>
  <c r="AP33" i="4"/>
  <c r="AX33" i="4"/>
  <c r="C2" i="2"/>
  <c r="U3" i="2"/>
  <c r="E7" i="2"/>
  <c r="U8" i="2"/>
  <c r="E12" i="2"/>
  <c r="G13" i="2"/>
  <c r="L13" i="2"/>
  <c r="Q13" i="2"/>
  <c r="T14" i="2"/>
  <c r="D17" i="2"/>
  <c r="H17" i="2"/>
  <c r="M17" i="2"/>
  <c r="S17" i="2"/>
  <c r="S2" i="3"/>
  <c r="U2" i="3"/>
  <c r="AH2" i="3"/>
  <c r="AR2" i="3"/>
  <c r="BC2" i="3"/>
  <c r="O3" i="3"/>
  <c r="U3" i="3"/>
  <c r="AH3" i="3"/>
  <c r="AS3" i="3"/>
  <c r="BC3" i="3"/>
  <c r="G37" i="3"/>
  <c r="O37" i="3"/>
  <c r="U37" i="3"/>
  <c r="AG37" i="3"/>
  <c r="AQ37" i="3"/>
  <c r="AY37" i="3"/>
  <c r="X38" i="3"/>
  <c r="T38" i="3"/>
  <c r="J38" i="3"/>
  <c r="AL38" i="3"/>
  <c r="AT38" i="3"/>
  <c r="G47" i="3"/>
  <c r="O47" i="3"/>
  <c r="U47" i="3"/>
  <c r="AG47" i="3"/>
  <c r="AQ47" i="3"/>
  <c r="AY47" i="3"/>
  <c r="X48" i="3"/>
  <c r="T48" i="3"/>
  <c r="J48" i="3"/>
  <c r="AL48" i="3"/>
  <c r="AT48" i="3"/>
  <c r="S57" i="3"/>
  <c r="N57" i="3"/>
  <c r="V57" i="3"/>
  <c r="AN57" i="3"/>
  <c r="AW57" i="3"/>
  <c r="I58" i="3"/>
  <c r="K58" i="3"/>
  <c r="AC58" i="3"/>
  <c r="AH58" i="3"/>
  <c r="AR58" i="3"/>
  <c r="X62" i="3"/>
  <c r="AS62" i="3"/>
  <c r="AA63" i="3"/>
  <c r="S67" i="3"/>
  <c r="N67" i="3"/>
  <c r="V67" i="3"/>
  <c r="AN67" i="3"/>
  <c r="AW67" i="3"/>
  <c r="I68" i="3"/>
  <c r="K68" i="3"/>
  <c r="AC68" i="3"/>
  <c r="AH68" i="3"/>
  <c r="AR68" i="3"/>
  <c r="X77" i="3"/>
  <c r="W77" i="3"/>
  <c r="L77" i="3"/>
  <c r="AK77" i="3"/>
  <c r="AV77" i="3"/>
  <c r="BD77" i="3"/>
  <c r="S78" i="3"/>
  <c r="U78" i="3"/>
  <c r="AF78" i="3"/>
  <c r="AN78" i="3"/>
  <c r="AY78" i="3"/>
  <c r="O2" i="4"/>
  <c r="AI2" i="4"/>
  <c r="AZ2" i="4"/>
  <c r="S3" i="4"/>
  <c r="AM3" i="4"/>
  <c r="H7" i="4"/>
  <c r="S7" i="4"/>
  <c r="AB7" i="4"/>
  <c r="AL7" i="4"/>
  <c r="AV7" i="4"/>
  <c r="BD7" i="4"/>
  <c r="M8" i="4"/>
  <c r="W8" i="4"/>
  <c r="AG8" i="4"/>
  <c r="AO8" i="4"/>
  <c r="AY8" i="4"/>
  <c r="J12" i="4"/>
  <c r="P12" i="4"/>
  <c r="W12" i="4"/>
  <c r="AE12" i="4"/>
  <c r="AL12" i="4"/>
  <c r="AR12" i="4"/>
  <c r="AZ12" i="4"/>
  <c r="F13" i="4"/>
  <c r="M13" i="4"/>
  <c r="U13" i="4"/>
  <c r="AA13" i="4"/>
  <c r="AH13" i="4"/>
  <c r="AP13" i="4"/>
  <c r="AW13" i="4"/>
  <c r="H17" i="4"/>
  <c r="AA17" i="4"/>
  <c r="AT17" i="4"/>
  <c r="K18" i="4"/>
  <c r="AE18" i="4"/>
  <c r="AW18" i="4"/>
  <c r="G22" i="4"/>
  <c r="O22" i="4"/>
  <c r="Z22" i="4"/>
  <c r="AI22" i="4"/>
  <c r="AR22" i="4"/>
  <c r="BC22" i="4"/>
  <c r="J23" i="4"/>
  <c r="S23" i="4"/>
  <c r="AD23" i="4"/>
  <c r="AM23" i="4"/>
  <c r="AU23" i="4"/>
  <c r="X27" i="4"/>
  <c r="I28" i="4"/>
  <c r="AT28" i="4"/>
  <c r="F32" i="4"/>
  <c r="L32" i="4"/>
  <c r="T32" i="4"/>
  <c r="AA32" i="4"/>
  <c r="AH32" i="4"/>
  <c r="AP32" i="4"/>
  <c r="AV32" i="4"/>
  <c r="BC32" i="4"/>
  <c r="J33" i="4"/>
  <c r="Q33" i="4"/>
  <c r="X33" i="4"/>
  <c r="AH33" i="4"/>
  <c r="AR33" i="4"/>
  <c r="BA33" i="4"/>
  <c r="I37" i="4"/>
  <c r="AT37" i="4"/>
  <c r="AF38" i="4"/>
  <c r="AV43" i="4"/>
  <c r="AN43" i="4"/>
  <c r="AD43" i="4"/>
  <c r="T43" i="4"/>
  <c r="J43" i="4"/>
  <c r="BC42" i="4"/>
  <c r="BD43" i="4"/>
  <c r="AT43" i="4"/>
  <c r="AK43" i="4"/>
  <c r="Z43" i="4"/>
  <c r="R43" i="4"/>
  <c r="I43" i="4"/>
  <c r="M42" i="4"/>
  <c r="U42" i="4"/>
  <c r="AD42" i="4"/>
  <c r="AO42" i="4"/>
  <c r="AX42" i="4"/>
  <c r="M43" i="4"/>
  <c r="AF43" i="4"/>
  <c r="AZ43" i="4"/>
  <c r="F47" i="4"/>
  <c r="AC47" i="4"/>
  <c r="BC47" i="4"/>
  <c r="AC48" i="4"/>
  <c r="AZ48" i="4"/>
  <c r="K57" i="4"/>
  <c r="AD57" i="4"/>
  <c r="AW57" i="4"/>
  <c r="P58" i="4"/>
  <c r="AG58" i="4"/>
  <c r="BD63" i="4"/>
  <c r="BA63" i="4"/>
  <c r="AN63" i="4"/>
  <c r="Y63" i="4"/>
  <c r="J63" i="4"/>
  <c r="AX62" i="4"/>
  <c r="AI62" i="4"/>
  <c r="U62" i="4"/>
  <c r="G62" i="4"/>
  <c r="AZ63" i="4"/>
  <c r="AK63" i="4"/>
  <c r="X63" i="4"/>
  <c r="I63" i="4"/>
  <c r="AU62" i="4"/>
  <c r="AH62" i="4"/>
  <c r="S62" i="4"/>
  <c r="E62" i="4"/>
  <c r="AC62" i="4"/>
  <c r="D63" i="4"/>
  <c r="AF63" i="4"/>
  <c r="BD68" i="4"/>
  <c r="AS68" i="4"/>
  <c r="Q68" i="4"/>
  <c r="AO67" i="4"/>
  <c r="M67" i="4"/>
  <c r="AL68" i="4"/>
  <c r="I68" i="4"/>
  <c r="AH67" i="4"/>
  <c r="F67" i="4"/>
  <c r="BC67" i="4"/>
  <c r="X77" i="4"/>
  <c r="H78" i="4"/>
  <c r="A7" i="5"/>
  <c r="A79" i="5"/>
  <c r="A90" i="5"/>
  <c r="B88" i="5"/>
  <c r="O2" i="7"/>
  <c r="AF2" i="7"/>
  <c r="N3" i="7"/>
  <c r="AF3" i="7"/>
  <c r="J4" i="7"/>
  <c r="Z4" i="7"/>
  <c r="AN4" i="7"/>
  <c r="AC8" i="7"/>
  <c r="L8" i="7"/>
  <c r="AO8" i="7"/>
  <c r="V8" i="7"/>
  <c r="AG8" i="7"/>
  <c r="U11" i="7"/>
  <c r="AJ9" i="15"/>
  <c r="K9" i="15"/>
  <c r="Y9" i="15"/>
  <c r="S9" i="15"/>
  <c r="D9" i="15"/>
  <c r="S77" i="3"/>
  <c r="N77" i="3"/>
  <c r="V77" i="3"/>
  <c r="AN77" i="3"/>
  <c r="AW77" i="3"/>
  <c r="I78" i="3"/>
  <c r="K78" i="3"/>
  <c r="AC78" i="3"/>
  <c r="AH78" i="3"/>
  <c r="AR78" i="3"/>
  <c r="T2" i="4"/>
  <c r="AM2" i="4"/>
  <c r="E3" i="4"/>
  <c r="Y3" i="4"/>
  <c r="AP3" i="4"/>
  <c r="L7" i="4"/>
  <c r="V7" i="4"/>
  <c r="AD7" i="4"/>
  <c r="AN7" i="4"/>
  <c r="AX7" i="4"/>
  <c r="F8" i="4"/>
  <c r="Q8" i="4"/>
  <c r="Y8" i="4"/>
  <c r="AH8" i="4"/>
  <c r="AS8" i="4"/>
  <c r="O17" i="4"/>
  <c r="AI17" i="4"/>
  <c r="AZ17" i="4"/>
  <c r="S18" i="4"/>
  <c r="AL18" i="4"/>
  <c r="H22" i="4"/>
  <c r="S22" i="4"/>
  <c r="AB22" i="4"/>
  <c r="AJ22" i="4"/>
  <c r="AU22" i="4"/>
  <c r="BD22" i="4"/>
  <c r="M23" i="4"/>
  <c r="W23" i="4"/>
  <c r="AE23" i="4"/>
  <c r="AO23" i="4"/>
  <c r="AH27" i="4"/>
  <c r="R28" i="4"/>
  <c r="G32" i="4"/>
  <c r="O32" i="4"/>
  <c r="V32" i="4"/>
  <c r="AB32" i="4"/>
  <c r="AJ32" i="4"/>
  <c r="AQ32" i="4"/>
  <c r="AX32" i="4"/>
  <c r="E33" i="4"/>
  <c r="K33" i="4"/>
  <c r="R33" i="4"/>
  <c r="AB33" i="4"/>
  <c r="AK33" i="4"/>
  <c r="AS33" i="4"/>
  <c r="S57" i="4"/>
  <c r="AK57" i="4"/>
  <c r="D58" i="4"/>
  <c r="V58" i="4"/>
  <c r="AT58" i="4"/>
  <c r="AY78" i="4"/>
  <c r="BD78" i="4"/>
  <c r="AK78" i="4"/>
  <c r="Q78" i="4"/>
  <c r="BA77" i="4"/>
  <c r="AG77" i="4"/>
  <c r="M77" i="4"/>
  <c r="AW78" i="4"/>
  <c r="AC78" i="4"/>
  <c r="K78" i="4"/>
  <c r="AS77" i="4"/>
  <c r="Z77" i="4"/>
  <c r="F77" i="4"/>
  <c r="AH77" i="4"/>
  <c r="U78" i="4"/>
  <c r="A18" i="5"/>
  <c r="B16" i="5"/>
  <c r="A3" i="6"/>
  <c r="A6" i="6" s="1"/>
  <c r="A7" i="6"/>
  <c r="A31" i="6"/>
  <c r="A27" i="6"/>
  <c r="A30" i="6" s="1"/>
  <c r="A51" i="6"/>
  <c r="A54" i="6" s="1"/>
  <c r="A55" i="6"/>
  <c r="P2" i="7"/>
  <c r="AJ2" i="7"/>
  <c r="P3" i="7"/>
  <c r="AI3" i="7"/>
  <c r="N4" i="7"/>
  <c r="AB4" i="7"/>
  <c r="Z5" i="7"/>
  <c r="H5" i="7"/>
  <c r="AN5" i="7"/>
  <c r="X5" i="7"/>
  <c r="AF5" i="7"/>
  <c r="AL10" i="7"/>
  <c r="AD10" i="7"/>
  <c r="U10" i="7"/>
  <c r="H10" i="7"/>
  <c r="AK10" i="7"/>
  <c r="AA10" i="7"/>
  <c r="Q10" i="7"/>
  <c r="K10" i="7"/>
  <c r="AI10" i="7"/>
  <c r="Y10" i="7"/>
  <c r="O10" i="7"/>
  <c r="AE10" i="7"/>
  <c r="AL11" i="7"/>
  <c r="Q12" i="7"/>
  <c r="AC12" i="7"/>
  <c r="AO12" i="7"/>
  <c r="G2" i="15"/>
  <c r="M2" i="15"/>
  <c r="R2" i="15"/>
  <c r="X2" i="15"/>
  <c r="AC2" i="15"/>
  <c r="AH2" i="15"/>
  <c r="J4" i="15"/>
  <c r="P4" i="15"/>
  <c r="W4" i="15"/>
  <c r="AF4" i="15"/>
  <c r="AI6" i="15"/>
  <c r="AG6" i="15"/>
  <c r="AB6" i="15"/>
  <c r="V6" i="15"/>
  <c r="Q6" i="15"/>
  <c r="L6" i="15"/>
  <c r="F6" i="15"/>
  <c r="I6" i="15"/>
  <c r="P6" i="15"/>
  <c r="X6" i="15"/>
  <c r="AD6" i="15"/>
  <c r="AK6" i="15"/>
  <c r="AH12" i="15"/>
  <c r="AJ12" i="15"/>
  <c r="Z12" i="15"/>
  <c r="O12" i="15"/>
  <c r="D12" i="15"/>
  <c r="P12" i="15"/>
  <c r="AE12" i="15"/>
  <c r="AK14" i="10"/>
  <c r="AF14" i="10"/>
  <c r="X14" i="10"/>
  <c r="P14" i="10"/>
  <c r="F14" i="10"/>
  <c r="AD14" i="10"/>
  <c r="V14" i="10"/>
  <c r="N14" i="10"/>
  <c r="E14" i="10"/>
  <c r="AJ14" i="10"/>
  <c r="AB14" i="10"/>
  <c r="T14" i="10"/>
  <c r="L14" i="10"/>
  <c r="G14" i="10"/>
  <c r="AH14" i="10"/>
  <c r="G52" i="4"/>
  <c r="O52" i="4"/>
  <c r="V52" i="4"/>
  <c r="AC52" i="4"/>
  <c r="AK52" i="4"/>
  <c r="AQ52" i="4"/>
  <c r="AX52" i="4"/>
  <c r="E53" i="4"/>
  <c r="L53" i="4"/>
  <c r="R53" i="4"/>
  <c r="Z53" i="4"/>
  <c r="AG53" i="4"/>
  <c r="AN53" i="4"/>
  <c r="AV53" i="4"/>
  <c r="BB53" i="4"/>
  <c r="J72" i="4"/>
  <c r="Q72" i="4"/>
  <c r="W72" i="4"/>
  <c r="AE72" i="4"/>
  <c r="AL72" i="4"/>
  <c r="AS72" i="4"/>
  <c r="BA72" i="4"/>
  <c r="F73" i="4"/>
  <c r="M73" i="4"/>
  <c r="U73" i="4"/>
  <c r="AB73" i="4"/>
  <c r="AH73" i="4"/>
  <c r="AP73" i="4"/>
  <c r="AW73" i="4"/>
  <c r="BD73" i="4"/>
  <c r="A85" i="5"/>
  <c r="L6" i="7"/>
  <c r="Z6" i="7"/>
  <c r="AM6" i="7"/>
  <c r="L7" i="7"/>
  <c r="AC7" i="7"/>
  <c r="H9" i="7"/>
  <c r="R9" i="7"/>
  <c r="Y9" i="7"/>
  <c r="AE9" i="7"/>
  <c r="AM9" i="7"/>
  <c r="S12" i="7"/>
  <c r="AD12" i="7"/>
  <c r="M13" i="7"/>
  <c r="S13" i="7"/>
  <c r="Z13" i="7"/>
  <c r="AH13" i="7"/>
  <c r="R14" i="7"/>
  <c r="AO15" i="7"/>
  <c r="H16" i="7"/>
  <c r="R16" i="7"/>
  <c r="Y16" i="7"/>
  <c r="AE16" i="7"/>
  <c r="AM16" i="7"/>
  <c r="C42" i="8"/>
  <c r="D2" i="15"/>
  <c r="I2" i="15"/>
  <c r="N2" i="15"/>
  <c r="T2" i="15"/>
  <c r="Y2" i="15"/>
  <c r="AD2" i="15"/>
  <c r="AJ2" i="15"/>
  <c r="D4" i="15"/>
  <c r="K4" i="15"/>
  <c r="R4" i="15"/>
  <c r="Z4" i="15"/>
  <c r="AH4" i="15"/>
  <c r="D6" i="15"/>
  <c r="J6" i="15"/>
  <c r="R6" i="15"/>
  <c r="Y6" i="15"/>
  <c r="AF6" i="15"/>
  <c r="AH11" i="15"/>
  <c r="H11" i="15"/>
  <c r="F12" i="15"/>
  <c r="T12" i="15"/>
  <c r="AF12" i="15"/>
  <c r="Q13" i="15"/>
  <c r="G14" i="15"/>
  <c r="P14" i="15"/>
  <c r="V14" i="15"/>
  <c r="AC14" i="15"/>
  <c r="K15" i="15"/>
  <c r="G17" i="15"/>
  <c r="N17" i="15"/>
  <c r="U17" i="15"/>
  <c r="AC17" i="15"/>
  <c r="AI16" i="10"/>
  <c r="AF16" i="10"/>
  <c r="X16" i="10"/>
  <c r="P16" i="10"/>
  <c r="F16" i="10"/>
  <c r="AD16" i="10"/>
  <c r="V16" i="10"/>
  <c r="N16" i="10"/>
  <c r="E16" i="10"/>
  <c r="AJ16" i="10"/>
  <c r="AB16" i="10"/>
  <c r="T16" i="10"/>
  <c r="L16" i="10"/>
  <c r="G16" i="10"/>
  <c r="AH16" i="10"/>
  <c r="J52" i="4"/>
  <c r="Q52" i="4"/>
  <c r="W52" i="4"/>
  <c r="AE52" i="4"/>
  <c r="AL52" i="4"/>
  <c r="AS52" i="4"/>
  <c r="BA52" i="4"/>
  <c r="F53" i="4"/>
  <c r="M53" i="4"/>
  <c r="U53" i="4"/>
  <c r="AB53" i="4"/>
  <c r="AH53" i="4"/>
  <c r="AP53" i="4"/>
  <c r="AW53" i="4"/>
  <c r="E72" i="4"/>
  <c r="K72" i="4"/>
  <c r="R72" i="4"/>
  <c r="Z72" i="4"/>
  <c r="AG72" i="4"/>
  <c r="AM72" i="4"/>
  <c r="AU72" i="4"/>
  <c r="BB72" i="4"/>
  <c r="H73" i="4"/>
  <c r="P73" i="4"/>
  <c r="V73" i="4"/>
  <c r="AC73" i="4"/>
  <c r="AK73" i="4"/>
  <c r="AR73" i="4"/>
  <c r="P6" i="7"/>
  <c r="R7" i="7"/>
  <c r="M9" i="7"/>
  <c r="S9" i="7"/>
  <c r="Z9" i="7"/>
  <c r="AH9" i="7"/>
  <c r="K12" i="7"/>
  <c r="V12" i="7"/>
  <c r="U14" i="7"/>
  <c r="M16" i="7"/>
  <c r="S16" i="7"/>
  <c r="Z16" i="7"/>
  <c r="AH16" i="7"/>
  <c r="E2" i="15"/>
  <c r="J2" i="15"/>
  <c r="P2" i="15"/>
  <c r="U2" i="15"/>
  <c r="Z2" i="15"/>
  <c r="AF2" i="15"/>
  <c r="AK2" i="15"/>
  <c r="F4" i="15"/>
  <c r="L4" i="15"/>
  <c r="T4" i="15"/>
  <c r="AA4" i="15"/>
  <c r="AJ4" i="15"/>
  <c r="E6" i="15"/>
  <c r="M6" i="15"/>
  <c r="T6" i="15"/>
  <c r="Z6" i="15"/>
  <c r="AH6" i="15"/>
  <c r="J12" i="15"/>
  <c r="V12" i="15"/>
  <c r="AB13" i="15"/>
  <c r="L13" i="15"/>
  <c r="S13" i="15"/>
  <c r="AI14" i="15"/>
  <c r="AJ14" i="15"/>
  <c r="AD14" i="15"/>
  <c r="Y14" i="15"/>
  <c r="T14" i="15"/>
  <c r="N14" i="15"/>
  <c r="I14" i="15"/>
  <c r="D14" i="15"/>
  <c r="J14" i="15"/>
  <c r="Q14" i="15"/>
  <c r="X14" i="15"/>
  <c r="AF14" i="15"/>
  <c r="AH15" i="15"/>
  <c r="AA15" i="15"/>
  <c r="Q15" i="15"/>
  <c r="F15" i="15"/>
  <c r="O15" i="15"/>
  <c r="AE15" i="15"/>
  <c r="AI17" i="15"/>
  <c r="AG17" i="15"/>
  <c r="AB17" i="15"/>
  <c r="V17" i="15"/>
  <c r="Q17" i="15"/>
  <c r="L17" i="15"/>
  <c r="F17" i="15"/>
  <c r="I17" i="15"/>
  <c r="P17" i="15"/>
  <c r="X17" i="15"/>
  <c r="AD17" i="15"/>
  <c r="AK17" i="15"/>
  <c r="J16" i="10"/>
  <c r="E2" i="10"/>
  <c r="L2" i="10"/>
  <c r="Q2" i="10"/>
  <c r="V2" i="10"/>
  <c r="AB2" i="10"/>
  <c r="AG2" i="10"/>
  <c r="P4" i="10"/>
  <c r="E6" i="10"/>
  <c r="L6" i="10"/>
  <c r="Q6" i="10"/>
  <c r="V6" i="10"/>
  <c r="AB6" i="10"/>
  <c r="AG6" i="10"/>
  <c r="H10" i="10"/>
  <c r="O10" i="10"/>
  <c r="V10" i="10"/>
  <c r="AC10" i="10"/>
  <c r="AK10" i="10"/>
  <c r="I13" i="10"/>
  <c r="U13" i="10"/>
  <c r="AE13" i="10"/>
  <c r="I15" i="10"/>
  <c r="U15" i="10"/>
  <c r="AE15" i="10"/>
  <c r="F2" i="10"/>
  <c r="M2" i="10"/>
  <c r="R2" i="10"/>
  <c r="X2" i="10"/>
  <c r="AC2" i="10"/>
  <c r="AH2" i="10"/>
  <c r="V4" i="10"/>
  <c r="F6" i="10"/>
  <c r="M6" i="10"/>
  <c r="R6" i="10"/>
  <c r="X6" i="10"/>
  <c r="AC6" i="10"/>
  <c r="AH6" i="10"/>
  <c r="J10" i="10"/>
  <c r="Q10" i="10"/>
  <c r="W10" i="10"/>
  <c r="AE10" i="10"/>
  <c r="M13" i="10"/>
  <c r="W13" i="10"/>
  <c r="AG13" i="10"/>
  <c r="M15" i="10"/>
  <c r="W15" i="10"/>
  <c r="AG15" i="10"/>
  <c r="G10" i="15"/>
  <c r="M10" i="15"/>
  <c r="R10" i="15"/>
  <c r="X10" i="15"/>
  <c r="AC10" i="15"/>
  <c r="AH10" i="15"/>
  <c r="G2" i="10"/>
  <c r="I2" i="10"/>
  <c r="N2" i="10"/>
  <c r="T2" i="10"/>
  <c r="Y2" i="10"/>
  <c r="AD2" i="10"/>
  <c r="AJ2" i="10"/>
  <c r="E4" i="10"/>
  <c r="AA4" i="10"/>
  <c r="G6" i="10"/>
  <c r="I6" i="10"/>
  <c r="N6" i="10"/>
  <c r="T6" i="10"/>
  <c r="Y6" i="10"/>
  <c r="AD6" i="10"/>
  <c r="AJ6" i="10"/>
  <c r="F9" i="10"/>
  <c r="M9" i="10"/>
  <c r="R9" i="10"/>
  <c r="X9" i="10"/>
  <c r="AC9" i="10"/>
  <c r="AH9" i="10"/>
  <c r="D10" i="10"/>
  <c r="K10" i="10"/>
  <c r="R10" i="10"/>
  <c r="Z10" i="10"/>
  <c r="I12" i="10"/>
  <c r="P12" i="10"/>
  <c r="W12" i="10"/>
  <c r="D13" i="10"/>
  <c r="O13" i="10"/>
  <c r="Y13" i="10"/>
  <c r="D15" i="10"/>
  <c r="O15" i="10"/>
  <c r="Y15" i="10"/>
  <c r="D17" i="10"/>
  <c r="AK1" i="11"/>
  <c r="AJ1" i="11"/>
  <c r="Q1" i="11"/>
  <c r="W1" i="11"/>
  <c r="AI1" i="11"/>
  <c r="U2" i="1"/>
  <c r="AW243" i="11"/>
  <c r="AW244" i="11"/>
  <c r="F2" i="1"/>
  <c r="AV244" i="11"/>
  <c r="AV243" i="11"/>
  <c r="H2" i="1"/>
  <c r="R2" i="1"/>
  <c r="G3" i="1"/>
  <c r="O3" i="1"/>
  <c r="J2" i="1"/>
  <c r="T2" i="1"/>
  <c r="I3" i="1"/>
  <c r="S3" i="1"/>
  <c r="L2" i="1"/>
  <c r="V2" i="1"/>
  <c r="K3" i="1"/>
  <c r="U3" i="1"/>
  <c r="AG1" i="11"/>
  <c r="A3" i="11"/>
  <c r="S1" i="11"/>
  <c r="AH1" i="11"/>
  <c r="AF1" i="11"/>
  <c r="AE1" i="11"/>
  <c r="X2" i="13"/>
  <c r="L1" i="11"/>
  <c r="P1" i="11"/>
  <c r="BA73" i="3"/>
  <c r="AW73" i="3"/>
  <c r="AS73" i="3"/>
  <c r="AO73" i="3"/>
  <c r="AK73" i="3"/>
  <c r="AG73" i="3"/>
  <c r="V73" i="3"/>
  <c r="P73" i="3"/>
  <c r="N73" i="3"/>
  <c r="R73" i="3"/>
  <c r="O73" i="3"/>
  <c r="Z73" i="3"/>
  <c r="G73" i="3"/>
  <c r="BB72" i="3"/>
  <c r="AX72" i="3"/>
  <c r="AT72" i="3"/>
  <c r="AP72" i="3"/>
  <c r="AL72" i="3"/>
  <c r="AH72" i="3"/>
  <c r="AA72" i="3"/>
  <c r="F72" i="3"/>
  <c r="H72" i="3"/>
  <c r="T72" i="3"/>
  <c r="M72" i="3"/>
  <c r="AB72" i="3"/>
  <c r="I72" i="3"/>
  <c r="BC73" i="3"/>
  <c r="AX73" i="3"/>
  <c r="AR73" i="3"/>
  <c r="AM73" i="3"/>
  <c r="AH73" i="3"/>
  <c r="L73" i="3"/>
  <c r="U73" i="3"/>
  <c r="T73" i="3"/>
  <c r="S73" i="3"/>
  <c r="Q73" i="3"/>
  <c r="BC72" i="3"/>
  <c r="AW72" i="3"/>
  <c r="AR72" i="3"/>
  <c r="AM72" i="3"/>
  <c r="AG72" i="3"/>
  <c r="L72" i="3"/>
  <c r="U72" i="3"/>
  <c r="R72" i="3"/>
  <c r="S72" i="3"/>
  <c r="Q72" i="3"/>
  <c r="AZ73" i="3"/>
  <c r="AT73" i="3"/>
  <c r="AL73" i="3"/>
  <c r="AE73" i="3"/>
  <c r="AC73" i="3"/>
  <c r="K73" i="3"/>
  <c r="AB73" i="3"/>
  <c r="BD72" i="3"/>
  <c r="AV72" i="3"/>
  <c r="AO72" i="3"/>
  <c r="AI72" i="3"/>
  <c r="J72" i="3"/>
  <c r="Y72" i="3"/>
  <c r="O72" i="3"/>
  <c r="G72" i="3"/>
  <c r="AD72" i="3"/>
  <c r="N72" i="3"/>
  <c r="AE72" i="3"/>
  <c r="AN72" i="3"/>
  <c r="AY72" i="3"/>
  <c r="I73" i="3"/>
  <c r="D73" i="3"/>
  <c r="F73" i="3"/>
  <c r="AI73" i="3"/>
  <c r="AQ73" i="3"/>
  <c r="BB73" i="3"/>
  <c r="BD8" i="3"/>
  <c r="AZ8" i="3"/>
  <c r="AV8" i="3"/>
  <c r="AR8" i="3"/>
  <c r="AN8" i="3"/>
  <c r="AJ8" i="3"/>
  <c r="AF8" i="3"/>
  <c r="L8" i="3"/>
  <c r="AC8" i="3"/>
  <c r="Y8" i="3"/>
  <c r="K8" i="3"/>
  <c r="S8" i="3"/>
  <c r="X8" i="3"/>
  <c r="E8" i="3"/>
  <c r="BA7" i="3"/>
  <c r="AW7" i="3"/>
  <c r="AS7" i="3"/>
  <c r="AO7" i="3"/>
  <c r="AK7" i="3"/>
  <c r="AG7" i="3"/>
  <c r="V7" i="3"/>
  <c r="P7" i="3"/>
  <c r="N7" i="3"/>
  <c r="R7" i="3"/>
  <c r="O7" i="3"/>
  <c r="Z7" i="3"/>
  <c r="G7" i="3"/>
  <c r="BC8" i="3"/>
  <c r="AX8" i="3"/>
  <c r="AS8" i="3"/>
  <c r="AM8" i="3"/>
  <c r="AH8" i="3"/>
  <c r="V8" i="3"/>
  <c r="U8" i="3"/>
  <c r="T8" i="3"/>
  <c r="O8" i="3"/>
  <c r="Q8" i="3"/>
  <c r="BC7" i="3"/>
  <c r="AX7" i="3"/>
  <c r="AR7" i="3"/>
  <c r="AM7" i="3"/>
  <c r="AH7" i="3"/>
  <c r="L7" i="3"/>
  <c r="U7" i="3"/>
  <c r="X7" i="3"/>
  <c r="M7" i="3"/>
  <c r="W7" i="3"/>
  <c r="F7" i="3"/>
  <c r="AF7" i="3"/>
  <c r="AN7" i="3"/>
  <c r="AU7" i="3"/>
  <c r="BB7" i="3"/>
  <c r="Z8" i="3"/>
  <c r="D8" i="3"/>
  <c r="H8" i="3"/>
  <c r="AA8" i="3"/>
  <c r="AK8" i="3"/>
  <c r="AQ8" i="3"/>
  <c r="AY8" i="3"/>
  <c r="BD13" i="3"/>
  <c r="AZ13" i="3"/>
  <c r="AV13" i="3"/>
  <c r="AR13" i="3"/>
  <c r="AN13" i="3"/>
  <c r="AJ13" i="3"/>
  <c r="AF13" i="3"/>
  <c r="L13" i="3"/>
  <c r="AC13" i="3"/>
  <c r="Y13" i="3"/>
  <c r="K13" i="3"/>
  <c r="S13" i="3"/>
  <c r="X13" i="3"/>
  <c r="E13" i="3"/>
  <c r="BA12" i="3"/>
  <c r="AW12" i="3"/>
  <c r="AS12" i="3"/>
  <c r="AO12" i="3"/>
  <c r="AK12" i="3"/>
  <c r="AG12" i="3"/>
  <c r="V12" i="3"/>
  <c r="P12" i="3"/>
  <c r="N12" i="3"/>
  <c r="R12" i="3"/>
  <c r="O12" i="3"/>
  <c r="Z12" i="3"/>
  <c r="G12" i="3"/>
  <c r="BB13" i="3"/>
  <c r="AW13" i="3"/>
  <c r="AQ13" i="3"/>
  <c r="AL13" i="3"/>
  <c r="AG13" i="3"/>
  <c r="J13" i="3"/>
  <c r="H13" i="3"/>
  <c r="R13" i="3"/>
  <c r="AD13" i="3"/>
  <c r="I13" i="3"/>
  <c r="BB12" i="3"/>
  <c r="AV12" i="3"/>
  <c r="AQ12" i="3"/>
  <c r="AL12" i="3"/>
  <c r="AF12" i="3"/>
  <c r="J12" i="3"/>
  <c r="H12" i="3"/>
  <c r="K12" i="3"/>
  <c r="AD12" i="3"/>
  <c r="I12" i="3"/>
  <c r="AB12" i="3"/>
  <c r="T12" i="3"/>
  <c r="AC12" i="3"/>
  <c r="AE12" i="3"/>
  <c r="AM12" i="3"/>
  <c r="AT12" i="3"/>
  <c r="AZ12" i="3"/>
  <c r="Q13" i="3"/>
  <c r="M13" i="3"/>
  <c r="N13" i="3"/>
  <c r="V13" i="3"/>
  <c r="AI13" i="3"/>
  <c r="AP13" i="3"/>
  <c r="AX13" i="3"/>
  <c r="BA28" i="3"/>
  <c r="AW28" i="3"/>
  <c r="AS28" i="3"/>
  <c r="AO28" i="3"/>
  <c r="AK28" i="3"/>
  <c r="AG28" i="3"/>
  <c r="V28" i="3"/>
  <c r="P28" i="3"/>
  <c r="N28" i="3"/>
  <c r="R28" i="3"/>
  <c r="O28" i="3"/>
  <c r="Z28" i="3"/>
  <c r="G28" i="3"/>
  <c r="BB27" i="3"/>
  <c r="AX27" i="3"/>
  <c r="AT27" i="3"/>
  <c r="AP27" i="3"/>
  <c r="AZ28" i="3"/>
  <c r="AU28" i="3"/>
  <c r="AP28" i="3"/>
  <c r="AJ28" i="3"/>
  <c r="AE28" i="3"/>
  <c r="F28" i="3"/>
  <c r="Y28" i="3"/>
  <c r="D28" i="3"/>
  <c r="AB28" i="3"/>
  <c r="E28" i="3"/>
  <c r="AZ27" i="3"/>
  <c r="AU27" i="3"/>
  <c r="AO27" i="3"/>
  <c r="AK27" i="3"/>
  <c r="AG27" i="3"/>
  <c r="V27" i="3"/>
  <c r="P27" i="3"/>
  <c r="N27" i="3"/>
  <c r="R27" i="3"/>
  <c r="O27" i="3"/>
  <c r="Z27" i="3"/>
  <c r="G27" i="3"/>
  <c r="BD28" i="3"/>
  <c r="AX28" i="3"/>
  <c r="AQ28" i="3"/>
  <c r="AI28" i="3"/>
  <c r="L28" i="3"/>
  <c r="H28" i="3"/>
  <c r="M28" i="3"/>
  <c r="Q28" i="3"/>
  <c r="BA27" i="3"/>
  <c r="AS27" i="3"/>
  <c r="AM27" i="3"/>
  <c r="AH27" i="3"/>
  <c r="L27" i="3"/>
  <c r="U27" i="3"/>
  <c r="T27" i="3"/>
  <c r="S27" i="3"/>
  <c r="Q27" i="3"/>
  <c r="AB27" i="3"/>
  <c r="K27" i="3"/>
  <c r="AC27" i="3"/>
  <c r="AE27" i="3"/>
  <c r="AL27" i="3"/>
  <c r="AV27" i="3"/>
  <c r="BD27" i="3"/>
  <c r="S28" i="3"/>
  <c r="U28" i="3"/>
  <c r="AF28" i="3"/>
  <c r="AN28" i="3"/>
  <c r="AY28" i="3"/>
  <c r="BA33" i="3"/>
  <c r="AW33" i="3"/>
  <c r="AS33" i="3"/>
  <c r="AO33" i="3"/>
  <c r="AK33" i="3"/>
  <c r="AG33" i="3"/>
  <c r="V33" i="3"/>
  <c r="P33" i="3"/>
  <c r="N33" i="3"/>
  <c r="R33" i="3"/>
  <c r="O33" i="3"/>
  <c r="Z33" i="3"/>
  <c r="G33" i="3"/>
  <c r="BB32" i="3"/>
  <c r="AX32" i="3"/>
  <c r="AT32" i="3"/>
  <c r="AP32" i="3"/>
  <c r="AL32" i="3"/>
  <c r="AH32" i="3"/>
  <c r="AA32" i="3"/>
  <c r="F32" i="3"/>
  <c r="H32" i="3"/>
  <c r="T32" i="3"/>
  <c r="M32" i="3"/>
  <c r="AB32" i="3"/>
  <c r="I32" i="3"/>
  <c r="BC33" i="3"/>
  <c r="AX33" i="3"/>
  <c r="AR33" i="3"/>
  <c r="AM33" i="3"/>
  <c r="AH33" i="3"/>
  <c r="L33" i="3"/>
  <c r="U33" i="3"/>
  <c r="T33" i="3"/>
  <c r="S33" i="3"/>
  <c r="Q33" i="3"/>
  <c r="BC32" i="3"/>
  <c r="AW32" i="3"/>
  <c r="AR32" i="3"/>
  <c r="AM32" i="3"/>
  <c r="AG32" i="3"/>
  <c r="L32" i="3"/>
  <c r="U32" i="3"/>
  <c r="R32" i="3"/>
  <c r="S32" i="3"/>
  <c r="Q32" i="3"/>
  <c r="AZ33" i="3"/>
  <c r="AT33" i="3"/>
  <c r="AL33" i="3"/>
  <c r="AE33" i="3"/>
  <c r="AC33" i="3"/>
  <c r="K33" i="3"/>
  <c r="AB33" i="3"/>
  <c r="BD32" i="3"/>
  <c r="AV32" i="3"/>
  <c r="AO32" i="3"/>
  <c r="AI32" i="3"/>
  <c r="J32" i="3"/>
  <c r="Y32" i="3"/>
  <c r="O32" i="3"/>
  <c r="G32" i="3"/>
  <c r="AD32" i="3"/>
  <c r="N32" i="3"/>
  <c r="AE32" i="3"/>
  <c r="AN32" i="3"/>
  <c r="AY32" i="3"/>
  <c r="I33" i="3"/>
  <c r="D33" i="3"/>
  <c r="F33" i="3"/>
  <c r="AI33" i="3"/>
  <c r="AQ33" i="3"/>
  <c r="BB33" i="3"/>
  <c r="BA53" i="3"/>
  <c r="AW53" i="3"/>
  <c r="AS53" i="3"/>
  <c r="AO53" i="3"/>
  <c r="AK53" i="3"/>
  <c r="AG53" i="3"/>
  <c r="V53" i="3"/>
  <c r="P53" i="3"/>
  <c r="N53" i="3"/>
  <c r="R53" i="3"/>
  <c r="O53" i="3"/>
  <c r="Z53" i="3"/>
  <c r="G53" i="3"/>
  <c r="BB52" i="3"/>
  <c r="AX52" i="3"/>
  <c r="AT52" i="3"/>
  <c r="AP52" i="3"/>
  <c r="AL52" i="3"/>
  <c r="AH52" i="3"/>
  <c r="AA52" i="3"/>
  <c r="F52" i="3"/>
  <c r="H52" i="3"/>
  <c r="T52" i="3"/>
  <c r="M52" i="3"/>
  <c r="AB52" i="3"/>
  <c r="I52" i="3"/>
  <c r="BC53" i="3"/>
  <c r="AX53" i="3"/>
  <c r="AR53" i="3"/>
  <c r="AM53" i="3"/>
  <c r="AH53" i="3"/>
  <c r="L53" i="3"/>
  <c r="U53" i="3"/>
  <c r="T53" i="3"/>
  <c r="S53" i="3"/>
  <c r="Q53" i="3"/>
  <c r="BC52" i="3"/>
  <c r="AW52" i="3"/>
  <c r="AR52" i="3"/>
  <c r="AM52" i="3"/>
  <c r="AG52" i="3"/>
  <c r="L52" i="3"/>
  <c r="U52" i="3"/>
  <c r="R52" i="3"/>
  <c r="S52" i="3"/>
  <c r="Q52" i="3"/>
  <c r="AZ53" i="3"/>
  <c r="AT53" i="3"/>
  <c r="AL53" i="3"/>
  <c r="AE53" i="3"/>
  <c r="AC53" i="3"/>
  <c r="K53" i="3"/>
  <c r="AB53" i="3"/>
  <c r="BD52" i="3"/>
  <c r="AV52" i="3"/>
  <c r="AO52" i="3"/>
  <c r="AI52" i="3"/>
  <c r="J52" i="3"/>
  <c r="Y52" i="3"/>
  <c r="O52" i="3"/>
  <c r="G52" i="3"/>
  <c r="AD52" i="3"/>
  <c r="N52" i="3"/>
  <c r="AE52" i="3"/>
  <c r="AN52" i="3"/>
  <c r="AY52" i="3"/>
  <c r="I53" i="3"/>
  <c r="D53" i="3"/>
  <c r="F53" i="3"/>
  <c r="AI53" i="3"/>
  <c r="AQ53" i="3"/>
  <c r="BB53" i="3"/>
  <c r="I2" i="1"/>
  <c r="M2" i="1"/>
  <c r="S2" i="1"/>
  <c r="W2" i="1"/>
  <c r="H3" i="1"/>
  <c r="L3" i="1"/>
  <c r="R3" i="1"/>
  <c r="V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I2" i="3"/>
  <c r="AD2" i="3"/>
  <c r="K2" i="3"/>
  <c r="H2" i="3"/>
  <c r="J2" i="3"/>
  <c r="AF2" i="3"/>
  <c r="AL2" i="3"/>
  <c r="AQ2" i="3"/>
  <c r="AV2" i="3"/>
  <c r="BB2" i="3"/>
  <c r="I3" i="3"/>
  <c r="AD3" i="3"/>
  <c r="R3" i="3"/>
  <c r="H3" i="3"/>
  <c r="J3" i="3"/>
  <c r="AG3" i="3"/>
  <c r="AL3" i="3"/>
  <c r="AQ3" i="3"/>
  <c r="AW3" i="3"/>
  <c r="E7" i="3"/>
  <c r="AB7" i="3"/>
  <c r="D7" i="3"/>
  <c r="Y7" i="3"/>
  <c r="J7" i="3"/>
  <c r="AI7" i="3"/>
  <c r="AP7" i="3"/>
  <c r="AV7" i="3"/>
  <c r="BD7" i="3"/>
  <c r="AB8" i="3"/>
  <c r="R8" i="3"/>
  <c r="P8" i="3"/>
  <c r="AE8" i="3"/>
  <c r="AL8" i="3"/>
  <c r="AT8" i="3"/>
  <c r="BA8" i="3"/>
  <c r="E12" i="3"/>
  <c r="S12" i="3"/>
  <c r="W12" i="3"/>
  <c r="F12" i="3"/>
  <c r="AH12" i="3"/>
  <c r="AN12" i="3"/>
  <c r="AU12" i="3"/>
  <c r="BC12" i="3"/>
  <c r="Z13" i="3"/>
  <c r="D13" i="3"/>
  <c r="U13" i="3"/>
  <c r="AA13" i="3"/>
  <c r="AK13" i="3"/>
  <c r="AS13" i="3"/>
  <c r="AY13" i="3"/>
  <c r="BD18" i="3"/>
  <c r="AZ18" i="3"/>
  <c r="AV18" i="3"/>
  <c r="AR18" i="3"/>
  <c r="AN18" i="3"/>
  <c r="AJ18" i="3"/>
  <c r="AF18" i="3"/>
  <c r="L18" i="3"/>
  <c r="AC18" i="3"/>
  <c r="Y18" i="3"/>
  <c r="K18" i="3"/>
  <c r="S18" i="3"/>
  <c r="X18" i="3"/>
  <c r="E18" i="3"/>
  <c r="BA17" i="3"/>
  <c r="AW17" i="3"/>
  <c r="AS17" i="3"/>
  <c r="AO17" i="3"/>
  <c r="AK17" i="3"/>
  <c r="AG17" i="3"/>
  <c r="V17" i="3"/>
  <c r="P17" i="3"/>
  <c r="N17" i="3"/>
  <c r="R17" i="3"/>
  <c r="O17" i="3"/>
  <c r="Z17" i="3"/>
  <c r="G17" i="3"/>
  <c r="BA18" i="3"/>
  <c r="AU18" i="3"/>
  <c r="AP18" i="3"/>
  <c r="AK18" i="3"/>
  <c r="AE18" i="3"/>
  <c r="F18" i="3"/>
  <c r="N18" i="3"/>
  <c r="D18" i="3"/>
  <c r="AB18" i="3"/>
  <c r="G18" i="3"/>
  <c r="AZ17" i="3"/>
  <c r="AU17" i="3"/>
  <c r="AP17" i="3"/>
  <c r="AJ17" i="3"/>
  <c r="AE17" i="3"/>
  <c r="F17" i="3"/>
  <c r="Y17" i="3"/>
  <c r="D17" i="3"/>
  <c r="AB17" i="3"/>
  <c r="E17" i="3"/>
  <c r="AD17" i="3"/>
  <c r="T17" i="3"/>
  <c r="AC17" i="3"/>
  <c r="AF17" i="3"/>
  <c r="AM17" i="3"/>
  <c r="AT17" i="3"/>
  <c r="BB17" i="3"/>
  <c r="Q18" i="3"/>
  <c r="M18" i="3"/>
  <c r="H18" i="3"/>
  <c r="V18" i="3"/>
  <c r="AI18" i="3"/>
  <c r="AQ18" i="3"/>
  <c r="AX18" i="3"/>
  <c r="E27" i="3"/>
  <c r="AD27" i="3"/>
  <c r="W27" i="3"/>
  <c r="F27" i="3"/>
  <c r="AF27" i="3"/>
  <c r="AN27" i="3"/>
  <c r="AW27" i="3"/>
  <c r="I28" i="3"/>
  <c r="K28" i="3"/>
  <c r="AC28" i="3"/>
  <c r="AH28" i="3"/>
  <c r="AR28" i="3"/>
  <c r="BB28" i="3"/>
  <c r="E32" i="3"/>
  <c r="D32" i="3"/>
  <c r="AC32" i="3"/>
  <c r="AF32" i="3"/>
  <c r="AQ32" i="3"/>
  <c r="AZ32" i="3"/>
  <c r="X33" i="3"/>
  <c r="W33" i="3"/>
  <c r="J33" i="3"/>
  <c r="AJ33" i="3"/>
  <c r="AU33" i="3"/>
  <c r="BD33" i="3"/>
  <c r="Z42" i="3"/>
  <c r="W42" i="3"/>
  <c r="V42" i="3"/>
  <c r="AK42" i="3"/>
  <c r="AU42" i="3"/>
  <c r="E43" i="3"/>
  <c r="M43" i="3"/>
  <c r="H43" i="3"/>
  <c r="AF43" i="3"/>
  <c r="AP43" i="3"/>
  <c r="E52" i="3"/>
  <c r="D52" i="3"/>
  <c r="AC52" i="3"/>
  <c r="AF52" i="3"/>
  <c r="AQ52" i="3"/>
  <c r="AZ52" i="3"/>
  <c r="X53" i="3"/>
  <c r="W53" i="3"/>
  <c r="J53" i="3"/>
  <c r="AJ53" i="3"/>
  <c r="AU53" i="3"/>
  <c r="BD53" i="3"/>
  <c r="Z62" i="3"/>
  <c r="W62" i="3"/>
  <c r="V62" i="3"/>
  <c r="AK62" i="3"/>
  <c r="AU62" i="3"/>
  <c r="E63" i="3"/>
  <c r="M63" i="3"/>
  <c r="H63" i="3"/>
  <c r="AF63" i="3"/>
  <c r="AP63" i="3"/>
  <c r="E72" i="3"/>
  <c r="D72" i="3"/>
  <c r="AC72" i="3"/>
  <c r="AF72" i="3"/>
  <c r="AQ72" i="3"/>
  <c r="AZ72" i="3"/>
  <c r="X73" i="3"/>
  <c r="W73" i="3"/>
  <c r="J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I7" i="3"/>
  <c r="AD7" i="3"/>
  <c r="K7" i="3"/>
  <c r="H7" i="3"/>
  <c r="AA7" i="3"/>
  <c r="AJ7" i="3"/>
  <c r="AQ7" i="3"/>
  <c r="AY7" i="3"/>
  <c r="G8" i="3"/>
  <c r="AD8" i="3"/>
  <c r="W8" i="3"/>
  <c r="F8" i="3"/>
  <c r="AG8" i="3"/>
  <c r="AO8" i="3"/>
  <c r="AU8" i="3"/>
  <c r="BB8" i="3"/>
  <c r="Q12" i="3"/>
  <c r="M12" i="3"/>
  <c r="Y12" i="3"/>
  <c r="L12" i="3"/>
  <c r="AI12" i="3"/>
  <c r="AP12" i="3"/>
  <c r="AX12" i="3"/>
  <c r="BD12" i="3"/>
  <c r="AB13" i="3"/>
  <c r="T13" i="3"/>
  <c r="P13" i="3"/>
  <c r="AE13" i="3"/>
  <c r="AM13" i="3"/>
  <c r="AT13" i="3"/>
  <c r="BA13" i="3"/>
  <c r="I27" i="3"/>
  <c r="M27" i="3"/>
  <c r="Y27" i="3"/>
  <c r="J27" i="3"/>
  <c r="AI27" i="3"/>
  <c r="AQ27" i="3"/>
  <c r="AY27" i="3"/>
  <c r="X28" i="3"/>
  <c r="T28" i="3"/>
  <c r="J28" i="3"/>
  <c r="AL28" i="3"/>
  <c r="AT28" i="3"/>
  <c r="BC28" i="3"/>
  <c r="X32" i="3"/>
  <c r="K32" i="3"/>
  <c r="P32" i="3"/>
  <c r="AJ32" i="3"/>
  <c r="AS32" i="3"/>
  <c r="BA32" i="3"/>
  <c r="AD33" i="3"/>
  <c r="Y33" i="3"/>
  <c r="AA33" i="3"/>
  <c r="AN33" i="3"/>
  <c r="AV33" i="3"/>
  <c r="BA43" i="3"/>
  <c r="AW43" i="3"/>
  <c r="AS43" i="3"/>
  <c r="AO43" i="3"/>
  <c r="AK43" i="3"/>
  <c r="AG43" i="3"/>
  <c r="V43" i="3"/>
  <c r="P43" i="3"/>
  <c r="N43" i="3"/>
  <c r="R43" i="3"/>
  <c r="O43" i="3"/>
  <c r="Z43" i="3"/>
  <c r="G43" i="3"/>
  <c r="BB42" i="3"/>
  <c r="AX42" i="3"/>
  <c r="AT42" i="3"/>
  <c r="AP42" i="3"/>
  <c r="AL42" i="3"/>
  <c r="AH42" i="3"/>
  <c r="AA42" i="3"/>
  <c r="F42" i="3"/>
  <c r="H42" i="3"/>
  <c r="T42" i="3"/>
  <c r="M42" i="3"/>
  <c r="AB42" i="3"/>
  <c r="I42" i="3"/>
  <c r="BC43" i="3"/>
  <c r="AX43" i="3"/>
  <c r="AR43" i="3"/>
  <c r="AM43" i="3"/>
  <c r="AH43" i="3"/>
  <c r="L43" i="3"/>
  <c r="U43" i="3"/>
  <c r="T43" i="3"/>
  <c r="S43" i="3"/>
  <c r="Q43" i="3"/>
  <c r="BC42" i="3"/>
  <c r="AW42" i="3"/>
  <c r="AR42" i="3"/>
  <c r="AM42" i="3"/>
  <c r="AG42" i="3"/>
  <c r="L42" i="3"/>
  <c r="U42" i="3"/>
  <c r="R42" i="3"/>
  <c r="S42" i="3"/>
  <c r="Q42" i="3"/>
  <c r="AZ43" i="3"/>
  <c r="AT43" i="3"/>
  <c r="AL43" i="3"/>
  <c r="AE43" i="3"/>
  <c r="AC43" i="3"/>
  <c r="K43" i="3"/>
  <c r="AB43" i="3"/>
  <c r="BD42" i="3"/>
  <c r="AV42" i="3"/>
  <c r="AO42" i="3"/>
  <c r="AI42" i="3"/>
  <c r="J42" i="3"/>
  <c r="Y42" i="3"/>
  <c r="O42" i="3"/>
  <c r="G42" i="3"/>
  <c r="AD42" i="3"/>
  <c r="N42" i="3"/>
  <c r="AE42" i="3"/>
  <c r="AN42" i="3"/>
  <c r="AY42" i="3"/>
  <c r="I43" i="3"/>
  <c r="D43" i="3"/>
  <c r="F43" i="3"/>
  <c r="AI43" i="3"/>
  <c r="AQ43" i="3"/>
  <c r="BB43" i="3"/>
  <c r="X52" i="3"/>
  <c r="K52" i="3"/>
  <c r="P52" i="3"/>
  <c r="AJ52" i="3"/>
  <c r="AS52" i="3"/>
  <c r="BA52" i="3"/>
  <c r="AD53" i="3"/>
  <c r="Y53" i="3"/>
  <c r="AA53" i="3"/>
  <c r="AN53" i="3"/>
  <c r="AV53" i="3"/>
  <c r="BA63" i="3"/>
  <c r="AW63" i="3"/>
  <c r="AS63" i="3"/>
  <c r="AO63" i="3"/>
  <c r="AK63" i="3"/>
  <c r="AG63" i="3"/>
  <c r="V63" i="3"/>
  <c r="P63" i="3"/>
  <c r="N63" i="3"/>
  <c r="R63" i="3"/>
  <c r="O63" i="3"/>
  <c r="Z63" i="3"/>
  <c r="G63" i="3"/>
  <c r="BB62" i="3"/>
  <c r="AX62" i="3"/>
  <c r="AT62" i="3"/>
  <c r="AP62" i="3"/>
  <c r="AL62" i="3"/>
  <c r="AH62" i="3"/>
  <c r="AA62" i="3"/>
  <c r="F62" i="3"/>
  <c r="H62" i="3"/>
  <c r="T62" i="3"/>
  <c r="M62" i="3"/>
  <c r="AB62" i="3"/>
  <c r="I62" i="3"/>
  <c r="BC63" i="3"/>
  <c r="AX63" i="3"/>
  <c r="AR63" i="3"/>
  <c r="AM63" i="3"/>
  <c r="AH63" i="3"/>
  <c r="L63" i="3"/>
  <c r="U63" i="3"/>
  <c r="T63" i="3"/>
  <c r="S63" i="3"/>
  <c r="Q63" i="3"/>
  <c r="BC62" i="3"/>
  <c r="AW62" i="3"/>
  <c r="AR62" i="3"/>
  <c r="AM62" i="3"/>
  <c r="AG62" i="3"/>
  <c r="L62" i="3"/>
  <c r="U62" i="3"/>
  <c r="R62" i="3"/>
  <c r="S62" i="3"/>
  <c r="Q62" i="3"/>
  <c r="AZ63" i="3"/>
  <c r="AT63" i="3"/>
  <c r="AL63" i="3"/>
  <c r="AE63" i="3"/>
  <c r="AC63" i="3"/>
  <c r="K63" i="3"/>
  <c r="AB63" i="3"/>
  <c r="BD62" i="3"/>
  <c r="AV62" i="3"/>
  <c r="AO62" i="3"/>
  <c r="AI62" i="3"/>
  <c r="J62" i="3"/>
  <c r="Y62" i="3"/>
  <c r="O62" i="3"/>
  <c r="G62" i="3"/>
  <c r="AD62" i="3"/>
  <c r="N62" i="3"/>
  <c r="AE62" i="3"/>
  <c r="AN62" i="3"/>
  <c r="AY62" i="3"/>
  <c r="I63" i="3"/>
  <c r="D63" i="3"/>
  <c r="F63" i="3"/>
  <c r="AI63" i="3"/>
  <c r="AQ63" i="3"/>
  <c r="BB63" i="3"/>
  <c r="X72" i="3"/>
  <c r="K72" i="3"/>
  <c r="P72" i="3"/>
  <c r="AJ72" i="3"/>
  <c r="AS72" i="3"/>
  <c r="BA72" i="3"/>
  <c r="AD73" i="3"/>
  <c r="Y73" i="3"/>
  <c r="AA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T3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AF3" i="3"/>
  <c r="L3" i="3"/>
  <c r="AC3" i="3"/>
  <c r="Y3" i="3"/>
  <c r="K3" i="3"/>
  <c r="S3" i="3"/>
  <c r="X3" i="3"/>
  <c r="E3" i="3"/>
  <c r="BA2" i="3"/>
  <c r="AW2" i="3"/>
  <c r="AS2" i="3"/>
  <c r="AO2" i="3"/>
  <c r="AK2" i="3"/>
  <c r="AG2" i="3"/>
  <c r="V2" i="3"/>
  <c r="P2" i="3"/>
  <c r="N2" i="3"/>
  <c r="R2" i="3"/>
  <c r="O2" i="3"/>
  <c r="Z2" i="3"/>
  <c r="G2" i="3"/>
  <c r="X2" i="3"/>
  <c r="M2" i="3"/>
  <c r="W2" i="3"/>
  <c r="AC2" i="3"/>
  <c r="AA2" i="3"/>
  <c r="AI2" i="3"/>
  <c r="AN2" i="3"/>
  <c r="AT2" i="3"/>
  <c r="AY2" i="3"/>
  <c r="BD2" i="3"/>
  <c r="Z3" i="3"/>
  <c r="M3" i="3"/>
  <c r="W3" i="3"/>
  <c r="P3" i="3"/>
  <c r="AA3" i="3"/>
  <c r="AI3" i="3"/>
  <c r="AO3" i="3"/>
  <c r="AT3" i="3"/>
  <c r="AY3" i="3"/>
  <c r="Q7" i="3"/>
  <c r="S7" i="3"/>
  <c r="T7" i="3"/>
  <c r="AC7" i="3"/>
  <c r="AE7" i="3"/>
  <c r="AL7" i="3"/>
  <c r="AT7" i="3"/>
  <c r="AZ7" i="3"/>
  <c r="I8" i="3"/>
  <c r="M8" i="3"/>
  <c r="N8" i="3"/>
  <c r="J8" i="3"/>
  <c r="AI8" i="3"/>
  <c r="AP8" i="3"/>
  <c r="AW8" i="3"/>
  <c r="X12" i="3"/>
  <c r="D12" i="3"/>
  <c r="U12" i="3"/>
  <c r="AA12" i="3"/>
  <c r="AJ12" i="3"/>
  <c r="AR12" i="3"/>
  <c r="AY12" i="3"/>
  <c r="G13" i="3"/>
  <c r="O13" i="3"/>
  <c r="W13" i="3"/>
  <c r="F13" i="3"/>
  <c r="AH13" i="3"/>
  <c r="AO13" i="3"/>
  <c r="AU13" i="3"/>
  <c r="BC13" i="3"/>
  <c r="X27" i="3"/>
  <c r="D27" i="3"/>
  <c r="H27" i="3"/>
  <c r="AA27" i="3"/>
  <c r="AJ27" i="3"/>
  <c r="AR27" i="3"/>
  <c r="BC27" i="3"/>
  <c r="AD28" i="3"/>
  <c r="W28" i="3"/>
  <c r="AA28" i="3"/>
  <c r="AM28" i="3"/>
  <c r="AV28" i="3"/>
  <c r="Z32" i="3"/>
  <c r="W32" i="3"/>
  <c r="V32" i="3"/>
  <c r="AK32" i="3"/>
  <c r="AU32" i="3"/>
  <c r="E33" i="3"/>
  <c r="M33" i="3"/>
  <c r="H33" i="3"/>
  <c r="AF33" i="3"/>
  <c r="AP33" i="3"/>
  <c r="AY33" i="3"/>
  <c r="E42" i="3"/>
  <c r="D42" i="3"/>
  <c r="AC42" i="3"/>
  <c r="AF42" i="3"/>
  <c r="AQ42" i="3"/>
  <c r="AZ42" i="3"/>
  <c r="X43" i="3"/>
  <c r="W43" i="3"/>
  <c r="J43" i="3"/>
  <c r="AJ43" i="3"/>
  <c r="AU43" i="3"/>
  <c r="BD43" i="3"/>
  <c r="Z52" i="3"/>
  <c r="W52" i="3"/>
  <c r="V52" i="3"/>
  <c r="AK52" i="3"/>
  <c r="AU52" i="3"/>
  <c r="E53" i="3"/>
  <c r="M53" i="3"/>
  <c r="H53" i="3"/>
  <c r="AF53" i="3"/>
  <c r="AP53" i="3"/>
  <c r="AY53" i="3"/>
  <c r="E62" i="3"/>
  <c r="D62" i="3"/>
  <c r="AC62" i="3"/>
  <c r="AF62" i="3"/>
  <c r="AQ62" i="3"/>
  <c r="AZ62" i="3"/>
  <c r="X63" i="3"/>
  <c r="W63" i="3"/>
  <c r="J63" i="3"/>
  <c r="AJ63" i="3"/>
  <c r="AU63" i="3"/>
  <c r="BD63" i="3"/>
  <c r="Z72" i="3"/>
  <c r="W72" i="3"/>
  <c r="V72" i="3"/>
  <c r="AK72" i="3"/>
  <c r="AU72" i="3"/>
  <c r="E73" i="3"/>
  <c r="M73" i="3"/>
  <c r="H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L23" i="3"/>
  <c r="AC23" i="3"/>
  <c r="Y23" i="3"/>
  <c r="K23" i="3"/>
  <c r="S23" i="3"/>
  <c r="X23" i="3"/>
  <c r="E23" i="3"/>
  <c r="BA22" i="3"/>
  <c r="AW22" i="3"/>
  <c r="AS22" i="3"/>
  <c r="AO22" i="3"/>
  <c r="AK22" i="3"/>
  <c r="AG22" i="3"/>
  <c r="V22" i="3"/>
  <c r="P22" i="3"/>
  <c r="N22" i="3"/>
  <c r="R22" i="3"/>
  <c r="O22" i="3"/>
  <c r="Z22" i="3"/>
  <c r="G22" i="3"/>
  <c r="X22" i="3"/>
  <c r="M22" i="3"/>
  <c r="W22" i="3"/>
  <c r="AC22" i="3"/>
  <c r="AA22" i="3"/>
  <c r="AI22" i="3"/>
  <c r="AN22" i="3"/>
  <c r="AT22" i="3"/>
  <c r="AY22" i="3"/>
  <c r="BD22" i="3"/>
  <c r="Z23" i="3"/>
  <c r="M23" i="3"/>
  <c r="W23" i="3"/>
  <c r="P23" i="3"/>
  <c r="AA23" i="3"/>
  <c r="AI23" i="3"/>
  <c r="AO23" i="3"/>
  <c r="AT23" i="3"/>
  <c r="AY23" i="3"/>
  <c r="BA38" i="3"/>
  <c r="AW38" i="3"/>
  <c r="AS38" i="3"/>
  <c r="AO38" i="3"/>
  <c r="AK38" i="3"/>
  <c r="AG38" i="3"/>
  <c r="V38" i="3"/>
  <c r="P38" i="3"/>
  <c r="N38" i="3"/>
  <c r="R38" i="3"/>
  <c r="O38" i="3"/>
  <c r="Z38" i="3"/>
  <c r="G38" i="3"/>
  <c r="BB37" i="3"/>
  <c r="AX37" i="3"/>
  <c r="AT37" i="3"/>
  <c r="AP37" i="3"/>
  <c r="AL37" i="3"/>
  <c r="AH37" i="3"/>
  <c r="AA37" i="3"/>
  <c r="F37" i="3"/>
  <c r="H37" i="3"/>
  <c r="T37" i="3"/>
  <c r="M37" i="3"/>
  <c r="AB37" i="3"/>
  <c r="I37" i="3"/>
  <c r="AZ38" i="3"/>
  <c r="AU38" i="3"/>
  <c r="AP38" i="3"/>
  <c r="AJ38" i="3"/>
  <c r="AE38" i="3"/>
  <c r="F38" i="3"/>
  <c r="Y38" i="3"/>
  <c r="D38" i="3"/>
  <c r="AB38" i="3"/>
  <c r="E38" i="3"/>
  <c r="AZ37" i="3"/>
  <c r="AU37" i="3"/>
  <c r="AO37" i="3"/>
  <c r="AJ37" i="3"/>
  <c r="AE37" i="3"/>
  <c r="P37" i="3"/>
  <c r="Y37" i="3"/>
  <c r="D37" i="3"/>
  <c r="Z37" i="3"/>
  <c r="E37" i="3"/>
  <c r="AD37" i="3"/>
  <c r="R37" i="3"/>
  <c r="AC37" i="3"/>
  <c r="AF37" i="3"/>
  <c r="AM37" i="3"/>
  <c r="AS37" i="3"/>
  <c r="BA37" i="3"/>
  <c r="Q38" i="3"/>
  <c r="M38" i="3"/>
  <c r="H38" i="3"/>
  <c r="L38" i="3"/>
  <c r="AI38" i="3"/>
  <c r="AQ38" i="3"/>
  <c r="AX38" i="3"/>
  <c r="BD38" i="3"/>
  <c r="BA48" i="3"/>
  <c r="AW48" i="3"/>
  <c r="AS48" i="3"/>
  <c r="AO48" i="3"/>
  <c r="AK48" i="3"/>
  <c r="AG48" i="3"/>
  <c r="V48" i="3"/>
  <c r="P48" i="3"/>
  <c r="N48" i="3"/>
  <c r="R48" i="3"/>
  <c r="O48" i="3"/>
  <c r="Z48" i="3"/>
  <c r="G48" i="3"/>
  <c r="BB47" i="3"/>
  <c r="AX47" i="3"/>
  <c r="AT47" i="3"/>
  <c r="AP47" i="3"/>
  <c r="AL47" i="3"/>
  <c r="AH47" i="3"/>
  <c r="AA47" i="3"/>
  <c r="F47" i="3"/>
  <c r="H47" i="3"/>
  <c r="T47" i="3"/>
  <c r="M47" i="3"/>
  <c r="AB47" i="3"/>
  <c r="I47" i="3"/>
  <c r="AZ48" i="3"/>
  <c r="AU48" i="3"/>
  <c r="AP48" i="3"/>
  <c r="AJ48" i="3"/>
  <c r="AE48" i="3"/>
  <c r="F48" i="3"/>
  <c r="Y48" i="3"/>
  <c r="D48" i="3"/>
  <c r="AB48" i="3"/>
  <c r="E48" i="3"/>
  <c r="AZ47" i="3"/>
  <c r="AU47" i="3"/>
  <c r="AO47" i="3"/>
  <c r="AJ47" i="3"/>
  <c r="AE47" i="3"/>
  <c r="P47" i="3"/>
  <c r="Y47" i="3"/>
  <c r="D47" i="3"/>
  <c r="Z47" i="3"/>
  <c r="E47" i="3"/>
  <c r="AD47" i="3"/>
  <c r="R47" i="3"/>
  <c r="AC47" i="3"/>
  <c r="AF47" i="3"/>
  <c r="AM47" i="3"/>
  <c r="AS47" i="3"/>
  <c r="BA47" i="3"/>
  <c r="Q48" i="3"/>
  <c r="M48" i="3"/>
  <c r="H48" i="3"/>
  <c r="L48" i="3"/>
  <c r="AI48" i="3"/>
  <c r="AQ48" i="3"/>
  <c r="AX48" i="3"/>
  <c r="BD48" i="3"/>
  <c r="BA58" i="3"/>
  <c r="AW58" i="3"/>
  <c r="AS58" i="3"/>
  <c r="AO58" i="3"/>
  <c r="AK58" i="3"/>
  <c r="AG58" i="3"/>
  <c r="V58" i="3"/>
  <c r="P58" i="3"/>
  <c r="N58" i="3"/>
  <c r="R58" i="3"/>
  <c r="O58" i="3"/>
  <c r="Z58" i="3"/>
  <c r="G58" i="3"/>
  <c r="BB57" i="3"/>
  <c r="AX57" i="3"/>
  <c r="AT57" i="3"/>
  <c r="AP57" i="3"/>
  <c r="AL57" i="3"/>
  <c r="AH57" i="3"/>
  <c r="AA57" i="3"/>
  <c r="F57" i="3"/>
  <c r="H57" i="3"/>
  <c r="T57" i="3"/>
  <c r="M57" i="3"/>
  <c r="AB57" i="3"/>
  <c r="I57" i="3"/>
  <c r="AZ58" i="3"/>
  <c r="AU58" i="3"/>
  <c r="AP58" i="3"/>
  <c r="AJ58" i="3"/>
  <c r="AE58" i="3"/>
  <c r="F58" i="3"/>
  <c r="Y58" i="3"/>
  <c r="D58" i="3"/>
  <c r="AB58" i="3"/>
  <c r="E58" i="3"/>
  <c r="AZ57" i="3"/>
  <c r="AU57" i="3"/>
  <c r="AO57" i="3"/>
  <c r="AJ57" i="3"/>
  <c r="AE57" i="3"/>
  <c r="P57" i="3"/>
  <c r="Y57" i="3"/>
  <c r="D57" i="3"/>
  <c r="Z57" i="3"/>
  <c r="E57" i="3"/>
  <c r="AD57" i="3"/>
  <c r="R57" i="3"/>
  <c r="AC57" i="3"/>
  <c r="AF57" i="3"/>
  <c r="AM57" i="3"/>
  <c r="AS57" i="3"/>
  <c r="BA57" i="3"/>
  <c r="Q58" i="3"/>
  <c r="M58" i="3"/>
  <c r="H58" i="3"/>
  <c r="L58" i="3"/>
  <c r="AI58" i="3"/>
  <c r="AQ58" i="3"/>
  <c r="AX58" i="3"/>
  <c r="BD58" i="3"/>
  <c r="BA68" i="3"/>
  <c r="AW68" i="3"/>
  <c r="AS68" i="3"/>
  <c r="AO68" i="3"/>
  <c r="AK68" i="3"/>
  <c r="AG68" i="3"/>
  <c r="V68" i="3"/>
  <c r="P68" i="3"/>
  <c r="N68" i="3"/>
  <c r="R68" i="3"/>
  <c r="O68" i="3"/>
  <c r="Z68" i="3"/>
  <c r="G68" i="3"/>
  <c r="BB67" i="3"/>
  <c r="AX67" i="3"/>
  <c r="AT67" i="3"/>
  <c r="AP67" i="3"/>
  <c r="AL67" i="3"/>
  <c r="AH67" i="3"/>
  <c r="AA67" i="3"/>
  <c r="F67" i="3"/>
  <c r="H67" i="3"/>
  <c r="T67" i="3"/>
  <c r="M67" i="3"/>
  <c r="AB67" i="3"/>
  <c r="I67" i="3"/>
  <c r="AZ68" i="3"/>
  <c r="AU68" i="3"/>
  <c r="AP68" i="3"/>
  <c r="AJ68" i="3"/>
  <c r="AE68" i="3"/>
  <c r="F68" i="3"/>
  <c r="Y68" i="3"/>
  <c r="D68" i="3"/>
  <c r="AB68" i="3"/>
  <c r="E68" i="3"/>
  <c r="AZ67" i="3"/>
  <c r="AU67" i="3"/>
  <c r="AO67" i="3"/>
  <c r="AJ67" i="3"/>
  <c r="AE67" i="3"/>
  <c r="P67" i="3"/>
  <c r="Y67" i="3"/>
  <c r="D67" i="3"/>
  <c r="Z67" i="3"/>
  <c r="E67" i="3"/>
  <c r="AD67" i="3"/>
  <c r="R67" i="3"/>
  <c r="AC67" i="3"/>
  <c r="AF67" i="3"/>
  <c r="AM67" i="3"/>
  <c r="AS67" i="3"/>
  <c r="BA67" i="3"/>
  <c r="Q68" i="3"/>
  <c r="M68" i="3"/>
  <c r="H68" i="3"/>
  <c r="L68" i="3"/>
  <c r="AI68" i="3"/>
  <c r="AQ68" i="3"/>
  <c r="AX68" i="3"/>
  <c r="BD68" i="3"/>
  <c r="BA78" i="3"/>
  <c r="AW78" i="3"/>
  <c r="AS78" i="3"/>
  <c r="AO78" i="3"/>
  <c r="AK78" i="3"/>
  <c r="AG78" i="3"/>
  <c r="V78" i="3"/>
  <c r="P78" i="3"/>
  <c r="N78" i="3"/>
  <c r="R78" i="3"/>
  <c r="O78" i="3"/>
  <c r="Z78" i="3"/>
  <c r="G78" i="3"/>
  <c r="BB77" i="3"/>
  <c r="AX77" i="3"/>
  <c r="AT77" i="3"/>
  <c r="AP77" i="3"/>
  <c r="AL77" i="3"/>
  <c r="AH77" i="3"/>
  <c r="AA77" i="3"/>
  <c r="F77" i="3"/>
  <c r="H77" i="3"/>
  <c r="T77" i="3"/>
  <c r="M77" i="3"/>
  <c r="AB77" i="3"/>
  <c r="I77" i="3"/>
  <c r="AZ78" i="3"/>
  <c r="AU78" i="3"/>
  <c r="AP78" i="3"/>
  <c r="AJ78" i="3"/>
  <c r="AE78" i="3"/>
  <c r="F78" i="3"/>
  <c r="Y78" i="3"/>
  <c r="D78" i="3"/>
  <c r="AB78" i="3"/>
  <c r="E78" i="3"/>
  <c r="AZ77" i="3"/>
  <c r="AU77" i="3"/>
  <c r="AO77" i="3"/>
  <c r="AJ77" i="3"/>
  <c r="AE77" i="3"/>
  <c r="P77" i="3"/>
  <c r="Y77" i="3"/>
  <c r="D77" i="3"/>
  <c r="Z77" i="3"/>
  <c r="E77" i="3"/>
  <c r="AD77" i="3"/>
  <c r="R77" i="3"/>
  <c r="AC77" i="3"/>
  <c r="AF77" i="3"/>
  <c r="AM77" i="3"/>
  <c r="AS77" i="3"/>
  <c r="BA77" i="3"/>
  <c r="Q78" i="3"/>
  <c r="M78" i="3"/>
  <c r="H78" i="3"/>
  <c r="L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Z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Z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Z19" i="17"/>
  <c r="Z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Z25" i="17"/>
  <c r="J26" i="17"/>
  <c r="R26" i="17"/>
  <c r="I27" i="17"/>
  <c r="Q27" i="17"/>
  <c r="Z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Z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Z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Z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Z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Z21" i="17"/>
  <c r="Z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Z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Z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Z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AA1" i="11"/>
  <c r="O1" i="11"/>
  <c r="F24" i="1"/>
  <c r="V1" i="11"/>
  <c r="Z1" i="11"/>
  <c r="AD1" i="11"/>
  <c r="H1" i="11"/>
  <c r="T1" i="11"/>
  <c r="G18" i="14"/>
  <c r="G34" i="14" s="1"/>
  <c r="D1" i="11"/>
  <c r="L5" i="1"/>
  <c r="E1" i="11"/>
  <c r="I1" i="11"/>
  <c r="M1" i="11"/>
  <c r="U1" i="11"/>
  <c r="X1" i="11"/>
  <c r="AB1" i="11"/>
  <c r="V5" i="1"/>
  <c r="F1" i="11"/>
  <c r="J1" i="11"/>
  <c r="N1" i="11"/>
  <c r="R1" i="11"/>
  <c r="Y1" i="11"/>
  <c r="AC1" i="11"/>
  <c r="F51" i="1"/>
  <c r="J20" i="1"/>
  <c r="K24" i="1"/>
  <c r="W20" i="1"/>
  <c r="L43" i="1"/>
  <c r="N24" i="1"/>
  <c r="S12" i="1"/>
  <c r="S14" i="1"/>
  <c r="S24" i="1"/>
  <c r="J15" i="1"/>
  <c r="M15" i="1"/>
  <c r="S15" i="1"/>
  <c r="U38" i="1"/>
  <c r="N23" i="1"/>
  <c r="I24" i="1"/>
  <c r="U24" i="1"/>
  <c r="F23" i="1"/>
  <c r="G15" i="1"/>
  <c r="W15" i="1"/>
  <c r="M48" i="1"/>
  <c r="I8" i="1"/>
  <c r="K23" i="1"/>
  <c r="O23" i="1"/>
  <c r="U23" i="1"/>
  <c r="L23" i="1"/>
  <c r="V23" i="1"/>
  <c r="F37" i="1"/>
  <c r="F4" i="1"/>
  <c r="S18" i="1"/>
  <c r="G23" i="1"/>
  <c r="F18" i="1"/>
  <c r="R18" i="1"/>
  <c r="G46" i="1"/>
  <c r="N48" i="1"/>
  <c r="M8" i="1"/>
  <c r="R23" i="1"/>
  <c r="L46" i="1"/>
  <c r="F48" i="1"/>
  <c r="S48" i="1"/>
  <c r="W8" i="1"/>
  <c r="F15" i="1"/>
  <c r="O15" i="1"/>
  <c r="O28" i="1"/>
  <c r="I23" i="1"/>
  <c r="M23" i="1"/>
  <c r="S23" i="1"/>
  <c r="W23" i="1"/>
  <c r="N37" i="1"/>
  <c r="N4" i="1"/>
  <c r="W18" i="1"/>
  <c r="T22" i="1"/>
  <c r="T46" i="1"/>
  <c r="I48" i="1"/>
  <c r="W48" i="1"/>
  <c r="F18" i="15"/>
  <c r="C5" i="15"/>
  <c r="M18" i="1"/>
  <c r="G34" i="1"/>
  <c r="G10" i="1"/>
  <c r="J10" i="1"/>
  <c r="S10" i="1"/>
  <c r="W12" i="1"/>
  <c r="W28" i="1"/>
  <c r="O13" i="1"/>
  <c r="F43" i="1"/>
  <c r="M43" i="1"/>
  <c r="W43" i="1"/>
  <c r="I14" i="1"/>
  <c r="W14" i="1"/>
  <c r="J24" i="1"/>
  <c r="O24" i="1"/>
  <c r="W24" i="1"/>
  <c r="H46" i="1"/>
  <c r="M46" i="1"/>
  <c r="W46" i="1"/>
  <c r="T51" i="1"/>
  <c r="C38" i="3"/>
  <c r="F16" i="1"/>
  <c r="O34" i="1"/>
  <c r="F30" i="1"/>
  <c r="R43" i="1"/>
  <c r="M14" i="1"/>
  <c r="I46" i="1"/>
  <c r="O46" i="1"/>
  <c r="C23" i="4"/>
  <c r="K10" i="1"/>
  <c r="I12" i="1"/>
  <c r="S8" i="1"/>
  <c r="F10" i="1"/>
  <c r="M10" i="1"/>
  <c r="W10" i="1"/>
  <c r="M12" i="1"/>
  <c r="K15" i="1"/>
  <c r="T15" i="1"/>
  <c r="T16" i="1"/>
  <c r="V19" i="1"/>
  <c r="J28" i="1"/>
  <c r="U34" i="1"/>
  <c r="I38" i="1"/>
  <c r="J30" i="1"/>
  <c r="O20" i="1"/>
  <c r="L27" i="1"/>
  <c r="J43" i="1"/>
  <c r="S43" i="1"/>
  <c r="L18" i="1"/>
  <c r="G24" i="1"/>
  <c r="M24" i="1"/>
  <c r="T24" i="1"/>
  <c r="K46" i="1"/>
  <c r="S46" i="1"/>
  <c r="F47" i="1"/>
  <c r="C27" i="3"/>
  <c r="C67" i="3"/>
  <c r="C77" i="3"/>
  <c r="N30" i="1"/>
  <c r="R5" i="1"/>
  <c r="I10" i="1"/>
  <c r="N10" i="1"/>
  <c r="U10" i="1"/>
  <c r="I15" i="1"/>
  <c r="U15" i="1"/>
  <c r="H16" i="1"/>
  <c r="W16" i="1"/>
  <c r="W38" i="1"/>
  <c r="G30" i="1"/>
  <c r="K30" i="1"/>
  <c r="O30" i="1"/>
  <c r="U30" i="1"/>
  <c r="W13" i="1"/>
  <c r="V27" i="1"/>
  <c r="I43" i="1"/>
  <c r="N43" i="1"/>
  <c r="V43" i="1"/>
  <c r="V37" i="1"/>
  <c r="L14" i="1"/>
  <c r="V14" i="1"/>
  <c r="I18" i="1"/>
  <c r="N18" i="1"/>
  <c r="V18" i="1"/>
  <c r="F22" i="1"/>
  <c r="V22" i="1"/>
  <c r="H24" i="1"/>
  <c r="L24" i="1"/>
  <c r="V24" i="1"/>
  <c r="F46" i="1"/>
  <c r="J46" i="1"/>
  <c r="N46" i="1"/>
  <c r="U46" i="1"/>
  <c r="N47" i="1"/>
  <c r="J48" i="1"/>
  <c r="T48" i="1"/>
  <c r="N51" i="1"/>
  <c r="C7" i="3"/>
  <c r="C13" i="3"/>
  <c r="C10" i="7"/>
  <c r="M16" i="1"/>
  <c r="L30" i="1"/>
  <c r="R30" i="1"/>
  <c r="V30" i="1"/>
  <c r="F18" i="2"/>
  <c r="J18" i="2"/>
  <c r="N18" i="2"/>
  <c r="R18" i="2"/>
  <c r="V18" i="2"/>
  <c r="B13" i="2"/>
  <c r="B17" i="2"/>
  <c r="I84" i="3"/>
  <c r="H20" i="1" s="1"/>
  <c r="AB84" i="3"/>
  <c r="M84" i="3"/>
  <c r="H8" i="1" s="1"/>
  <c r="T84" i="3"/>
  <c r="H43" i="1" s="1"/>
  <c r="H84" i="3"/>
  <c r="F84" i="3"/>
  <c r="AA84" i="3"/>
  <c r="H34" i="1" s="1"/>
  <c r="AH84" i="3"/>
  <c r="AL84" i="3"/>
  <c r="AP84" i="3"/>
  <c r="AT84" i="3"/>
  <c r="AX84" i="3"/>
  <c r="BB84" i="3"/>
  <c r="C12" i="4"/>
  <c r="C18" i="4"/>
  <c r="C27" i="4"/>
  <c r="L18" i="15"/>
  <c r="R44" i="1"/>
  <c r="O31" i="1"/>
  <c r="J22" i="1"/>
  <c r="N16" i="1"/>
  <c r="V32" i="1"/>
  <c r="O38" i="1"/>
  <c r="I30" i="1"/>
  <c r="S30" i="1"/>
  <c r="V44" i="1"/>
  <c r="J27" i="1"/>
  <c r="L37" i="1"/>
  <c r="W31" i="1"/>
  <c r="L22" i="1"/>
  <c r="C47" i="3"/>
  <c r="C53" i="3"/>
  <c r="C3" i="4"/>
  <c r="Q18" i="15"/>
  <c r="AG18" i="15"/>
  <c r="F26" i="1"/>
  <c r="S26" i="1"/>
  <c r="S28" i="1"/>
  <c r="G35" i="1"/>
  <c r="U35" i="1"/>
  <c r="F20" i="1"/>
  <c r="S20" i="1"/>
  <c r="F13" i="1"/>
  <c r="S13" i="1"/>
  <c r="G26" i="1"/>
  <c r="M26" i="1"/>
  <c r="G18" i="2"/>
  <c r="K18" i="2"/>
  <c r="O18" i="2"/>
  <c r="S18" i="2"/>
  <c r="B6" i="2"/>
  <c r="B10" i="2"/>
  <c r="B14" i="2"/>
  <c r="C23" i="3"/>
  <c r="C48" i="3"/>
  <c r="F35" i="1"/>
  <c r="F42" i="1"/>
  <c r="K42" i="1"/>
  <c r="S42" i="1"/>
  <c r="K7" i="1"/>
  <c r="G41" i="1"/>
  <c r="K41" i="1"/>
  <c r="O41" i="1"/>
  <c r="U41" i="1"/>
  <c r="K28" i="1"/>
  <c r="O35" i="1"/>
  <c r="M42" i="1"/>
  <c r="T42" i="1"/>
  <c r="H47" i="1"/>
  <c r="D18" i="2"/>
  <c r="G28" i="1" s="1"/>
  <c r="O7" i="1"/>
  <c r="G8" i="1"/>
  <c r="O8" i="1"/>
  <c r="U8" i="1"/>
  <c r="L41" i="1"/>
  <c r="R41" i="1"/>
  <c r="V41" i="1"/>
  <c r="F28" i="1"/>
  <c r="M28" i="1"/>
  <c r="T28" i="1"/>
  <c r="G20" i="1"/>
  <c r="M20" i="1"/>
  <c r="I42" i="1"/>
  <c r="N42" i="1"/>
  <c r="U42" i="1"/>
  <c r="H4" i="1"/>
  <c r="R4" i="1"/>
  <c r="N22" i="1"/>
  <c r="L18" i="2"/>
  <c r="T18" i="2"/>
  <c r="B3" i="2"/>
  <c r="C33" i="3"/>
  <c r="C73" i="3"/>
  <c r="F41" i="1"/>
  <c r="F8" i="1"/>
  <c r="N8" i="1"/>
  <c r="L11" i="1"/>
  <c r="F12" i="1"/>
  <c r="N12" i="1"/>
  <c r="F31" i="1"/>
  <c r="K31" i="1"/>
  <c r="S31" i="1"/>
  <c r="R47" i="1"/>
  <c r="R11" i="1"/>
  <c r="G12" i="1"/>
  <c r="K12" i="1"/>
  <c r="O12" i="1"/>
  <c r="U12" i="1"/>
  <c r="I16" i="1"/>
  <c r="R16" i="1"/>
  <c r="L35" i="1"/>
  <c r="R35" i="1"/>
  <c r="V35" i="1"/>
  <c r="F38" i="1"/>
  <c r="S38" i="1"/>
  <c r="G13" i="1"/>
  <c r="M13" i="1"/>
  <c r="F27" i="1"/>
  <c r="N27" i="1"/>
  <c r="I26" i="1"/>
  <c r="N26" i="1"/>
  <c r="U26" i="1"/>
  <c r="H37" i="1"/>
  <c r="R37" i="1"/>
  <c r="F14" i="1"/>
  <c r="N14" i="1"/>
  <c r="G31" i="1"/>
  <c r="M31" i="1"/>
  <c r="T31" i="1"/>
  <c r="J47" i="1"/>
  <c r="T47" i="1"/>
  <c r="G48" i="1"/>
  <c r="K48" i="1"/>
  <c r="O48" i="1"/>
  <c r="U48" i="1"/>
  <c r="H18" i="2"/>
  <c r="P18" i="2"/>
  <c r="U7" i="1"/>
  <c r="L8" i="1"/>
  <c r="R8" i="1"/>
  <c r="V8" i="1"/>
  <c r="V11" i="1"/>
  <c r="L12" i="1"/>
  <c r="R12" i="1"/>
  <c r="V12" i="1"/>
  <c r="J16" i="1"/>
  <c r="S16" i="1"/>
  <c r="I41" i="1"/>
  <c r="M41" i="1"/>
  <c r="S41" i="1"/>
  <c r="W41" i="1"/>
  <c r="I28" i="1"/>
  <c r="N28" i="1"/>
  <c r="U28" i="1"/>
  <c r="L32" i="1"/>
  <c r="I35" i="1"/>
  <c r="M35" i="1"/>
  <c r="S35" i="1"/>
  <c r="W35" i="1"/>
  <c r="G38" i="1"/>
  <c r="M38" i="1"/>
  <c r="F6" i="1"/>
  <c r="N6" i="1"/>
  <c r="I20" i="1"/>
  <c r="N20" i="1"/>
  <c r="U20" i="1"/>
  <c r="L44" i="1"/>
  <c r="I13" i="1"/>
  <c r="N13" i="1"/>
  <c r="U13" i="1"/>
  <c r="R27" i="1"/>
  <c r="G43" i="1"/>
  <c r="K43" i="1"/>
  <c r="O43" i="1"/>
  <c r="U43" i="1"/>
  <c r="J26" i="1"/>
  <c r="O26" i="1"/>
  <c r="W26" i="1"/>
  <c r="T37" i="1"/>
  <c r="G14" i="1"/>
  <c r="K14" i="1"/>
  <c r="O14" i="1"/>
  <c r="U14" i="1"/>
  <c r="J42" i="1"/>
  <c r="O42" i="1"/>
  <c r="W42" i="1"/>
  <c r="J4" i="1"/>
  <c r="T4" i="1"/>
  <c r="G18" i="1"/>
  <c r="O18" i="1"/>
  <c r="U18" i="1"/>
  <c r="F39" i="1"/>
  <c r="I31" i="1"/>
  <c r="N31" i="1"/>
  <c r="U31" i="1"/>
  <c r="H22" i="1"/>
  <c r="R22" i="1"/>
  <c r="L47" i="1"/>
  <c r="V47" i="1"/>
  <c r="H48" i="1"/>
  <c r="L48" i="1"/>
  <c r="R48" i="1"/>
  <c r="V48" i="1"/>
  <c r="J51" i="1"/>
  <c r="E18" i="2"/>
  <c r="I18" i="2"/>
  <c r="M18" i="2"/>
  <c r="Q18" i="2"/>
  <c r="U18" i="2"/>
  <c r="B4" i="2"/>
  <c r="B8" i="2"/>
  <c r="B12" i="2"/>
  <c r="B16" i="2"/>
  <c r="G84" i="3"/>
  <c r="H10" i="1" s="1"/>
  <c r="Z84" i="3"/>
  <c r="H33" i="1" s="1"/>
  <c r="R84" i="3"/>
  <c r="H26" i="1" s="1"/>
  <c r="N84" i="3"/>
  <c r="P84" i="3"/>
  <c r="V84" i="3"/>
  <c r="AG84" i="3"/>
  <c r="AK84" i="3"/>
  <c r="AO84" i="3"/>
  <c r="AS84" i="3"/>
  <c r="AW84" i="3"/>
  <c r="BA84" i="3"/>
  <c r="C3" i="3"/>
  <c r="C28" i="3"/>
  <c r="G7" i="1"/>
  <c r="J41" i="1"/>
  <c r="N41" i="1"/>
  <c r="C13" i="4"/>
  <c r="C28" i="4"/>
  <c r="C37" i="4"/>
  <c r="C42" i="4"/>
  <c r="T18" i="7"/>
  <c r="C14" i="7"/>
  <c r="N35" i="8"/>
  <c r="B23" i="8"/>
  <c r="C23" i="8" s="1"/>
  <c r="D23" i="8" s="1"/>
  <c r="C78" i="3"/>
  <c r="E85" i="4"/>
  <c r="Q85" i="4"/>
  <c r="U85" i="4"/>
  <c r="AC85" i="4"/>
  <c r="AG85" i="4"/>
  <c r="AS85" i="4"/>
  <c r="BA85" i="4"/>
  <c r="C7" i="4"/>
  <c r="C33" i="4"/>
  <c r="C38" i="4"/>
  <c r="C47" i="4"/>
  <c r="C87" i="4"/>
  <c r="Q18" i="7"/>
  <c r="C8" i="7"/>
  <c r="T35" i="8"/>
  <c r="C72" i="3"/>
  <c r="C86" i="3"/>
  <c r="N85" i="4"/>
  <c r="Z85" i="4"/>
  <c r="AH85" i="4"/>
  <c r="AP85" i="4"/>
  <c r="AX85" i="4"/>
  <c r="C8" i="4"/>
  <c r="C17" i="4"/>
  <c r="C48" i="4"/>
  <c r="R18" i="7"/>
  <c r="C12" i="7"/>
  <c r="B17" i="8"/>
  <c r="Q35" i="8"/>
  <c r="Y35" i="8"/>
  <c r="V34" i="17"/>
  <c r="F40" i="1"/>
  <c r="F17" i="1"/>
  <c r="T17" i="1"/>
  <c r="T39" i="1"/>
  <c r="F25" i="1"/>
  <c r="N25" i="1"/>
  <c r="J36" i="1"/>
  <c r="N36" i="1"/>
  <c r="F21" i="1"/>
  <c r="N21" i="1"/>
  <c r="AN244" i="11"/>
  <c r="F45" i="1"/>
  <c r="J45" i="1"/>
  <c r="N45" i="1"/>
  <c r="T45" i="1"/>
  <c r="I5" i="1"/>
  <c r="M5" i="1"/>
  <c r="S5" i="1"/>
  <c r="R7" i="1"/>
  <c r="G9" i="1"/>
  <c r="O9" i="1"/>
  <c r="U9" i="1"/>
  <c r="I11" i="1"/>
  <c r="M11" i="1"/>
  <c r="S11" i="1"/>
  <c r="W11" i="1"/>
  <c r="G40" i="1"/>
  <c r="K40" i="1"/>
  <c r="O40" i="1"/>
  <c r="U40" i="1"/>
  <c r="L244" i="11"/>
  <c r="I19" i="1"/>
  <c r="M19" i="1"/>
  <c r="S19" i="1"/>
  <c r="W19" i="1"/>
  <c r="G25" i="1"/>
  <c r="O25" i="1"/>
  <c r="U25" i="1"/>
  <c r="P244" i="11"/>
  <c r="I32" i="1"/>
  <c r="M32" i="1"/>
  <c r="S32" i="1"/>
  <c r="W32" i="1"/>
  <c r="L34" i="1"/>
  <c r="R34" i="1"/>
  <c r="V34" i="1"/>
  <c r="G36" i="1"/>
  <c r="O36" i="1"/>
  <c r="U36" i="1"/>
  <c r="I6" i="1"/>
  <c r="M6" i="1"/>
  <c r="S6" i="1"/>
  <c r="W6" i="1"/>
  <c r="G33" i="1"/>
  <c r="O33" i="1"/>
  <c r="U33" i="1"/>
  <c r="I44" i="1"/>
  <c r="M44" i="1"/>
  <c r="S44" i="1"/>
  <c r="W44" i="1"/>
  <c r="G17" i="1"/>
  <c r="K17" i="1"/>
  <c r="O17" i="1"/>
  <c r="U17" i="1"/>
  <c r="I27" i="1"/>
  <c r="M27" i="1"/>
  <c r="S27" i="1"/>
  <c r="W27" i="1"/>
  <c r="G21" i="1"/>
  <c r="K21" i="1"/>
  <c r="O21" i="1"/>
  <c r="U21" i="1"/>
  <c r="AG243" i="11"/>
  <c r="AG2" i="11"/>
  <c r="I37" i="1"/>
  <c r="M37" i="1"/>
  <c r="S37" i="1"/>
  <c r="W37" i="1"/>
  <c r="G29" i="1"/>
  <c r="O29" i="1"/>
  <c r="U29" i="1"/>
  <c r="AK243" i="11"/>
  <c r="AK244" i="11"/>
  <c r="I4" i="1"/>
  <c r="M4" i="1"/>
  <c r="S4" i="1"/>
  <c r="W4" i="1"/>
  <c r="G39" i="1"/>
  <c r="K39" i="1"/>
  <c r="O39" i="1"/>
  <c r="U39" i="1"/>
  <c r="I22" i="1"/>
  <c r="M22" i="1"/>
  <c r="S22" i="1"/>
  <c r="W22" i="1"/>
  <c r="G45" i="1"/>
  <c r="K45" i="1"/>
  <c r="O45" i="1"/>
  <c r="U45" i="1"/>
  <c r="AS243" i="11"/>
  <c r="AS244" i="11"/>
  <c r="I47" i="1"/>
  <c r="M47" i="1"/>
  <c r="S47" i="1"/>
  <c r="W47" i="1"/>
  <c r="G51" i="1"/>
  <c r="K51" i="1"/>
  <c r="O51" i="1"/>
  <c r="U51" i="1"/>
  <c r="F9" i="1"/>
  <c r="N9" i="1"/>
  <c r="J40" i="1"/>
  <c r="T40" i="1"/>
  <c r="F36" i="1"/>
  <c r="F33" i="1"/>
  <c r="N33" i="1"/>
  <c r="J21" i="1"/>
  <c r="N39" i="1"/>
  <c r="AX244" i="11"/>
  <c r="AX243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L37" i="8"/>
  <c r="H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V37" i="8"/>
  <c r="V18" i="8" s="1"/>
  <c r="R37" i="8"/>
  <c r="R36" i="8" s="1"/>
  <c r="N37" i="8"/>
  <c r="N36" i="8" s="1"/>
  <c r="J37" i="8"/>
  <c r="F37" i="8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Z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AE82" i="3"/>
  <c r="AE11" i="3" s="1"/>
  <c r="J82" i="3"/>
  <c r="U82" i="3"/>
  <c r="U76" i="3" s="1"/>
  <c r="W82" i="3"/>
  <c r="W26" i="3" s="1"/>
  <c r="D82" i="3"/>
  <c r="D11" i="3" s="1"/>
  <c r="AD82" i="3"/>
  <c r="Q82" i="3"/>
  <c r="Q71" i="3" s="1"/>
  <c r="BB82" i="3"/>
  <c r="BB41" i="3" s="1"/>
  <c r="AX82" i="3"/>
  <c r="AT82" i="3"/>
  <c r="AT51" i="3" s="1"/>
  <c r="AP82" i="3"/>
  <c r="AP81" i="3" s="1"/>
  <c r="AL82" i="3"/>
  <c r="AL41" i="3" s="1"/>
  <c r="AH82" i="3"/>
  <c r="AA82" i="3"/>
  <c r="AA81" i="3" s="1"/>
  <c r="F82" i="3"/>
  <c r="F51" i="3" s="1"/>
  <c r="H82" i="3"/>
  <c r="H41" i="3" s="1"/>
  <c r="T82" i="3"/>
  <c r="T61" i="3" s="1"/>
  <c r="M82" i="3"/>
  <c r="M51" i="3" s="1"/>
  <c r="AB82" i="3"/>
  <c r="AB51" i="3" s="1"/>
  <c r="I82" i="3"/>
  <c r="I41" i="3" s="1"/>
  <c r="BA82" i="3"/>
  <c r="AW82" i="3"/>
  <c r="AW66" i="3" s="1"/>
  <c r="AS82" i="3"/>
  <c r="AS6" i="3" s="1"/>
  <c r="AO82" i="3"/>
  <c r="AO51" i="3" s="1"/>
  <c r="AK82" i="3"/>
  <c r="AG82" i="3"/>
  <c r="V82" i="3"/>
  <c r="V61" i="3" s="1"/>
  <c r="P82" i="3"/>
  <c r="P56" i="3" s="1"/>
  <c r="N82" i="3"/>
  <c r="R82" i="3"/>
  <c r="R66" i="3" s="1"/>
  <c r="O82" i="3"/>
  <c r="Z82" i="3"/>
  <c r="Z6" i="3" s="1"/>
  <c r="G82" i="3"/>
  <c r="BD82" i="3"/>
  <c r="AZ82" i="3"/>
  <c r="AZ76" i="3" s="1"/>
  <c r="AV82" i="3"/>
  <c r="AV11" i="3" s="1"/>
  <c r="AR82" i="3"/>
  <c r="AR71" i="3" s="1"/>
  <c r="AN82" i="3"/>
  <c r="AN76" i="3" s="1"/>
  <c r="AJ82" i="3"/>
  <c r="AJ76" i="3" s="1"/>
  <c r="AF82" i="3"/>
  <c r="AF11" i="3" s="1"/>
  <c r="L82" i="3"/>
  <c r="L71" i="3" s="1"/>
  <c r="AC82" i="3"/>
  <c r="AC76" i="3" s="1"/>
  <c r="Y82" i="3"/>
  <c r="Y71" i="3" s="1"/>
  <c r="K82" i="3"/>
  <c r="K11" i="3" s="1"/>
  <c r="S82" i="3"/>
  <c r="S71" i="3" s="1"/>
  <c r="X82" i="3"/>
  <c r="E82" i="3"/>
  <c r="E71" i="3" s="1"/>
  <c r="I7" i="1"/>
  <c r="S7" i="1"/>
  <c r="F11" i="1"/>
  <c r="N11" i="1"/>
  <c r="H40" i="1"/>
  <c r="L40" i="1"/>
  <c r="R40" i="1"/>
  <c r="V40" i="1"/>
  <c r="F19" i="1"/>
  <c r="N19" i="1"/>
  <c r="V25" i="1"/>
  <c r="I34" i="1"/>
  <c r="S34" i="1"/>
  <c r="F44" i="1"/>
  <c r="J44" i="1"/>
  <c r="N44" i="1"/>
  <c r="H17" i="1"/>
  <c r="R17" i="1"/>
  <c r="V17" i="1"/>
  <c r="L21" i="1"/>
  <c r="R21" i="1"/>
  <c r="V21" i="1"/>
  <c r="AH243" i="11"/>
  <c r="AH244" i="11"/>
  <c r="H29" i="1"/>
  <c r="R29" i="1"/>
  <c r="V29" i="1"/>
  <c r="AL243" i="11"/>
  <c r="AL244" i="11"/>
  <c r="H39" i="1"/>
  <c r="L39" i="1"/>
  <c r="R39" i="1"/>
  <c r="V39" i="1"/>
  <c r="AP243" i="11"/>
  <c r="AP244" i="11"/>
  <c r="H45" i="1"/>
  <c r="L45" i="1"/>
  <c r="R45" i="1"/>
  <c r="V45" i="1"/>
  <c r="AT243" i="11"/>
  <c r="AT244" i="11"/>
  <c r="H51" i="1"/>
  <c r="L51" i="1"/>
  <c r="R51" i="1"/>
  <c r="V51" i="1"/>
  <c r="C17" i="3"/>
  <c r="C37" i="3"/>
  <c r="C57" i="3"/>
  <c r="J33" i="1"/>
  <c r="AF244" i="11"/>
  <c r="AF243" i="11"/>
  <c r="F29" i="1"/>
  <c r="N29" i="1"/>
  <c r="AR244" i="11"/>
  <c r="AR243" i="11"/>
  <c r="F5" i="1"/>
  <c r="N5" i="1"/>
  <c r="R9" i="1"/>
  <c r="V9" i="1"/>
  <c r="M243" i="11"/>
  <c r="L25" i="1"/>
  <c r="R25" i="1"/>
  <c r="F32" i="1"/>
  <c r="N32" i="1"/>
  <c r="R36" i="1"/>
  <c r="V36" i="1"/>
  <c r="L33" i="1"/>
  <c r="R33" i="1"/>
  <c r="V33" i="1"/>
  <c r="G5" i="1"/>
  <c r="O5" i="1"/>
  <c r="U5" i="1"/>
  <c r="F7" i="1"/>
  <c r="N7" i="1"/>
  <c r="I9" i="1"/>
  <c r="M9" i="1"/>
  <c r="S9" i="1"/>
  <c r="W9" i="1"/>
  <c r="L10" i="1"/>
  <c r="R10" i="1"/>
  <c r="V10" i="1"/>
  <c r="G11" i="1"/>
  <c r="K11" i="1"/>
  <c r="O11" i="1"/>
  <c r="U11" i="1"/>
  <c r="I40" i="1"/>
  <c r="M40" i="1"/>
  <c r="S40" i="1"/>
  <c r="W40" i="1"/>
  <c r="H15" i="1"/>
  <c r="L15" i="1"/>
  <c r="R15" i="1"/>
  <c r="V15" i="1"/>
  <c r="G16" i="1"/>
  <c r="K16" i="1"/>
  <c r="O16" i="1"/>
  <c r="U16" i="1"/>
  <c r="G19" i="1"/>
  <c r="U19" i="1"/>
  <c r="I25" i="1"/>
  <c r="M25" i="1"/>
  <c r="S25" i="1"/>
  <c r="W25" i="1"/>
  <c r="H28" i="1"/>
  <c r="L28" i="1"/>
  <c r="R28" i="1"/>
  <c r="V28" i="1"/>
  <c r="G32" i="1"/>
  <c r="O32" i="1"/>
  <c r="U32" i="1"/>
  <c r="F34" i="1"/>
  <c r="N34" i="1"/>
  <c r="S244" i="11"/>
  <c r="I36" i="1"/>
  <c r="M36" i="1"/>
  <c r="S36" i="1"/>
  <c r="W36" i="1"/>
  <c r="L38" i="1"/>
  <c r="R38" i="1"/>
  <c r="V38" i="1"/>
  <c r="G6" i="1"/>
  <c r="O6" i="1"/>
  <c r="U6" i="1"/>
  <c r="W244" i="11"/>
  <c r="W243" i="11"/>
  <c r="I33" i="1"/>
  <c r="M33" i="1"/>
  <c r="S33" i="1"/>
  <c r="W33" i="1"/>
  <c r="L20" i="1"/>
  <c r="R20" i="1"/>
  <c r="V20" i="1"/>
  <c r="G44" i="1"/>
  <c r="K44" i="1"/>
  <c r="O44" i="1"/>
  <c r="U44" i="1"/>
  <c r="I17" i="1"/>
  <c r="M17" i="1"/>
  <c r="S17" i="1"/>
  <c r="W17" i="1"/>
  <c r="V13" i="1"/>
  <c r="G27" i="1"/>
  <c r="O27" i="1"/>
  <c r="U27" i="1"/>
  <c r="I21" i="1"/>
  <c r="M21" i="1"/>
  <c r="S21" i="1"/>
  <c r="W21" i="1"/>
  <c r="L26" i="1"/>
  <c r="R26" i="1"/>
  <c r="V26" i="1"/>
  <c r="G37" i="1"/>
  <c r="K37" i="1"/>
  <c r="O37" i="1"/>
  <c r="U37" i="1"/>
  <c r="AI244" i="11"/>
  <c r="AI243" i="11"/>
  <c r="I29" i="1"/>
  <c r="M29" i="1"/>
  <c r="S29" i="1"/>
  <c r="W29" i="1"/>
  <c r="H42" i="1"/>
  <c r="L42" i="1"/>
  <c r="R42" i="1"/>
  <c r="V42" i="1"/>
  <c r="G4" i="1"/>
  <c r="K4" i="1"/>
  <c r="O4" i="1"/>
  <c r="U4" i="1"/>
  <c r="I39" i="1"/>
  <c r="M39" i="1"/>
  <c r="S39" i="1"/>
  <c r="W39" i="1"/>
  <c r="H31" i="1"/>
  <c r="L31" i="1"/>
  <c r="R31" i="1"/>
  <c r="V31" i="1"/>
  <c r="K22" i="1"/>
  <c r="O22" i="1"/>
  <c r="U22" i="1"/>
  <c r="AQ244" i="11"/>
  <c r="AQ243" i="11"/>
  <c r="I45" i="1"/>
  <c r="M45" i="1"/>
  <c r="S45" i="1"/>
  <c r="W45" i="1"/>
  <c r="R46" i="1"/>
  <c r="V46" i="1"/>
  <c r="G47" i="1"/>
  <c r="K47" i="1"/>
  <c r="O47" i="1"/>
  <c r="U47" i="1"/>
  <c r="AU244" i="11"/>
  <c r="AU243" i="11"/>
  <c r="I51" i="1"/>
  <c r="M51" i="1"/>
  <c r="S51" i="1"/>
  <c r="W51" i="1"/>
  <c r="C2" i="3"/>
  <c r="Q84" i="3"/>
  <c r="H25" i="1" s="1"/>
  <c r="AD84" i="3"/>
  <c r="H38" i="1" s="1"/>
  <c r="D84" i="3"/>
  <c r="H12" i="1" s="1"/>
  <c r="W84" i="3"/>
  <c r="U84" i="3"/>
  <c r="H27" i="1" s="1"/>
  <c r="J84" i="3"/>
  <c r="H41" i="1" s="1"/>
  <c r="AE84" i="3"/>
  <c r="AI84" i="3"/>
  <c r="AM84" i="3"/>
  <c r="AQ84" i="3"/>
  <c r="AU84" i="3"/>
  <c r="AY84" i="3"/>
  <c r="BC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K18" i="7"/>
  <c r="F35" i="8"/>
  <c r="M7" i="1" s="1"/>
  <c r="V16" i="1"/>
  <c r="C91" i="6"/>
  <c r="H5" i="1" l="1"/>
  <c r="L9" i="1"/>
  <c r="H11" i="1"/>
  <c r="H13" i="1"/>
  <c r="H35" i="1"/>
  <c r="P52" i="1"/>
  <c r="B7" i="2"/>
  <c r="B5" i="2"/>
  <c r="Q52" i="1"/>
  <c r="AS2" i="11"/>
  <c r="AR2" i="11"/>
  <c r="AU2" i="11"/>
  <c r="D2" i="11"/>
  <c r="B2" i="2"/>
  <c r="AK2" i="11"/>
  <c r="AI2" i="11"/>
  <c r="AQ2" i="11"/>
  <c r="B20" i="8"/>
  <c r="C20" i="8" s="1"/>
  <c r="D20" i="8" s="1"/>
  <c r="AB18" i="15"/>
  <c r="C4" i="15"/>
  <c r="V18" i="15"/>
  <c r="Y18" i="15"/>
  <c r="T18" i="15"/>
  <c r="R35" i="8"/>
  <c r="AJ18" i="7"/>
  <c r="C15" i="7"/>
  <c r="AH18" i="7"/>
  <c r="AG18" i="7"/>
  <c r="C73" i="4"/>
  <c r="C53" i="4"/>
  <c r="AT85" i="4"/>
  <c r="R85" i="4"/>
  <c r="AK85" i="4"/>
  <c r="AW85" i="4"/>
  <c r="S35" i="8"/>
  <c r="C7" i="15"/>
  <c r="E18" i="15"/>
  <c r="A47" i="11"/>
  <c r="A33" i="11"/>
  <c r="A34" i="11" s="1"/>
  <c r="A35" i="11" s="1"/>
  <c r="A36" i="11" s="1"/>
  <c r="A37" i="11" s="1"/>
  <c r="A38" i="11" s="1"/>
  <c r="A39" i="11" s="1"/>
  <c r="BB85" i="4"/>
  <c r="M85" i="4"/>
  <c r="F36" i="8"/>
  <c r="W7" i="1" s="1"/>
  <c r="H36" i="8"/>
  <c r="W34" i="1" s="1"/>
  <c r="R244" i="11"/>
  <c r="R32" i="11"/>
  <c r="R47" i="11"/>
  <c r="R17" i="11"/>
  <c r="R21" i="11"/>
  <c r="R36" i="11"/>
  <c r="R37" i="11"/>
  <c r="R22" i="11"/>
  <c r="M244" i="11"/>
  <c r="M32" i="11"/>
  <c r="M47" i="11"/>
  <c r="M17" i="11"/>
  <c r="M36" i="11"/>
  <c r="M21" i="11"/>
  <c r="M37" i="11"/>
  <c r="M22" i="11"/>
  <c r="D244" i="11"/>
  <c r="D17" i="11"/>
  <c r="D32" i="11"/>
  <c r="D47" i="11"/>
  <c r="D36" i="11"/>
  <c r="D21" i="11"/>
  <c r="D37" i="11"/>
  <c r="D22" i="11"/>
  <c r="AD32" i="11"/>
  <c r="AD47" i="11"/>
  <c r="AD17" i="11"/>
  <c r="AD36" i="11"/>
  <c r="AD21" i="11"/>
  <c r="AD37" i="11"/>
  <c r="AD22" i="11"/>
  <c r="O32" i="11"/>
  <c r="O47" i="11"/>
  <c r="O17" i="11"/>
  <c r="O21" i="11"/>
  <c r="O36" i="11"/>
  <c r="O37" i="11"/>
  <c r="O22" i="11"/>
  <c r="L243" i="11"/>
  <c r="L17" i="11"/>
  <c r="L32" i="11"/>
  <c r="L47" i="11"/>
  <c r="L21" i="11"/>
  <c r="L36" i="11"/>
  <c r="L37" i="11"/>
  <c r="L22" i="11"/>
  <c r="AH32" i="11"/>
  <c r="AH47" i="11"/>
  <c r="AH17" i="11"/>
  <c r="AH36" i="11"/>
  <c r="AH21" i="11"/>
  <c r="AH37" i="11"/>
  <c r="AH22" i="11"/>
  <c r="Q244" i="11"/>
  <c r="Q17" i="11"/>
  <c r="Q32" i="11"/>
  <c r="Q47" i="11"/>
  <c r="Q36" i="11"/>
  <c r="Q21" i="11"/>
  <c r="Q37" i="11"/>
  <c r="Q22" i="11"/>
  <c r="AV37" i="11"/>
  <c r="AW37" i="11"/>
  <c r="AW22" i="11"/>
  <c r="AV22" i="11"/>
  <c r="AT22" i="11"/>
  <c r="AP22" i="11"/>
  <c r="AU22" i="11"/>
  <c r="AT37" i="11"/>
  <c r="AQ37" i="11"/>
  <c r="AP37" i="11"/>
  <c r="AX37" i="11"/>
  <c r="AR37" i="11"/>
  <c r="AR22" i="11"/>
  <c r="AQ22" i="11"/>
  <c r="AS37" i="11"/>
  <c r="AX22" i="11"/>
  <c r="AU37" i="11"/>
  <c r="AS22" i="11"/>
  <c r="AO2" i="11"/>
  <c r="AO17" i="11"/>
  <c r="AO32" i="11"/>
  <c r="AO47" i="11"/>
  <c r="AO36" i="11"/>
  <c r="AO21" i="11"/>
  <c r="AO37" i="11"/>
  <c r="AO22" i="11"/>
  <c r="C32" i="11"/>
  <c r="C47" i="11"/>
  <c r="C17" i="11"/>
  <c r="C36" i="11"/>
  <c r="C21" i="11"/>
  <c r="C37" i="11"/>
  <c r="C22" i="11"/>
  <c r="N244" i="11"/>
  <c r="N32" i="11"/>
  <c r="N47" i="11"/>
  <c r="N17" i="11"/>
  <c r="N36" i="11"/>
  <c r="N21" i="11"/>
  <c r="N37" i="11"/>
  <c r="N22" i="11"/>
  <c r="AB17" i="11"/>
  <c r="AB32" i="11"/>
  <c r="AB47" i="11"/>
  <c r="AB21" i="11"/>
  <c r="AB36" i="11"/>
  <c r="AB37" i="11"/>
  <c r="AB22" i="11"/>
  <c r="I32" i="11"/>
  <c r="I47" i="11"/>
  <c r="I17" i="11"/>
  <c r="I36" i="11"/>
  <c r="I21" i="11"/>
  <c r="I37" i="11"/>
  <c r="I22" i="11"/>
  <c r="Z32" i="11"/>
  <c r="Z47" i="11"/>
  <c r="Z17" i="11"/>
  <c r="Z36" i="11"/>
  <c r="Z21" i="11"/>
  <c r="Z37" i="11"/>
  <c r="Z22" i="11"/>
  <c r="AA243" i="11"/>
  <c r="AA32" i="11"/>
  <c r="AA47" i="11"/>
  <c r="AA17" i="11"/>
  <c r="AA36" i="11"/>
  <c r="AA21" i="11"/>
  <c r="AA37" i="11"/>
  <c r="AA22" i="11"/>
  <c r="B18" i="17"/>
  <c r="H34" i="17"/>
  <c r="B22" i="17"/>
  <c r="S243" i="11"/>
  <c r="S32" i="11"/>
  <c r="S47" i="11"/>
  <c r="S17" i="11"/>
  <c r="S36" i="11"/>
  <c r="S21" i="11"/>
  <c r="S37" i="11"/>
  <c r="S22" i="11"/>
  <c r="AJ244" i="11"/>
  <c r="AJ17" i="11"/>
  <c r="AJ32" i="11"/>
  <c r="AJ47" i="11"/>
  <c r="AJ36" i="11"/>
  <c r="AJ21" i="11"/>
  <c r="AJ37" i="11"/>
  <c r="AJ22" i="11"/>
  <c r="AM2" i="11"/>
  <c r="AM32" i="11"/>
  <c r="AM47" i="11"/>
  <c r="AM17" i="11"/>
  <c r="AM36" i="11"/>
  <c r="AM21" i="11"/>
  <c r="AM37" i="11"/>
  <c r="AM22" i="11"/>
  <c r="AN243" i="11"/>
  <c r="AN17" i="11"/>
  <c r="AN32" i="11"/>
  <c r="AN47" i="11"/>
  <c r="AN36" i="11"/>
  <c r="AN21" i="11"/>
  <c r="AN37" i="11"/>
  <c r="AN22" i="11"/>
  <c r="AC17" i="11"/>
  <c r="AC32" i="11"/>
  <c r="AC47" i="11"/>
  <c r="AC36" i="11"/>
  <c r="AC21" i="11"/>
  <c r="AC37" i="11"/>
  <c r="AC22" i="11"/>
  <c r="J32" i="11"/>
  <c r="J47" i="11"/>
  <c r="J17" i="11"/>
  <c r="J21" i="11"/>
  <c r="J36" i="11"/>
  <c r="J37" i="11"/>
  <c r="J22" i="11"/>
  <c r="X17" i="11"/>
  <c r="X32" i="11"/>
  <c r="X47" i="11"/>
  <c r="X36" i="11"/>
  <c r="X21" i="11"/>
  <c r="X37" i="11"/>
  <c r="X22" i="11"/>
  <c r="E32" i="11"/>
  <c r="E47" i="11"/>
  <c r="E17" i="11"/>
  <c r="E36" i="11"/>
  <c r="E21" i="11"/>
  <c r="E37" i="11"/>
  <c r="E22" i="11"/>
  <c r="T17" i="11"/>
  <c r="T32" i="11"/>
  <c r="T47" i="11"/>
  <c r="T36" i="11"/>
  <c r="T21" i="11"/>
  <c r="T37" i="11"/>
  <c r="T22" i="11"/>
  <c r="V32" i="11"/>
  <c r="V47" i="11"/>
  <c r="V17" i="11"/>
  <c r="V36" i="11"/>
  <c r="V21" i="11"/>
  <c r="V37" i="11"/>
  <c r="V22" i="11"/>
  <c r="K243" i="11"/>
  <c r="K32" i="11"/>
  <c r="K47" i="11"/>
  <c r="K17" i="11"/>
  <c r="K21" i="11"/>
  <c r="K36" i="11"/>
  <c r="K37" i="11"/>
  <c r="K22" i="11"/>
  <c r="AE243" i="11"/>
  <c r="AE32" i="11"/>
  <c r="AE47" i="11"/>
  <c r="AE17" i="11"/>
  <c r="AE36" i="11"/>
  <c r="AE21" i="11"/>
  <c r="AE37" i="11"/>
  <c r="AE22" i="11"/>
  <c r="AI32" i="11"/>
  <c r="AI47" i="11"/>
  <c r="AI17" i="11"/>
  <c r="AI36" i="11"/>
  <c r="AI21" i="11"/>
  <c r="AI37" i="11"/>
  <c r="AI22" i="11"/>
  <c r="AK17" i="11"/>
  <c r="AK32" i="11"/>
  <c r="AK47" i="11"/>
  <c r="AK21" i="11"/>
  <c r="AK36" i="11"/>
  <c r="AK37" i="11"/>
  <c r="AK22" i="11"/>
  <c r="AW21" i="11"/>
  <c r="AW36" i="11"/>
  <c r="AV36" i="11"/>
  <c r="AV21" i="11"/>
  <c r="AX36" i="11"/>
  <c r="AX21" i="11"/>
  <c r="AR21" i="11"/>
  <c r="AS36" i="11"/>
  <c r="AT21" i="11"/>
  <c r="AQ21" i="11"/>
  <c r="AP21" i="11"/>
  <c r="AR36" i="11"/>
  <c r="AQ36" i="11"/>
  <c r="AS21" i="11"/>
  <c r="AU36" i="11"/>
  <c r="AU21" i="11"/>
  <c r="AP36" i="11"/>
  <c r="AT36" i="11"/>
  <c r="Y17" i="11"/>
  <c r="Y32" i="11"/>
  <c r="Y47" i="11"/>
  <c r="Y36" i="11"/>
  <c r="Y21" i="11"/>
  <c r="Y37" i="11"/>
  <c r="Y22" i="11"/>
  <c r="F243" i="11"/>
  <c r="F32" i="11"/>
  <c r="F47" i="11"/>
  <c r="F17" i="11"/>
  <c r="F36" i="11"/>
  <c r="F21" i="11"/>
  <c r="F37" i="11"/>
  <c r="F22" i="11"/>
  <c r="U17" i="11"/>
  <c r="U32" i="11"/>
  <c r="U47" i="11"/>
  <c r="U36" i="11"/>
  <c r="U21" i="11"/>
  <c r="U37" i="11"/>
  <c r="U22" i="11"/>
  <c r="H32" i="11"/>
  <c r="H47" i="11"/>
  <c r="H17" i="11"/>
  <c r="H36" i="11"/>
  <c r="H21" i="11"/>
  <c r="H37" i="11"/>
  <c r="H22" i="11"/>
  <c r="G32" i="11"/>
  <c r="G47" i="11"/>
  <c r="G17" i="11"/>
  <c r="G36" i="11"/>
  <c r="G21" i="11"/>
  <c r="G37" i="11"/>
  <c r="G22" i="11"/>
  <c r="P243" i="11"/>
  <c r="P17" i="11"/>
  <c r="P32" i="11"/>
  <c r="P47" i="11"/>
  <c r="P36" i="11"/>
  <c r="P21" i="11"/>
  <c r="P37" i="11"/>
  <c r="P22" i="11"/>
  <c r="AF17" i="11"/>
  <c r="AF32" i="11"/>
  <c r="AF47" i="11"/>
  <c r="AF36" i="11"/>
  <c r="AF21" i="11"/>
  <c r="AF37" i="11"/>
  <c r="AF22" i="11"/>
  <c r="AG244" i="11"/>
  <c r="AG17" i="11"/>
  <c r="AG32" i="11"/>
  <c r="AG47" i="11"/>
  <c r="AG36" i="11"/>
  <c r="AG21" i="11"/>
  <c r="AG37" i="11"/>
  <c r="AG22" i="11"/>
  <c r="W32" i="11"/>
  <c r="W47" i="11"/>
  <c r="W17" i="11"/>
  <c r="W36" i="11"/>
  <c r="W21" i="11"/>
  <c r="W37" i="11"/>
  <c r="W22" i="11"/>
  <c r="AW17" i="11"/>
  <c r="AW47" i="11"/>
  <c r="AW32" i="11"/>
  <c r="AV32" i="11"/>
  <c r="AV17" i="11"/>
  <c r="AV47" i="11"/>
  <c r="AT32" i="11"/>
  <c r="AQ17" i="11"/>
  <c r="AU47" i="11"/>
  <c r="AP32" i="11"/>
  <c r="AX32" i="11"/>
  <c r="AR32" i="11"/>
  <c r="AS17" i="11"/>
  <c r="AS47" i="11"/>
  <c r="AT47" i="11"/>
  <c r="AQ32" i="11"/>
  <c r="AP47" i="11"/>
  <c r="AX47" i="11"/>
  <c r="AT17" i="11"/>
  <c r="AU17" i="11"/>
  <c r="AP17" i="11"/>
  <c r="AX17" i="11"/>
  <c r="AR17" i="11"/>
  <c r="AR47" i="11"/>
  <c r="AS32" i="11"/>
  <c r="AQ47" i="11"/>
  <c r="AU32" i="11"/>
  <c r="AL32" i="11"/>
  <c r="AL47" i="11"/>
  <c r="AL17" i="11"/>
  <c r="AL36" i="11"/>
  <c r="AL21" i="11"/>
  <c r="AL37" i="11"/>
  <c r="AL22" i="11"/>
  <c r="E39" i="11"/>
  <c r="I39" i="11"/>
  <c r="M39" i="11"/>
  <c r="Q39" i="11"/>
  <c r="U39" i="11"/>
  <c r="Y39" i="11"/>
  <c r="AC39" i="11"/>
  <c r="AG39" i="11"/>
  <c r="AK39" i="11"/>
  <c r="AO39" i="11"/>
  <c r="AS39" i="11"/>
  <c r="AW39" i="11"/>
  <c r="D39" i="11"/>
  <c r="J39" i="11"/>
  <c r="O39" i="11"/>
  <c r="T39" i="11"/>
  <c r="Z39" i="11"/>
  <c r="AE39" i="11"/>
  <c r="AJ39" i="11"/>
  <c r="AP39" i="11"/>
  <c r="AU39" i="11"/>
  <c r="G39" i="11"/>
  <c r="L39" i="11"/>
  <c r="R39" i="11"/>
  <c r="W39" i="11"/>
  <c r="AB39" i="11"/>
  <c r="AH39" i="11"/>
  <c r="AM39" i="11"/>
  <c r="AR39" i="11"/>
  <c r="AX39" i="11"/>
  <c r="C39" i="11"/>
  <c r="N39" i="11"/>
  <c r="X39" i="11"/>
  <c r="AI39" i="11"/>
  <c r="AT39" i="11"/>
  <c r="F39" i="11"/>
  <c r="P39" i="11"/>
  <c r="AA39" i="11"/>
  <c r="AL39" i="11"/>
  <c r="AV39" i="11"/>
  <c r="H39" i="11"/>
  <c r="S39" i="11"/>
  <c r="AD39" i="11"/>
  <c r="AN39" i="11"/>
  <c r="A40" i="11"/>
  <c r="V39" i="11"/>
  <c r="AF39" i="11"/>
  <c r="AQ39" i="11"/>
  <c r="K39" i="11"/>
  <c r="E24" i="11"/>
  <c r="I24" i="11"/>
  <c r="M24" i="11"/>
  <c r="Q24" i="11"/>
  <c r="U24" i="11"/>
  <c r="Y24" i="11"/>
  <c r="AC24" i="11"/>
  <c r="AG24" i="11"/>
  <c r="AK24" i="11"/>
  <c r="AO24" i="11"/>
  <c r="AS24" i="11"/>
  <c r="AW24" i="11"/>
  <c r="G24" i="11"/>
  <c r="L24" i="11"/>
  <c r="R24" i="11"/>
  <c r="W24" i="11"/>
  <c r="AB24" i="11"/>
  <c r="AH24" i="11"/>
  <c r="AM24" i="11"/>
  <c r="AR24" i="11"/>
  <c r="AX24" i="11"/>
  <c r="D24" i="11"/>
  <c r="K24" i="11"/>
  <c r="S24" i="11"/>
  <c r="Z24" i="11"/>
  <c r="AF24" i="11"/>
  <c r="AN24" i="11"/>
  <c r="AU24" i="11"/>
  <c r="F24" i="11"/>
  <c r="N24" i="11"/>
  <c r="T24" i="11"/>
  <c r="AA24" i="11"/>
  <c r="AI24" i="11"/>
  <c r="AP24" i="11"/>
  <c r="AV24" i="11"/>
  <c r="H24" i="11"/>
  <c r="O24" i="11"/>
  <c r="V24" i="11"/>
  <c r="AD24" i="11"/>
  <c r="AJ24" i="11"/>
  <c r="AQ24" i="11"/>
  <c r="A25" i="11"/>
  <c r="P24" i="11"/>
  <c r="AT24" i="11"/>
  <c r="AL24" i="11"/>
  <c r="X24" i="11"/>
  <c r="J24" i="11"/>
  <c r="C24" i="11"/>
  <c r="AE24" i="11"/>
  <c r="AM243" i="11"/>
  <c r="AM244" i="11"/>
  <c r="AJ2" i="11"/>
  <c r="AN2" i="11"/>
  <c r="AJ243" i="11"/>
  <c r="Q243" i="11"/>
  <c r="AO244" i="11"/>
  <c r="B3" i="20"/>
  <c r="B2" i="20"/>
  <c r="B9" i="20"/>
  <c r="B4" i="20"/>
  <c r="B5" i="20"/>
  <c r="B16" i="20"/>
  <c r="B17" i="20"/>
  <c r="B13" i="20"/>
  <c r="B8" i="20"/>
  <c r="B11" i="20"/>
  <c r="B15" i="20"/>
  <c r="B14" i="20"/>
  <c r="B7" i="20"/>
  <c r="B10" i="20"/>
  <c r="B6" i="20"/>
  <c r="B12" i="20"/>
  <c r="D20" i="20"/>
  <c r="AO243" i="11"/>
  <c r="C19" i="17"/>
  <c r="D19" i="17" s="1"/>
  <c r="C23" i="17"/>
  <c r="D23" i="17" s="1"/>
  <c r="C27" i="17"/>
  <c r="D27" i="17" s="1"/>
  <c r="C31" i="17"/>
  <c r="D31" i="17" s="1"/>
  <c r="C20" i="17"/>
  <c r="D20" i="17" s="1"/>
  <c r="C24" i="17"/>
  <c r="D24" i="17" s="1"/>
  <c r="C28" i="17"/>
  <c r="D28" i="17" s="1"/>
  <c r="C32" i="17"/>
  <c r="D32" i="17" s="1"/>
  <c r="C21" i="17"/>
  <c r="C25" i="17"/>
  <c r="D25" i="17" s="1"/>
  <c r="C29" i="17"/>
  <c r="D29" i="17" s="1"/>
  <c r="C33" i="17"/>
  <c r="D33" i="17" s="1"/>
  <c r="C22" i="17"/>
  <c r="D22" i="17" s="1"/>
  <c r="C26" i="17"/>
  <c r="D26" i="17" s="1"/>
  <c r="C30" i="17"/>
  <c r="D30" i="17" s="1"/>
  <c r="C18" i="17"/>
  <c r="C16" i="17"/>
  <c r="D16" i="17" s="1"/>
  <c r="C3" i="17"/>
  <c r="D3" i="17" s="1"/>
  <c r="C7" i="17"/>
  <c r="D7" i="17" s="1"/>
  <c r="C11" i="17"/>
  <c r="D11" i="17" s="1"/>
  <c r="C15" i="17"/>
  <c r="D15" i="17" s="1"/>
  <c r="C4" i="17"/>
  <c r="D4" i="17" s="1"/>
  <c r="C8" i="17"/>
  <c r="D8" i="17" s="1"/>
  <c r="C12" i="17"/>
  <c r="D12" i="17" s="1"/>
  <c r="C10" i="17"/>
  <c r="D10" i="17" s="1"/>
  <c r="C14" i="17"/>
  <c r="D14" i="17" s="1"/>
  <c r="C5" i="17"/>
  <c r="D5" i="17" s="1"/>
  <c r="C9" i="17"/>
  <c r="D9" i="17" s="1"/>
  <c r="C13" i="17"/>
  <c r="D13" i="17" s="1"/>
  <c r="C6" i="17"/>
  <c r="D6" i="17" s="1"/>
  <c r="C2" i="17"/>
  <c r="E36" i="18"/>
  <c r="C21" i="18"/>
  <c r="D21" i="18" s="1"/>
  <c r="C25" i="18"/>
  <c r="D25" i="18" s="1"/>
  <c r="C29" i="18"/>
  <c r="D29" i="18" s="1"/>
  <c r="C33" i="18"/>
  <c r="D33" i="18" s="1"/>
  <c r="C5" i="18"/>
  <c r="D5" i="18" s="1"/>
  <c r="C9" i="18"/>
  <c r="D9" i="18" s="1"/>
  <c r="C13" i="18"/>
  <c r="D13" i="18" s="1"/>
  <c r="C2" i="18"/>
  <c r="C22" i="18"/>
  <c r="D22" i="18" s="1"/>
  <c r="C26" i="18"/>
  <c r="D26" i="18" s="1"/>
  <c r="C30" i="18"/>
  <c r="D30" i="18" s="1"/>
  <c r="C18" i="18"/>
  <c r="C6" i="18"/>
  <c r="D6" i="18" s="1"/>
  <c r="C10" i="18"/>
  <c r="D10" i="18" s="1"/>
  <c r="C14" i="18"/>
  <c r="D14" i="18" s="1"/>
  <c r="C19" i="18"/>
  <c r="D19" i="18" s="1"/>
  <c r="C23" i="18"/>
  <c r="D23" i="18" s="1"/>
  <c r="C27" i="18"/>
  <c r="D27" i="18" s="1"/>
  <c r="C31" i="18"/>
  <c r="D31" i="18" s="1"/>
  <c r="C3" i="18"/>
  <c r="D3" i="18" s="1"/>
  <c r="C7" i="18"/>
  <c r="D7" i="18" s="1"/>
  <c r="C11" i="18"/>
  <c r="D11" i="18" s="1"/>
  <c r="C15" i="18"/>
  <c r="D15" i="18" s="1"/>
  <c r="C20" i="18"/>
  <c r="D20" i="18" s="1"/>
  <c r="C24" i="18"/>
  <c r="D24" i="18" s="1"/>
  <c r="C28" i="18"/>
  <c r="D28" i="18" s="1"/>
  <c r="C32" i="18"/>
  <c r="D32" i="18" s="1"/>
  <c r="C4" i="18"/>
  <c r="D4" i="18" s="1"/>
  <c r="C8" i="18"/>
  <c r="D8" i="18" s="1"/>
  <c r="C12" i="18"/>
  <c r="D12" i="18" s="1"/>
  <c r="C16" i="18"/>
  <c r="D16" i="18" s="1"/>
  <c r="AK18" i="7"/>
  <c r="AO85" i="4"/>
  <c r="B20" i="17"/>
  <c r="B30" i="8"/>
  <c r="C30" i="8" s="1"/>
  <c r="D30" i="8" s="1"/>
  <c r="B25" i="17"/>
  <c r="B15" i="2"/>
  <c r="B11" i="2"/>
  <c r="C18" i="2"/>
  <c r="O84" i="3"/>
  <c r="H7" i="1" s="1"/>
  <c r="B9" i="2"/>
  <c r="C11" i="15"/>
  <c r="R18" i="15"/>
  <c r="X34" i="17"/>
  <c r="C13" i="15"/>
  <c r="C9" i="15"/>
  <c r="AI18" i="15"/>
  <c r="N18" i="15"/>
  <c r="M18" i="15"/>
  <c r="M20" i="15" s="1"/>
  <c r="AC18" i="15"/>
  <c r="C3" i="15"/>
  <c r="B33" i="8"/>
  <c r="C33" i="8" s="1"/>
  <c r="D33" i="8" s="1"/>
  <c r="B29" i="8"/>
  <c r="C29" i="8" s="1"/>
  <c r="D29" i="8" s="1"/>
  <c r="B25" i="8"/>
  <c r="C25" i="8" s="1"/>
  <c r="D25" i="8" s="1"/>
  <c r="J35" i="8"/>
  <c r="C16" i="7"/>
  <c r="B23" i="17"/>
  <c r="D18" i="15"/>
  <c r="N40" i="1" s="1"/>
  <c r="U18" i="15"/>
  <c r="AJ18" i="15"/>
  <c r="C16" i="15"/>
  <c r="AH18" i="15"/>
  <c r="C8" i="15"/>
  <c r="AK18" i="15"/>
  <c r="G18" i="15"/>
  <c r="J18" i="15"/>
  <c r="Z18" i="15"/>
  <c r="AD18" i="15"/>
  <c r="P35" i="8"/>
  <c r="C13" i="7"/>
  <c r="V18" i="7"/>
  <c r="C9" i="7"/>
  <c r="B31" i="8"/>
  <c r="C31" i="8" s="1"/>
  <c r="D31" i="8" s="1"/>
  <c r="V35" i="8"/>
  <c r="B27" i="8"/>
  <c r="C27" i="8" s="1"/>
  <c r="D27" i="8" s="1"/>
  <c r="X35" i="8"/>
  <c r="B19" i="8"/>
  <c r="C19" i="8" s="1"/>
  <c r="D19" i="8" s="1"/>
  <c r="M35" i="8"/>
  <c r="K35" i="8"/>
  <c r="C17" i="7"/>
  <c r="AF18" i="7"/>
  <c r="C4" i="7"/>
  <c r="U18" i="7"/>
  <c r="Z35" i="8"/>
  <c r="H35" i="8"/>
  <c r="M34" i="1" s="1"/>
  <c r="G35" i="8"/>
  <c r="M30" i="1" s="1"/>
  <c r="W35" i="8"/>
  <c r="C11" i="7"/>
  <c r="AN18" i="7"/>
  <c r="J18" i="7"/>
  <c r="J22" i="7" s="1"/>
  <c r="V7" i="1" s="1"/>
  <c r="Z18" i="7"/>
  <c r="I18" i="7"/>
  <c r="I22" i="7" s="1"/>
  <c r="AD18" i="7"/>
  <c r="M18" i="7"/>
  <c r="L16" i="1" s="1"/>
  <c r="AC18" i="7"/>
  <c r="C72" i="4"/>
  <c r="AD85" i="4"/>
  <c r="C52" i="4"/>
  <c r="N18" i="7"/>
  <c r="L17" i="1" s="1"/>
  <c r="X18" i="7"/>
  <c r="C7" i="7"/>
  <c r="AL18" i="7"/>
  <c r="AB18" i="7"/>
  <c r="C6" i="7"/>
  <c r="C67" i="4"/>
  <c r="C68" i="4"/>
  <c r="C77" i="4"/>
  <c r="C78" i="4"/>
  <c r="J85" i="4"/>
  <c r="V85" i="4"/>
  <c r="C63" i="4"/>
  <c r="P18" i="7"/>
  <c r="L36" i="1" s="1"/>
  <c r="C5" i="7"/>
  <c r="Y18" i="7"/>
  <c r="AO18" i="7"/>
  <c r="AL85" i="4"/>
  <c r="C62" i="4"/>
  <c r="Y85" i="4"/>
  <c r="C58" i="4"/>
  <c r="C43" i="4"/>
  <c r="F85" i="4"/>
  <c r="C32" i="4"/>
  <c r="C62" i="3"/>
  <c r="C22" i="3"/>
  <c r="C63" i="3"/>
  <c r="C42" i="3"/>
  <c r="C52" i="3"/>
  <c r="H19" i="1"/>
  <c r="C68" i="3"/>
  <c r="C58" i="3"/>
  <c r="C18" i="3"/>
  <c r="C32" i="3"/>
  <c r="S84" i="3"/>
  <c r="H30" i="1" s="1"/>
  <c r="C12" i="3"/>
  <c r="C43" i="3"/>
  <c r="C8" i="3"/>
  <c r="W2" i="11"/>
  <c r="AF2" i="11"/>
  <c r="AT2" i="11"/>
  <c r="AP2" i="11"/>
  <c r="AL2" i="11"/>
  <c r="AH2" i="11"/>
  <c r="Q2" i="11"/>
  <c r="AX2" i="11"/>
  <c r="P2" i="11"/>
  <c r="E34" i="17"/>
  <c r="P36" i="8"/>
  <c r="H18" i="7"/>
  <c r="B30" i="17"/>
  <c r="L35" i="8"/>
  <c r="C2" i="7"/>
  <c r="B21" i="8"/>
  <c r="C21" i="8" s="1"/>
  <c r="D21" i="8" s="1"/>
  <c r="C3" i="7"/>
  <c r="B19" i="17"/>
  <c r="I85" i="4"/>
  <c r="Z36" i="8"/>
  <c r="K36" i="8"/>
  <c r="I76" i="4"/>
  <c r="AO56" i="4"/>
  <c r="O35" i="8"/>
  <c r="AV71" i="4"/>
  <c r="E61" i="4"/>
  <c r="AJ76" i="4"/>
  <c r="AU76" i="4"/>
  <c r="T16" i="4"/>
  <c r="AF18" i="15"/>
  <c r="D46" i="4"/>
  <c r="AK6" i="4"/>
  <c r="AZ66" i="4"/>
  <c r="AD244" i="11"/>
  <c r="N243" i="11"/>
  <c r="M2" i="11"/>
  <c r="P18" i="15"/>
  <c r="AU61" i="4"/>
  <c r="AX36" i="4"/>
  <c r="N2" i="11"/>
  <c r="AD243" i="11"/>
  <c r="AC20" i="15"/>
  <c r="P81" i="4"/>
  <c r="Q76" i="4"/>
  <c r="D243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V66" i="3"/>
  <c r="H94" i="6"/>
  <c r="H22" i="7" l="1"/>
  <c r="L4" i="1"/>
  <c r="N15" i="1"/>
  <c r="N17" i="1"/>
  <c r="G42" i="1"/>
  <c r="G22" i="1"/>
  <c r="Q55" i="1"/>
  <c r="V3" i="13"/>
  <c r="V4" i="13" s="1"/>
  <c r="P55" i="1"/>
  <c r="U3" i="13"/>
  <c r="U4" i="13" s="1"/>
  <c r="A48" i="11"/>
  <c r="A49" i="11" s="1"/>
  <c r="A50" i="11" s="1"/>
  <c r="A51" i="11" s="1"/>
  <c r="A62" i="11"/>
  <c r="O10" i="1"/>
  <c r="C40" i="11"/>
  <c r="G40" i="11"/>
  <c r="K40" i="11"/>
  <c r="O40" i="11"/>
  <c r="S40" i="11"/>
  <c r="W40" i="11"/>
  <c r="AA40" i="11"/>
  <c r="AE40" i="11"/>
  <c r="AI40" i="11"/>
  <c r="AM40" i="11"/>
  <c r="AQ40" i="11"/>
  <c r="AU40" i="11"/>
  <c r="A41" i="11"/>
  <c r="E40" i="11"/>
  <c r="I40" i="11"/>
  <c r="M40" i="11"/>
  <c r="Q40" i="11"/>
  <c r="U40" i="11"/>
  <c r="Y40" i="11"/>
  <c r="AC40" i="11"/>
  <c r="AG40" i="11"/>
  <c r="AK40" i="11"/>
  <c r="AO40" i="11"/>
  <c r="AS40" i="11"/>
  <c r="F40" i="11"/>
  <c r="N40" i="11"/>
  <c r="V40" i="11"/>
  <c r="AD40" i="11"/>
  <c r="AL40" i="11"/>
  <c r="AT40" i="11"/>
  <c r="H40" i="11"/>
  <c r="P40" i="11"/>
  <c r="X40" i="11"/>
  <c r="AF40" i="11"/>
  <c r="AN40" i="11"/>
  <c r="AV40" i="11"/>
  <c r="J40" i="11"/>
  <c r="R40" i="11"/>
  <c r="Z40" i="11"/>
  <c r="AH40" i="11"/>
  <c r="AP40" i="11"/>
  <c r="AW40" i="11"/>
  <c r="L40" i="11"/>
  <c r="AR40" i="11"/>
  <c r="T40" i="11"/>
  <c r="AX40" i="11"/>
  <c r="AB40" i="11"/>
  <c r="D40" i="11"/>
  <c r="AJ40" i="11"/>
  <c r="D25" i="11"/>
  <c r="H25" i="11"/>
  <c r="F25" i="11"/>
  <c r="K25" i="11"/>
  <c r="O25" i="11"/>
  <c r="S25" i="11"/>
  <c r="W25" i="11"/>
  <c r="AA25" i="11"/>
  <c r="AE25" i="11"/>
  <c r="AI25" i="11"/>
  <c r="AM25" i="11"/>
  <c r="AQ25" i="11"/>
  <c r="AU25" i="11"/>
  <c r="A26" i="11"/>
  <c r="E25" i="11"/>
  <c r="L25" i="11"/>
  <c r="Q25" i="11"/>
  <c r="V25" i="11"/>
  <c r="AB25" i="11"/>
  <c r="AG25" i="11"/>
  <c r="AL25" i="11"/>
  <c r="AR25" i="11"/>
  <c r="AW25" i="11"/>
  <c r="G25" i="11"/>
  <c r="M25" i="11"/>
  <c r="R25" i="11"/>
  <c r="X25" i="11"/>
  <c r="AC25" i="11"/>
  <c r="AH25" i="11"/>
  <c r="AN25" i="11"/>
  <c r="AS25" i="11"/>
  <c r="AX25" i="11"/>
  <c r="I25" i="11"/>
  <c r="N25" i="11"/>
  <c r="T25" i="11"/>
  <c r="Y25" i="11"/>
  <c r="AD25" i="11"/>
  <c r="AJ25" i="11"/>
  <c r="AO25" i="11"/>
  <c r="AT25" i="11"/>
  <c r="U25" i="11"/>
  <c r="AP25" i="11"/>
  <c r="AK25" i="11"/>
  <c r="C25" i="11"/>
  <c r="Z25" i="11"/>
  <c r="AV25" i="11"/>
  <c r="P25" i="11"/>
  <c r="J25" i="11"/>
  <c r="AF25" i="11"/>
  <c r="B18" i="20"/>
  <c r="B21" i="20" s="1"/>
  <c r="B22" i="20" s="1"/>
  <c r="D18" i="18"/>
  <c r="D34" i="18" s="1"/>
  <c r="C34" i="18"/>
  <c r="D2" i="18"/>
  <c r="D17" i="18" s="1"/>
  <c r="C17" i="18"/>
  <c r="D2" i="17"/>
  <c r="D17" i="17" s="1"/>
  <c r="C17" i="17"/>
  <c r="AD6" i="4"/>
  <c r="R46" i="4"/>
  <c r="AP51" i="3"/>
  <c r="V20" i="7"/>
  <c r="AL20" i="7"/>
  <c r="AW2" i="11"/>
  <c r="E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B61" i="3"/>
  <c r="V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U81" i="3"/>
  <c r="AP61" i="3"/>
  <c r="T20" i="15"/>
  <c r="A4" i="11"/>
  <c r="V36" i="17"/>
  <c r="D20" i="15"/>
  <c r="N20" i="15"/>
  <c r="AD20" i="15"/>
  <c r="AV2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I61" i="3"/>
  <c r="AQ81" i="4"/>
  <c r="L2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K71" i="3"/>
  <c r="AL61" i="3"/>
  <c r="AE244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W81" i="3"/>
  <c r="H61" i="3"/>
  <c r="BB51" i="3"/>
  <c r="H51" i="3"/>
  <c r="AE2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I51" i="3"/>
  <c r="AG41" i="4"/>
  <c r="L7" i="1"/>
  <c r="W34" i="17"/>
  <c r="U34" i="17"/>
  <c r="I35" i="8"/>
  <c r="W91" i="6"/>
  <c r="P94" i="6"/>
  <c r="M97" i="6"/>
  <c r="V6" i="1" l="1"/>
  <c r="V4" i="1"/>
  <c r="A77" i="11"/>
  <c r="A63" i="11"/>
  <c r="A64" i="11" s="1"/>
  <c r="A65" i="11" s="1"/>
  <c r="A66" i="11" s="1"/>
  <c r="M62" i="11"/>
  <c r="Q62" i="11"/>
  <c r="C62" i="11"/>
  <c r="Z62" i="11"/>
  <c r="S62" i="11"/>
  <c r="AN62" i="11"/>
  <c r="X62" i="11"/>
  <c r="E62" i="11"/>
  <c r="AA62" i="11"/>
  <c r="L62" i="11"/>
  <c r="AH62" i="11"/>
  <c r="N62" i="11"/>
  <c r="AM62" i="11"/>
  <c r="T62" i="11"/>
  <c r="V62" i="11"/>
  <c r="R62" i="11"/>
  <c r="D62" i="11"/>
  <c r="AD62" i="11"/>
  <c r="O62" i="11"/>
  <c r="AO62" i="11"/>
  <c r="AB62" i="11"/>
  <c r="I62" i="11"/>
  <c r="AJ62" i="11"/>
  <c r="AC62" i="11"/>
  <c r="J62" i="11"/>
  <c r="K62" i="11"/>
  <c r="AE62" i="11"/>
  <c r="AI62" i="11"/>
  <c r="AK62" i="11"/>
  <c r="AG62" i="11"/>
  <c r="AW62" i="11"/>
  <c r="AR62" i="11"/>
  <c r="AX62" i="11"/>
  <c r="AS62" i="11"/>
  <c r="AQ62" i="11"/>
  <c r="AL62" i="11"/>
  <c r="Y62" i="11"/>
  <c r="H62" i="11"/>
  <c r="P62" i="11"/>
  <c r="AT62" i="11"/>
  <c r="F62" i="11"/>
  <c r="U62" i="11"/>
  <c r="W62" i="11"/>
  <c r="AV62" i="11"/>
  <c r="AP62" i="11"/>
  <c r="AU62" i="11"/>
  <c r="G62" i="11"/>
  <c r="AF62" i="11"/>
  <c r="A52" i="11"/>
  <c r="N51" i="11"/>
  <c r="AB51" i="11"/>
  <c r="AA51" i="11"/>
  <c r="R51" i="11"/>
  <c r="D51" i="11"/>
  <c r="AD51" i="11"/>
  <c r="AH51" i="11"/>
  <c r="Q51" i="11"/>
  <c r="AJ51" i="11"/>
  <c r="AM51" i="11"/>
  <c r="J51" i="11"/>
  <c r="X51" i="11"/>
  <c r="M51" i="11"/>
  <c r="O51" i="11"/>
  <c r="AO51" i="11"/>
  <c r="C51" i="11"/>
  <c r="I51" i="11"/>
  <c r="AN51" i="11"/>
  <c r="AS51" i="11"/>
  <c r="AQ51" i="11"/>
  <c r="L51" i="11"/>
  <c r="Z51" i="11"/>
  <c r="S51" i="11"/>
  <c r="AC51" i="11"/>
  <c r="E51" i="11"/>
  <c r="T51" i="11"/>
  <c r="V51" i="11"/>
  <c r="K51" i="11"/>
  <c r="AE51" i="11"/>
  <c r="AK51" i="11"/>
  <c r="AP51" i="11"/>
  <c r="G51" i="11"/>
  <c r="AF51" i="11"/>
  <c r="AT51" i="11"/>
  <c r="F51" i="11"/>
  <c r="U51" i="11"/>
  <c r="AL51" i="11"/>
  <c r="AI51" i="11"/>
  <c r="H51" i="11"/>
  <c r="AW51" i="11"/>
  <c r="AV51" i="11"/>
  <c r="AR51" i="11"/>
  <c r="AX51" i="11"/>
  <c r="AU51" i="11"/>
  <c r="Y51" i="11"/>
  <c r="P51" i="11"/>
  <c r="AG51" i="11"/>
  <c r="W51" i="11"/>
  <c r="F41" i="11"/>
  <c r="J41" i="11"/>
  <c r="N41" i="11"/>
  <c r="R41" i="11"/>
  <c r="V41" i="11"/>
  <c r="Z41" i="11"/>
  <c r="AD41" i="11"/>
  <c r="AH41" i="11"/>
  <c r="AL41" i="11"/>
  <c r="AP41" i="11"/>
  <c r="AT41" i="11"/>
  <c r="AX41" i="11"/>
  <c r="C41" i="11"/>
  <c r="H41" i="11"/>
  <c r="M41" i="11"/>
  <c r="S41" i="11"/>
  <c r="X41" i="11"/>
  <c r="AC41" i="11"/>
  <c r="AI41" i="11"/>
  <c r="AN41" i="11"/>
  <c r="AS41" i="11"/>
  <c r="A42" i="11"/>
  <c r="D41" i="11"/>
  <c r="I41" i="11"/>
  <c r="O41" i="11"/>
  <c r="T41" i="11"/>
  <c r="Y41" i="11"/>
  <c r="AE41" i="11"/>
  <c r="AJ41" i="11"/>
  <c r="AO41" i="11"/>
  <c r="AU41" i="11"/>
  <c r="E41" i="11"/>
  <c r="K41" i="11"/>
  <c r="P41" i="11"/>
  <c r="U41" i="11"/>
  <c r="AA41" i="11"/>
  <c r="AF41" i="11"/>
  <c r="AK41" i="11"/>
  <c r="AQ41" i="11"/>
  <c r="AV41" i="11"/>
  <c r="Q41" i="11"/>
  <c r="AM41" i="11"/>
  <c r="W41" i="11"/>
  <c r="AR41" i="11"/>
  <c r="G41" i="11"/>
  <c r="AB41" i="11"/>
  <c r="AW41" i="11"/>
  <c r="L41" i="11"/>
  <c r="AG41" i="11"/>
  <c r="F26" i="11"/>
  <c r="J26" i="11"/>
  <c r="N26" i="11"/>
  <c r="R26" i="11"/>
  <c r="V26" i="11"/>
  <c r="Z26" i="11"/>
  <c r="AD26" i="11"/>
  <c r="AH26" i="11"/>
  <c r="AL26" i="11"/>
  <c r="AP26" i="11"/>
  <c r="AT26" i="11"/>
  <c r="AX26" i="11"/>
  <c r="E26" i="11"/>
  <c r="K26" i="11"/>
  <c r="P26" i="11"/>
  <c r="U26" i="11"/>
  <c r="AA26" i="11"/>
  <c r="AF26" i="11"/>
  <c r="AK26" i="11"/>
  <c r="AQ26" i="11"/>
  <c r="AV26" i="11"/>
  <c r="G26" i="11"/>
  <c r="L26" i="11"/>
  <c r="Q26" i="11"/>
  <c r="W26" i="11"/>
  <c r="AB26" i="11"/>
  <c r="AG26" i="11"/>
  <c r="AM26" i="11"/>
  <c r="AR26" i="11"/>
  <c r="AW26" i="11"/>
  <c r="C26" i="11"/>
  <c r="H26" i="11"/>
  <c r="M26" i="11"/>
  <c r="S26" i="11"/>
  <c r="X26" i="11"/>
  <c r="AC26" i="11"/>
  <c r="AI26" i="11"/>
  <c r="AN26" i="11"/>
  <c r="AS26" i="11"/>
  <c r="A27" i="11"/>
  <c r="O26" i="11"/>
  <c r="AJ26" i="11"/>
  <c r="I26" i="11"/>
  <c r="T26" i="11"/>
  <c r="AO26" i="11"/>
  <c r="AE26" i="11"/>
  <c r="D26" i="11"/>
  <c r="Y26" i="11"/>
  <c r="AU26" i="11"/>
  <c r="B43" i="18"/>
  <c r="B44" i="18" s="1"/>
  <c r="A5" i="11"/>
  <c r="K34" i="17"/>
  <c r="F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Z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W18" i="15"/>
  <c r="C11" i="10"/>
  <c r="I34" i="17"/>
  <c r="P51" i="4"/>
  <c r="G244" i="11"/>
  <c r="H18" i="10"/>
  <c r="I18" i="10"/>
  <c r="Q18" i="10"/>
  <c r="C6" i="10"/>
  <c r="C17" i="10"/>
  <c r="Y18" i="10"/>
  <c r="O18" i="10"/>
  <c r="E18" i="10"/>
  <c r="R13" i="1" s="1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N35" i="1" s="1"/>
  <c r="B34" i="8"/>
  <c r="C34" i="8" s="1"/>
  <c r="D34" i="8" s="1"/>
  <c r="C5" i="10"/>
  <c r="AR84" i="3"/>
  <c r="C13" i="10"/>
  <c r="C8" i="10"/>
  <c r="D21" i="17"/>
  <c r="AA18" i="15"/>
  <c r="O97" i="6"/>
  <c r="AL94" i="6"/>
  <c r="AI91" i="6"/>
  <c r="AG97" i="6"/>
  <c r="AU91" i="6"/>
  <c r="J97" i="6"/>
  <c r="AX94" i="6"/>
  <c r="AA91" i="6"/>
  <c r="G97" i="6"/>
  <c r="AP94" i="6"/>
  <c r="AH94" i="6"/>
  <c r="U97" i="6"/>
  <c r="X91" i="6"/>
  <c r="AK97" i="6"/>
  <c r="N38" i="1" l="1"/>
  <c r="A53" i="11"/>
  <c r="A54" i="11" s="1"/>
  <c r="R52" i="11"/>
  <c r="M52" i="11"/>
  <c r="AD52" i="11"/>
  <c r="O52" i="11"/>
  <c r="AW52" i="11"/>
  <c r="AR52" i="11"/>
  <c r="AU52" i="11"/>
  <c r="AO52" i="11"/>
  <c r="C52" i="11"/>
  <c r="N52" i="11"/>
  <c r="Z52" i="11"/>
  <c r="K52" i="11"/>
  <c r="L52" i="11"/>
  <c r="Q52" i="11"/>
  <c r="AQ52" i="11"/>
  <c r="AS52" i="11"/>
  <c r="AA52" i="11"/>
  <c r="AN52" i="11"/>
  <c r="E52" i="11"/>
  <c r="AH52" i="11"/>
  <c r="AB52" i="11"/>
  <c r="AJ52" i="11"/>
  <c r="AM52" i="11"/>
  <c r="AC52" i="11"/>
  <c r="T52" i="11"/>
  <c r="V52" i="11"/>
  <c r="AI52" i="11"/>
  <c r="D52" i="11"/>
  <c r="AV52" i="11"/>
  <c r="AP52" i="11"/>
  <c r="AT52" i="11"/>
  <c r="AX52" i="11"/>
  <c r="I52" i="11"/>
  <c r="S52" i="11"/>
  <c r="J52" i="11"/>
  <c r="X52" i="11"/>
  <c r="AE52" i="11"/>
  <c r="AK52" i="11"/>
  <c r="H52" i="11"/>
  <c r="Y52" i="11"/>
  <c r="P52" i="11"/>
  <c r="F52" i="11"/>
  <c r="U52" i="11"/>
  <c r="G52" i="11"/>
  <c r="AF52" i="11"/>
  <c r="AG52" i="11"/>
  <c r="W52" i="11"/>
  <c r="AL52" i="11"/>
  <c r="A67" i="11"/>
  <c r="F66" i="11"/>
  <c r="D66" i="11"/>
  <c r="Z66" i="11"/>
  <c r="AN66" i="11"/>
  <c r="X66" i="11"/>
  <c r="E66" i="11"/>
  <c r="AA66" i="11"/>
  <c r="R66" i="11"/>
  <c r="L66" i="11"/>
  <c r="AO66" i="11"/>
  <c r="N66" i="11"/>
  <c r="AB66" i="11"/>
  <c r="V66" i="11"/>
  <c r="AH66" i="11"/>
  <c r="Q66" i="11"/>
  <c r="W66" i="11"/>
  <c r="I66" i="11"/>
  <c r="AM66" i="11"/>
  <c r="AR66" i="11"/>
  <c r="AV66" i="11"/>
  <c r="M66" i="11"/>
  <c r="O66" i="11"/>
  <c r="AE66" i="11"/>
  <c r="C66" i="11"/>
  <c r="J66" i="11"/>
  <c r="AI66" i="11"/>
  <c r="AK66" i="11"/>
  <c r="AP66" i="11"/>
  <c r="H66" i="11"/>
  <c r="P66" i="11"/>
  <c r="T66" i="11"/>
  <c r="AT66" i="11"/>
  <c r="AD66" i="11"/>
  <c r="Y66" i="11"/>
  <c r="AF66" i="11"/>
  <c r="AG66" i="11"/>
  <c r="K66" i="11"/>
  <c r="AU66" i="11"/>
  <c r="AQ66" i="11"/>
  <c r="AC66" i="11"/>
  <c r="U66" i="11"/>
  <c r="AL66" i="11"/>
  <c r="S66" i="11"/>
  <c r="AX66" i="11"/>
  <c r="AJ66" i="11"/>
  <c r="G66" i="11"/>
  <c r="AW66" i="11"/>
  <c r="AS66" i="11"/>
  <c r="A78" i="11"/>
  <c r="A79" i="11" s="1"/>
  <c r="A80" i="11" s="1"/>
  <c r="A81" i="11" s="1"/>
  <c r="A92" i="11"/>
  <c r="O77" i="11"/>
  <c r="AO77" i="11"/>
  <c r="K77" i="11"/>
  <c r="L77" i="11"/>
  <c r="N77" i="11"/>
  <c r="Z77" i="11"/>
  <c r="S77" i="11"/>
  <c r="E77" i="11"/>
  <c r="T77" i="11"/>
  <c r="V77" i="11"/>
  <c r="R77" i="11"/>
  <c r="D77" i="11"/>
  <c r="AD77" i="11"/>
  <c r="AB77" i="11"/>
  <c r="I77" i="11"/>
  <c r="AA77" i="11"/>
  <c r="AJ77" i="11"/>
  <c r="AC77" i="11"/>
  <c r="J77" i="11"/>
  <c r="AI77" i="11"/>
  <c r="M77" i="11"/>
  <c r="AH77" i="11"/>
  <c r="Q77" i="11"/>
  <c r="C77" i="11"/>
  <c r="AM77" i="11"/>
  <c r="AN77" i="11"/>
  <c r="X77" i="11"/>
  <c r="Y77" i="11"/>
  <c r="H77" i="11"/>
  <c r="P77" i="11"/>
  <c r="W77" i="11"/>
  <c r="AS77" i="11"/>
  <c r="AX77" i="11"/>
  <c r="AG77" i="11"/>
  <c r="AW77" i="11"/>
  <c r="AV77" i="11"/>
  <c r="AU77" i="11"/>
  <c r="AE77" i="11"/>
  <c r="AF77" i="11"/>
  <c r="AR77" i="11"/>
  <c r="AP77" i="11"/>
  <c r="AK77" i="11"/>
  <c r="F77" i="11"/>
  <c r="U77" i="11"/>
  <c r="G77" i="11"/>
  <c r="AT77" i="11"/>
  <c r="AQ77" i="11"/>
  <c r="AL77" i="11"/>
  <c r="AD53" i="11"/>
  <c r="H23" i="11"/>
  <c r="C53" i="11"/>
  <c r="F23" i="11"/>
  <c r="AV38" i="11"/>
  <c r="AE23" i="11"/>
  <c r="P38" i="11"/>
  <c r="AN53" i="11"/>
  <c r="AM38" i="11"/>
  <c r="AI53" i="11"/>
  <c r="AE38" i="11"/>
  <c r="AQ23" i="11"/>
  <c r="AT38" i="11"/>
  <c r="AU23" i="11"/>
  <c r="X53" i="11"/>
  <c r="R53" i="11"/>
  <c r="AC23" i="11"/>
  <c r="AB53" i="11"/>
  <c r="AL23" i="11"/>
  <c r="U38" i="11"/>
  <c r="L23" i="11"/>
  <c r="G53" i="11"/>
  <c r="R23" i="11"/>
  <c r="AQ38" i="11"/>
  <c r="AO23" i="11"/>
  <c r="AT53" i="11"/>
  <c r="O38" i="11"/>
  <c r="AH38" i="11"/>
  <c r="D23" i="11"/>
  <c r="AW53" i="11"/>
  <c r="S38" i="11"/>
  <c r="I23" i="11"/>
  <c r="AT23" i="11"/>
  <c r="AP53" i="11"/>
  <c r="AN38" i="11"/>
  <c r="AR23" i="11"/>
  <c r="AJ38" i="11"/>
  <c r="O53" i="11"/>
  <c r="G38" i="11"/>
  <c r="Z53" i="11"/>
  <c r="C38" i="11"/>
  <c r="AC38" i="11"/>
  <c r="E23" i="11"/>
  <c r="N53" i="11"/>
  <c r="W23" i="11"/>
  <c r="AP38" i="11"/>
  <c r="AK53" i="11"/>
  <c r="AL38" i="11"/>
  <c r="Y23" i="11"/>
  <c r="I53" i="11"/>
  <c r="C23" i="11"/>
  <c r="AE53" i="11"/>
  <c r="L53" i="11"/>
  <c r="J23" i="11"/>
  <c r="S53" i="11"/>
  <c r="AS38" i="11"/>
  <c r="I38" i="11"/>
  <c r="P23" i="11"/>
  <c r="U53" i="11"/>
  <c r="AN23" i="11"/>
  <c r="L38" i="11"/>
  <c r="W53" i="11"/>
  <c r="AQ53" i="11"/>
  <c r="AH23" i="11"/>
  <c r="M38" i="11"/>
  <c r="U23" i="11"/>
  <c r="AV53" i="11"/>
  <c r="AB38" i="11"/>
  <c r="AX38" i="11"/>
  <c r="AF23" i="11"/>
  <c r="AU53" i="11"/>
  <c r="Q38" i="11"/>
  <c r="V23" i="11"/>
  <c r="Q53" i="11"/>
  <c r="AK38" i="11"/>
  <c r="G23" i="11"/>
  <c r="E53" i="11"/>
  <c r="K38" i="11"/>
  <c r="AP23" i="11"/>
  <c r="AA53" i="11"/>
  <c r="AA23" i="11"/>
  <c r="V53" i="11"/>
  <c r="AF38" i="11"/>
  <c r="D53" i="11"/>
  <c r="Z23" i="11"/>
  <c r="AJ53" i="11"/>
  <c r="AG38" i="11"/>
  <c r="X38" i="11"/>
  <c r="AO53" i="11"/>
  <c r="H38" i="11"/>
  <c r="AJ23" i="11"/>
  <c r="AC53" i="11"/>
  <c r="AW38" i="11"/>
  <c r="AR53" i="11"/>
  <c r="E38" i="11"/>
  <c r="AV23" i="11"/>
  <c r="N23" i="11"/>
  <c r="AF53" i="11"/>
  <c r="H53" i="11"/>
  <c r="K23" i="11"/>
  <c r="D38" i="11"/>
  <c r="AL53" i="11"/>
  <c r="F53" i="11"/>
  <c r="AX23" i="11"/>
  <c r="AI38" i="11"/>
  <c r="AW23" i="11"/>
  <c r="F38" i="11"/>
  <c r="S23" i="11"/>
  <c r="M53" i="11"/>
  <c r="AG23" i="11"/>
  <c r="N38" i="11"/>
  <c r="AS23" i="11"/>
  <c r="T53" i="11"/>
  <c r="W38" i="11"/>
  <c r="AR38" i="11"/>
  <c r="AM53" i="11"/>
  <c r="X23" i="11"/>
  <c r="K53" i="11"/>
  <c r="J38" i="11"/>
  <c r="AH53" i="11"/>
  <c r="AO38" i="11"/>
  <c r="AK23" i="11"/>
  <c r="Z38" i="11"/>
  <c r="Y38" i="11"/>
  <c r="O23" i="11"/>
  <c r="AD38" i="11"/>
  <c r="Q23" i="11"/>
  <c r="J53" i="11"/>
  <c r="M23" i="11"/>
  <c r="AX53" i="11"/>
  <c r="T38" i="11"/>
  <c r="R38" i="11"/>
  <c r="AI23" i="11"/>
  <c r="AS53" i="11"/>
  <c r="AA38" i="11"/>
  <c r="AB23" i="11"/>
  <c r="AD23" i="11"/>
  <c r="AG53" i="11"/>
  <c r="Y53" i="11"/>
  <c r="AM23" i="11"/>
  <c r="AU38" i="11"/>
  <c r="P53" i="11"/>
  <c r="V38" i="11"/>
  <c r="T23" i="11"/>
  <c r="A43" i="11"/>
  <c r="A28" i="11"/>
  <c r="A6" i="11"/>
  <c r="O19" i="1"/>
  <c r="F61" i="4"/>
  <c r="AN16" i="4"/>
  <c r="R6" i="3"/>
  <c r="Z66" i="3"/>
  <c r="AV76" i="3"/>
  <c r="AF71" i="3"/>
  <c r="AF76" i="3"/>
  <c r="E66" i="3"/>
  <c r="K76" i="3"/>
  <c r="P66" i="3"/>
  <c r="AA51" i="3"/>
  <c r="AO6" i="3"/>
  <c r="AN81" i="4"/>
  <c r="AV71" i="3"/>
  <c r="AO66" i="3"/>
  <c r="P6" i="3"/>
  <c r="AO61" i="3"/>
  <c r="K6" i="3"/>
  <c r="N18" i="10"/>
  <c r="AK18" i="10"/>
  <c r="W18" i="10"/>
  <c r="F18" i="10"/>
  <c r="AE18" i="15"/>
  <c r="G2" i="11"/>
  <c r="C2" i="15"/>
  <c r="AM18" i="7"/>
  <c r="AM20" i="7" s="1"/>
  <c r="AE18" i="7"/>
  <c r="AE20" i="7" s="1"/>
  <c r="Y84" i="3"/>
  <c r="H32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AJ84" i="3"/>
  <c r="AG18" i="10"/>
  <c r="AI85" i="4"/>
  <c r="O85" i="4"/>
  <c r="E84" i="3"/>
  <c r="AZ84" i="3"/>
  <c r="AC18" i="10"/>
  <c r="L18" i="10"/>
  <c r="AA18" i="10"/>
  <c r="J18" i="10"/>
  <c r="Z18" i="10"/>
  <c r="L18" i="7"/>
  <c r="W18" i="7"/>
  <c r="W20" i="7" s="1"/>
  <c r="AM85" i="4"/>
  <c r="G85" i="4"/>
  <c r="L84" i="3"/>
  <c r="AO97" i="6"/>
  <c r="AS97" i="6"/>
  <c r="AC97" i="6"/>
  <c r="AE91" i="6"/>
  <c r="AT94" i="6"/>
  <c r="AW97" i="6"/>
  <c r="N94" i="6"/>
  <c r="AQ91" i="6"/>
  <c r="AD94" i="6"/>
  <c r="R14" i="1" l="1"/>
  <c r="R24" i="1"/>
  <c r="H23" i="1"/>
  <c r="H18" i="1"/>
  <c r="L19" i="1"/>
  <c r="L13" i="1"/>
  <c r="O20" i="7"/>
  <c r="L29" i="1"/>
  <c r="A93" i="11"/>
  <c r="A94" i="11" s="1"/>
  <c r="A95" i="11" s="1"/>
  <c r="A96" i="11" s="1"/>
  <c r="A107" i="11"/>
  <c r="R92" i="11"/>
  <c r="D92" i="11"/>
  <c r="AD92" i="11"/>
  <c r="L92" i="11"/>
  <c r="AH92" i="11"/>
  <c r="AJ92" i="11"/>
  <c r="AM92" i="11"/>
  <c r="AC92" i="11"/>
  <c r="J92" i="11"/>
  <c r="E92" i="11"/>
  <c r="T92" i="11"/>
  <c r="V92" i="11"/>
  <c r="AE92" i="11"/>
  <c r="M92" i="11"/>
  <c r="O92" i="11"/>
  <c r="AO92" i="11"/>
  <c r="AB92" i="11"/>
  <c r="I92" i="11"/>
  <c r="AN92" i="11"/>
  <c r="Q92" i="11"/>
  <c r="Z92" i="11"/>
  <c r="S92" i="11"/>
  <c r="X92" i="11"/>
  <c r="K92" i="11"/>
  <c r="AK92" i="11"/>
  <c r="C92" i="11"/>
  <c r="N92" i="11"/>
  <c r="AA92" i="11"/>
  <c r="F92" i="11"/>
  <c r="U92" i="11"/>
  <c r="W92" i="11"/>
  <c r="AT92" i="11"/>
  <c r="AI92" i="11"/>
  <c r="G92" i="11"/>
  <c r="AF92" i="11"/>
  <c r="AX92" i="11"/>
  <c r="Y92" i="11"/>
  <c r="P92" i="11"/>
  <c r="AG92" i="11"/>
  <c r="AW92" i="11"/>
  <c r="AU92" i="11"/>
  <c r="AP92" i="11"/>
  <c r="AS92" i="11"/>
  <c r="AL92" i="11"/>
  <c r="H92" i="11"/>
  <c r="AV92" i="11"/>
  <c r="AQ92" i="11"/>
  <c r="AR92" i="11"/>
  <c r="A82" i="11"/>
  <c r="N81" i="11"/>
  <c r="Z81" i="11"/>
  <c r="AK81" i="11"/>
  <c r="AO81" i="11"/>
  <c r="D81" i="11"/>
  <c r="I81" i="11"/>
  <c r="C81" i="11"/>
  <c r="AT81" i="11"/>
  <c r="M81" i="11"/>
  <c r="S81" i="11"/>
  <c r="AN81" i="11"/>
  <c r="X81" i="11"/>
  <c r="L81" i="11"/>
  <c r="E81" i="11"/>
  <c r="AB81" i="11"/>
  <c r="AM81" i="11"/>
  <c r="AC81" i="11"/>
  <c r="AR81" i="11"/>
  <c r="AX81" i="11"/>
  <c r="O81" i="11"/>
  <c r="AI81" i="11"/>
  <c r="AD81" i="11"/>
  <c r="AL81" i="11"/>
  <c r="AA81" i="11"/>
  <c r="V81" i="11"/>
  <c r="K81" i="11"/>
  <c r="AV81" i="11"/>
  <c r="AQ81" i="11"/>
  <c r="Q81" i="11"/>
  <c r="U81" i="11"/>
  <c r="AG81" i="11"/>
  <c r="AE81" i="11"/>
  <c r="Y81" i="11"/>
  <c r="AU81" i="11"/>
  <c r="AP81" i="11"/>
  <c r="AJ81" i="11"/>
  <c r="W81" i="11"/>
  <c r="AS81" i="11"/>
  <c r="J81" i="11"/>
  <c r="H81" i="11"/>
  <c r="G81" i="11"/>
  <c r="P81" i="11"/>
  <c r="AF81" i="11"/>
  <c r="AW81" i="11"/>
  <c r="R81" i="11"/>
  <c r="F81" i="11"/>
  <c r="AH81" i="11"/>
  <c r="T81" i="11"/>
  <c r="C67" i="11"/>
  <c r="S67" i="11"/>
  <c r="AI67" i="11"/>
  <c r="A68" i="11"/>
  <c r="U67" i="11"/>
  <c r="AP67" i="11"/>
  <c r="V67" i="11"/>
  <c r="AX67" i="11"/>
  <c r="Y67" i="11"/>
  <c r="M67" i="11"/>
  <c r="AL67" i="11"/>
  <c r="I67" i="11"/>
  <c r="AH67" i="11"/>
  <c r="K67" i="11"/>
  <c r="AA67" i="11"/>
  <c r="AQ67" i="11"/>
  <c r="J67" i="11"/>
  <c r="AF67" i="11"/>
  <c r="H67" i="11"/>
  <c r="AJ67" i="11"/>
  <c r="L67" i="11"/>
  <c r="AN67" i="11"/>
  <c r="AO67" i="11"/>
  <c r="X67" i="11"/>
  <c r="AW67" i="11"/>
  <c r="O67" i="11"/>
  <c r="AE67" i="11"/>
  <c r="AU67" i="11"/>
  <c r="P67" i="11"/>
  <c r="AK67" i="11"/>
  <c r="N67" i="11"/>
  <c r="AR67" i="11"/>
  <c r="R67" i="11"/>
  <c r="AT67" i="11"/>
  <c r="T67" i="11"/>
  <c r="AS67" i="11"/>
  <c r="Q67" i="11"/>
  <c r="AM67" i="11"/>
  <c r="AC67" i="11"/>
  <c r="F67" i="11"/>
  <c r="E67" i="11"/>
  <c r="D67" i="11"/>
  <c r="AD67" i="11"/>
  <c r="G67" i="11"/>
  <c r="Z67" i="11"/>
  <c r="AG67" i="11"/>
  <c r="W67" i="11"/>
  <c r="AV67" i="11"/>
  <c r="AB67" i="11"/>
  <c r="AP54" i="11"/>
  <c r="AR54" i="11"/>
  <c r="AQ54" i="11"/>
  <c r="AV54" i="11"/>
  <c r="AX54" i="11"/>
  <c r="AU54" i="11"/>
  <c r="AW54" i="11"/>
  <c r="AT54" i="11"/>
  <c r="A55" i="11"/>
  <c r="AS54" i="11"/>
  <c r="L54" i="11"/>
  <c r="C54" i="11"/>
  <c r="N54" i="11"/>
  <c r="AA54" i="11"/>
  <c r="S54" i="11"/>
  <c r="AL54" i="11"/>
  <c r="AC54" i="11"/>
  <c r="T54" i="11"/>
  <c r="V54" i="11"/>
  <c r="K54" i="11"/>
  <c r="G54" i="11"/>
  <c r="AD54" i="11"/>
  <c r="AH54" i="11"/>
  <c r="AJ54" i="11"/>
  <c r="W54" i="11"/>
  <c r="AM54" i="11"/>
  <c r="R54" i="11"/>
  <c r="M54" i="11"/>
  <c r="D54" i="11"/>
  <c r="O54" i="11"/>
  <c r="AO54" i="11"/>
  <c r="J54" i="11"/>
  <c r="X54" i="11"/>
  <c r="AI54" i="11"/>
  <c r="AK54" i="11"/>
  <c r="AB54" i="11"/>
  <c r="E54" i="11"/>
  <c r="Q54" i="11"/>
  <c r="AN54" i="11"/>
  <c r="I54" i="11"/>
  <c r="Y54" i="11"/>
  <c r="AE54" i="11"/>
  <c r="F54" i="11"/>
  <c r="U54" i="11"/>
  <c r="H54" i="11"/>
  <c r="P54" i="11"/>
  <c r="AF54" i="11"/>
  <c r="AG54" i="11"/>
  <c r="Z54" i="11"/>
  <c r="C43" i="11"/>
  <c r="G43" i="11"/>
  <c r="K43" i="11"/>
  <c r="O43" i="11"/>
  <c r="S43" i="11"/>
  <c r="W43" i="11"/>
  <c r="AA43" i="11"/>
  <c r="AE43" i="11"/>
  <c r="AI43" i="11"/>
  <c r="AM43" i="11"/>
  <c r="AQ43" i="11"/>
  <c r="AU43" i="11"/>
  <c r="A44" i="11"/>
  <c r="D43" i="11"/>
  <c r="H43" i="11"/>
  <c r="L43" i="11"/>
  <c r="P43" i="11"/>
  <c r="T43" i="11"/>
  <c r="X43" i="11"/>
  <c r="AB43" i="11"/>
  <c r="AF43" i="11"/>
  <c r="AJ43" i="11"/>
  <c r="AN43" i="11"/>
  <c r="AR43" i="11"/>
  <c r="AV43" i="11"/>
  <c r="E43" i="11"/>
  <c r="I43" i="11"/>
  <c r="M43" i="11"/>
  <c r="Q43" i="11"/>
  <c r="U43" i="11"/>
  <c r="Y43" i="11"/>
  <c r="AC43" i="11"/>
  <c r="AG43" i="11"/>
  <c r="AK43" i="11"/>
  <c r="AO43" i="11"/>
  <c r="AS43" i="11"/>
  <c r="AW43" i="11"/>
  <c r="N43" i="11"/>
  <c r="AD43" i="11"/>
  <c r="AT43" i="11"/>
  <c r="R43" i="11"/>
  <c r="AH43" i="11"/>
  <c r="AX43" i="11"/>
  <c r="F43" i="11"/>
  <c r="V43" i="11"/>
  <c r="AL43" i="11"/>
  <c r="J43" i="11"/>
  <c r="Z43" i="11"/>
  <c r="AP43" i="11"/>
  <c r="E28" i="11"/>
  <c r="I28" i="11"/>
  <c r="M28" i="11"/>
  <c r="Q28" i="11"/>
  <c r="U28" i="11"/>
  <c r="Y28" i="11"/>
  <c r="AC28" i="11"/>
  <c r="AG28" i="11"/>
  <c r="AK28" i="11"/>
  <c r="AO28" i="11"/>
  <c r="AS28" i="11"/>
  <c r="AW28" i="11"/>
  <c r="F28" i="11"/>
  <c r="J28" i="11"/>
  <c r="N28" i="11"/>
  <c r="R28" i="11"/>
  <c r="V28" i="11"/>
  <c r="Z28" i="11"/>
  <c r="AD28" i="11"/>
  <c r="AH28" i="11"/>
  <c r="AL28" i="11"/>
  <c r="AP28" i="11"/>
  <c r="AT28" i="11"/>
  <c r="AX28" i="11"/>
  <c r="C28" i="11"/>
  <c r="G28" i="11"/>
  <c r="K28" i="11"/>
  <c r="O28" i="11"/>
  <c r="S28" i="11"/>
  <c r="W28" i="11"/>
  <c r="AA28" i="11"/>
  <c r="AE28" i="11"/>
  <c r="AI28" i="11"/>
  <c r="AM28" i="11"/>
  <c r="AQ28" i="11"/>
  <c r="AU28" i="11"/>
  <c r="A29" i="11"/>
  <c r="L28" i="11"/>
  <c r="AB28" i="11"/>
  <c r="AR28" i="11"/>
  <c r="X28" i="11"/>
  <c r="AN28" i="11"/>
  <c r="P28" i="11"/>
  <c r="AF28" i="11"/>
  <c r="AV28" i="11"/>
  <c r="H28" i="11"/>
  <c r="D28" i="11"/>
  <c r="T28" i="11"/>
  <c r="AJ28" i="11"/>
  <c r="H9" i="1"/>
  <c r="H6" i="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L20" i="7"/>
  <c r="G6" i="11"/>
  <c r="G243" i="11"/>
  <c r="K18" i="10"/>
  <c r="D18" i="10"/>
  <c r="R6" i="1" s="1"/>
  <c r="G18" i="10"/>
  <c r="O18" i="15"/>
  <c r="B46" i="5"/>
  <c r="A48" i="5"/>
  <c r="K85" i="4"/>
  <c r="AC84" i="3"/>
  <c r="H36" i="1" s="1"/>
  <c r="AV84" i="3"/>
  <c r="AE85" i="4"/>
  <c r="AN84" i="3"/>
  <c r="G7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K84" i="3"/>
  <c r="S18" i="7"/>
  <c r="S20" i="7" s="1"/>
  <c r="B22" i="5"/>
  <c r="A24" i="5"/>
  <c r="AY85" i="4"/>
  <c r="BC85" i="4"/>
  <c r="AA85" i="4"/>
  <c r="X84" i="3"/>
  <c r="H44" i="1" s="1"/>
  <c r="AF84" i="3"/>
  <c r="Y6" i="3"/>
  <c r="Y76" i="3"/>
  <c r="AJ6" i="3"/>
  <c r="AJ71" i="3"/>
  <c r="F81" i="3"/>
  <c r="F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AK46" i="4"/>
  <c r="K6" i="11"/>
  <c r="R2" i="11"/>
  <c r="K244" i="11"/>
  <c r="K2" i="11"/>
  <c r="AA7" i="11"/>
  <c r="AA244" i="11"/>
  <c r="AA2" i="11"/>
  <c r="AG46" i="4"/>
  <c r="AF11" i="4"/>
  <c r="K66" i="3"/>
  <c r="AC244" i="11"/>
  <c r="AC7" i="11"/>
  <c r="AC243" i="11"/>
  <c r="AC6" i="11"/>
  <c r="AC2" i="11"/>
  <c r="J244" i="11"/>
  <c r="J243" i="11"/>
  <c r="J2" i="11"/>
  <c r="J7" i="11"/>
  <c r="AB244" i="11"/>
  <c r="AB7" i="11"/>
  <c r="AB243" i="11"/>
  <c r="AB6" i="11"/>
  <c r="I243" i="11"/>
  <c r="I2" i="11"/>
  <c r="Z244" i="11"/>
  <c r="Z6" i="11"/>
  <c r="O243" i="11"/>
  <c r="O6" i="11"/>
  <c r="O244" i="11"/>
  <c r="O2" i="11"/>
  <c r="O7" i="11"/>
  <c r="I6" i="11"/>
  <c r="Z2" i="11"/>
  <c r="Z243" i="11"/>
  <c r="J6" i="11"/>
  <c r="AB2" i="11"/>
  <c r="I7" i="11"/>
  <c r="I244" i="11"/>
  <c r="Z56" i="3"/>
  <c r="Z61" i="3"/>
  <c r="AI26" i="3"/>
  <c r="AI71" i="3"/>
  <c r="K36" i="4"/>
  <c r="K16" i="4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243" i="11"/>
  <c r="E244" i="11"/>
  <c r="E7" i="11"/>
  <c r="V243" i="11"/>
  <c r="BD81" i="4"/>
  <c r="AL56" i="4"/>
  <c r="AL6" i="4"/>
  <c r="AO66" i="4"/>
  <c r="V61" i="4"/>
  <c r="F46" i="4"/>
  <c r="R6" i="11"/>
  <c r="U244" i="11"/>
  <c r="H244" i="11"/>
  <c r="H7" i="11"/>
  <c r="V71" i="4"/>
  <c r="F56" i="4"/>
  <c r="V66" i="4"/>
  <c r="I56" i="4"/>
  <c r="BD71" i="4"/>
  <c r="I66" i="4"/>
  <c r="AL61" i="4"/>
  <c r="AO51" i="4"/>
  <c r="V46" i="4"/>
  <c r="AL36" i="4"/>
  <c r="Y11" i="4"/>
  <c r="R243" i="11"/>
  <c r="AJ51" i="4"/>
  <c r="AB81" i="3"/>
  <c r="U56" i="3"/>
  <c r="F71" i="4"/>
  <c r="V36" i="4"/>
  <c r="X81" i="4"/>
  <c r="AL71" i="4"/>
  <c r="AL66" i="4"/>
  <c r="V76" i="4"/>
  <c r="X71" i="4"/>
  <c r="BD56" i="4"/>
  <c r="I51" i="4"/>
  <c r="AL46" i="4"/>
  <c r="X16" i="4"/>
  <c r="BD76" i="3"/>
  <c r="V244" i="11"/>
  <c r="H6" i="11"/>
  <c r="E46" i="3"/>
  <c r="E6" i="3"/>
  <c r="AZ6" i="3"/>
  <c r="AZ66" i="3"/>
  <c r="O61" i="3"/>
  <c r="O6" i="3"/>
  <c r="O66" i="3"/>
  <c r="AS61" i="3"/>
  <c r="AS66" i="3"/>
  <c r="Q76" i="3"/>
  <c r="Q56" i="3"/>
  <c r="Q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43" i="11"/>
  <c r="T6" i="11"/>
  <c r="T244" i="11"/>
  <c r="T7" i="11"/>
  <c r="F244" i="11"/>
  <c r="F2" i="11"/>
  <c r="X243" i="11"/>
  <c r="E243" i="11"/>
  <c r="E6" i="11"/>
  <c r="V7" i="11"/>
  <c r="AC71" i="3"/>
  <c r="AW6" i="3"/>
  <c r="E2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M81" i="3"/>
  <c r="X76" i="3"/>
  <c r="X71" i="3"/>
  <c r="I36" i="17"/>
  <c r="Z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U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T2" i="11"/>
  <c r="K21" i="4"/>
  <c r="H81" i="3"/>
  <c r="AI76" i="3"/>
  <c r="AF66" i="3"/>
  <c r="W56" i="3"/>
  <c r="AV6" i="3"/>
  <c r="N20" i="7"/>
  <c r="AD20" i="7"/>
  <c r="N36" i="17"/>
  <c r="J20" i="7"/>
  <c r="AB20" i="7"/>
  <c r="Y244" i="11"/>
  <c r="U20" i="15"/>
  <c r="AK20" i="15"/>
  <c r="Y2" i="11"/>
  <c r="X7" i="11"/>
  <c r="G11" i="4"/>
  <c r="G76" i="4"/>
  <c r="AU76" i="3"/>
  <c r="R7" i="11"/>
  <c r="U243" i="11"/>
  <c r="U6" i="11"/>
  <c r="U2" i="11"/>
  <c r="U7" i="11"/>
  <c r="H243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I81" i="3"/>
  <c r="W76" i="3"/>
  <c r="P61" i="3"/>
  <c r="AY56" i="3"/>
  <c r="AF6" i="3"/>
  <c r="O20" i="10"/>
  <c r="AE20" i="10"/>
  <c r="AF20" i="15"/>
  <c r="O36" i="17"/>
  <c r="I20" i="10"/>
  <c r="Y20" i="10"/>
  <c r="P36" i="17"/>
  <c r="L21" i="3"/>
  <c r="L76" i="3"/>
  <c r="G46" i="3"/>
  <c r="G6" i="3"/>
  <c r="G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S21" i="3"/>
  <c r="S76" i="3"/>
  <c r="S6" i="3"/>
  <c r="AR21" i="3"/>
  <c r="AR76" i="3"/>
  <c r="N46" i="3"/>
  <c r="N6" i="3"/>
  <c r="N66" i="3"/>
  <c r="AK46" i="3"/>
  <c r="AK6" i="3"/>
  <c r="AK66" i="3"/>
  <c r="T31" i="3"/>
  <c r="T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E26" i="3"/>
  <c r="F7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W71" i="3"/>
  <c r="AV66" i="3"/>
  <c r="Y66" i="3"/>
  <c r="AI56" i="3"/>
  <c r="X2" i="11"/>
  <c r="X244" i="11"/>
  <c r="F6" i="11"/>
  <c r="L6" i="1"/>
  <c r="C18" i="7"/>
  <c r="X6" i="11"/>
  <c r="C18" i="10"/>
  <c r="R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S66" i="3"/>
  <c r="L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D81" i="3"/>
  <c r="D76" i="3"/>
  <c r="AR66" i="3"/>
  <c r="L66" i="3"/>
  <c r="AR6" i="3"/>
  <c r="F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X11" i="3"/>
  <c r="X6" i="3"/>
  <c r="X66" i="3"/>
  <c r="AC11" i="3"/>
  <c r="AC6" i="3"/>
  <c r="AC66" i="3"/>
  <c r="AN11" i="3"/>
  <c r="AN6" i="3"/>
  <c r="BD11" i="3"/>
  <c r="BD6" i="3"/>
  <c r="R56" i="3"/>
  <c r="R61" i="3"/>
  <c r="AG56" i="3"/>
  <c r="AG61" i="3"/>
  <c r="AW56" i="3"/>
  <c r="AW61" i="3"/>
  <c r="M41" i="3"/>
  <c r="M61" i="3"/>
  <c r="AA41" i="3"/>
  <c r="AA61" i="3"/>
  <c r="AT41" i="3"/>
  <c r="AT61" i="3"/>
  <c r="AD26" i="3"/>
  <c r="AD56" i="3"/>
  <c r="AD71" i="3"/>
  <c r="AD76" i="3"/>
  <c r="AD81" i="3"/>
  <c r="J11" i="3"/>
  <c r="J56" i="3"/>
  <c r="J71" i="3"/>
  <c r="J76" i="3"/>
  <c r="J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D71" i="3"/>
  <c r="BA61" i="3"/>
  <c r="AK61" i="3"/>
  <c r="N61" i="3"/>
  <c r="AU56" i="3"/>
  <c r="AE56" i="3"/>
  <c r="D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T81" i="3"/>
  <c r="G61" i="3"/>
  <c r="V20" i="15"/>
  <c r="F20" i="10"/>
  <c r="X20" i="10"/>
  <c r="M20" i="7"/>
  <c r="AC20" i="7"/>
  <c r="Q20" i="15"/>
  <c r="AG20" i="15"/>
  <c r="J20" i="10"/>
  <c r="Z20" i="10"/>
  <c r="B18" i="2"/>
  <c r="G54" i="1" s="1"/>
  <c r="F54" i="1"/>
  <c r="Q91" i="6"/>
  <c r="L94" i="6"/>
  <c r="AM91" i="6"/>
  <c r="E91" i="6"/>
  <c r="S91" i="6"/>
  <c r="AY91" i="6"/>
  <c r="I94" i="6"/>
  <c r="Z94" i="6"/>
  <c r="V97" i="6"/>
  <c r="H21" i="1" l="1"/>
  <c r="H14" i="1"/>
  <c r="R19" i="1"/>
  <c r="R32" i="1"/>
  <c r="G20" i="10"/>
  <c r="A69" i="11"/>
  <c r="R68" i="11"/>
  <c r="W68" i="11"/>
  <c r="AG68" i="11"/>
  <c r="I68" i="11"/>
  <c r="AS68" i="11"/>
  <c r="AO68" i="11"/>
  <c r="F68" i="11"/>
  <c r="AX68" i="11"/>
  <c r="AR68" i="11"/>
  <c r="AD68" i="11"/>
  <c r="S68" i="11"/>
  <c r="Q68" i="11"/>
  <c r="V68" i="11"/>
  <c r="AC68" i="11"/>
  <c r="M68" i="11"/>
  <c r="Z68" i="11"/>
  <c r="AI68" i="11"/>
  <c r="K68" i="11"/>
  <c r="Y68" i="11"/>
  <c r="L68" i="11"/>
  <c r="AU68" i="11"/>
  <c r="AP68" i="11"/>
  <c r="AK68" i="11"/>
  <c r="AM68" i="11"/>
  <c r="AT68" i="11"/>
  <c r="AQ68" i="11"/>
  <c r="C68" i="11"/>
  <c r="O68" i="11"/>
  <c r="AA68" i="11"/>
  <c r="AJ68" i="11"/>
  <c r="T68" i="11"/>
  <c r="E68" i="11"/>
  <c r="AE68" i="11"/>
  <c r="AH68" i="11"/>
  <c r="AF68" i="11"/>
  <c r="N68" i="11"/>
  <c r="U68" i="11"/>
  <c r="AL68" i="11"/>
  <c r="AW68" i="11"/>
  <c r="P68" i="11"/>
  <c r="AV68" i="11"/>
  <c r="J68" i="11"/>
  <c r="G68" i="11"/>
  <c r="D68" i="11"/>
  <c r="AB68" i="11"/>
  <c r="X68" i="11"/>
  <c r="H68" i="11"/>
  <c r="AN68" i="11"/>
  <c r="G82" i="11"/>
  <c r="W82" i="11"/>
  <c r="AM82" i="11"/>
  <c r="H82" i="11"/>
  <c r="AC82" i="11"/>
  <c r="AX82" i="11"/>
  <c r="U82" i="11"/>
  <c r="AP82" i="11"/>
  <c r="AG82" i="11"/>
  <c r="AO82" i="11"/>
  <c r="AT82" i="11"/>
  <c r="AW82" i="11"/>
  <c r="K82" i="11"/>
  <c r="AA82" i="11"/>
  <c r="AQ82" i="11"/>
  <c r="M82" i="11"/>
  <c r="AH82" i="11"/>
  <c r="E82" i="11"/>
  <c r="Z82" i="11"/>
  <c r="AV82" i="11"/>
  <c r="AR82" i="11"/>
  <c r="D82" i="11"/>
  <c r="F82" i="11"/>
  <c r="AL82" i="11"/>
  <c r="O82" i="11"/>
  <c r="AE82" i="11"/>
  <c r="AU82" i="11"/>
  <c r="R82" i="11"/>
  <c r="AN82" i="11"/>
  <c r="J82" i="11"/>
  <c r="AF82" i="11"/>
  <c r="L82" i="11"/>
  <c r="N82" i="11"/>
  <c r="Q82" i="11"/>
  <c r="T82" i="11"/>
  <c r="I82" i="11"/>
  <c r="C82" i="11"/>
  <c r="S82" i="11"/>
  <c r="AI82" i="11"/>
  <c r="A83" i="11"/>
  <c r="X82" i="11"/>
  <c r="AS82" i="11"/>
  <c r="P82" i="11"/>
  <c r="AK82" i="11"/>
  <c r="V82" i="11"/>
  <c r="AB82" i="11"/>
  <c r="AD82" i="11"/>
  <c r="AJ82" i="11"/>
  <c r="Y82" i="11"/>
  <c r="A108" i="11"/>
  <c r="A109" i="11" s="1"/>
  <c r="A110" i="11" s="1"/>
  <c r="A111" i="11" s="1"/>
  <c r="A122" i="11"/>
  <c r="D107" i="11"/>
  <c r="AH107" i="11"/>
  <c r="S107" i="11"/>
  <c r="X107" i="11"/>
  <c r="T107" i="11"/>
  <c r="AO107" i="11"/>
  <c r="C107" i="11"/>
  <c r="N107" i="11"/>
  <c r="Z107" i="11"/>
  <c r="V107" i="11"/>
  <c r="R107" i="11"/>
  <c r="M107" i="11"/>
  <c r="Q107" i="11"/>
  <c r="I107" i="11"/>
  <c r="J107" i="11"/>
  <c r="E107" i="11"/>
  <c r="K107" i="11"/>
  <c r="AE107" i="11"/>
  <c r="AD107" i="11"/>
  <c r="O107" i="11"/>
  <c r="L107" i="11"/>
  <c r="AB107" i="11"/>
  <c r="AA107" i="11"/>
  <c r="AJ107" i="11"/>
  <c r="AM107" i="11"/>
  <c r="AN107" i="11"/>
  <c r="AC107" i="11"/>
  <c r="AI107" i="11"/>
  <c r="G107" i="11"/>
  <c r="P107" i="11"/>
  <c r="AV107" i="11"/>
  <c r="AQ107" i="11"/>
  <c r="AT107" i="11"/>
  <c r="AL107" i="11"/>
  <c r="U107" i="11"/>
  <c r="AG107" i="11"/>
  <c r="W107" i="11"/>
  <c r="AS107" i="11"/>
  <c r="AR107" i="11"/>
  <c r="AX107" i="11"/>
  <c r="AK107" i="11"/>
  <c r="Y107" i="11"/>
  <c r="H107" i="11"/>
  <c r="AF107" i="11"/>
  <c r="AU107" i="11"/>
  <c r="F107" i="11"/>
  <c r="AW107" i="11"/>
  <c r="AP107" i="11"/>
  <c r="N55" i="11"/>
  <c r="AD55" i="11"/>
  <c r="AT55" i="11"/>
  <c r="O55" i="11"/>
  <c r="AJ55" i="11"/>
  <c r="M55" i="11"/>
  <c r="AQ55" i="11"/>
  <c r="Q55" i="11"/>
  <c r="AS55" i="11"/>
  <c r="A56" i="11"/>
  <c r="L55" i="11"/>
  <c r="S55" i="11"/>
  <c r="R55" i="11"/>
  <c r="AH55" i="11"/>
  <c r="AX55" i="11"/>
  <c r="T55" i="11"/>
  <c r="AO55" i="11"/>
  <c r="U55" i="11"/>
  <c r="AW55" i="11"/>
  <c r="X55" i="11"/>
  <c r="H55" i="11"/>
  <c r="P55" i="11"/>
  <c r="AN55" i="11"/>
  <c r="AG55" i="11"/>
  <c r="F55" i="11"/>
  <c r="V55" i="11"/>
  <c r="AL55" i="11"/>
  <c r="D55" i="11"/>
  <c r="Y55" i="11"/>
  <c r="AU55" i="11"/>
  <c r="AB55" i="11"/>
  <c r="C55" i="11"/>
  <c r="AF55" i="11"/>
  <c r="W55" i="11"/>
  <c r="AC55" i="11"/>
  <c r="AA55" i="11"/>
  <c r="AV55" i="11"/>
  <c r="J55" i="11"/>
  <c r="Z55" i="11"/>
  <c r="AP55" i="11"/>
  <c r="I55" i="11"/>
  <c r="AE55" i="11"/>
  <c r="G55" i="11"/>
  <c r="AI55" i="11"/>
  <c r="K55" i="11"/>
  <c r="AM55" i="11"/>
  <c r="AK55" i="11"/>
  <c r="AR55" i="11"/>
  <c r="E55" i="11"/>
  <c r="O96" i="11"/>
  <c r="AE96" i="11"/>
  <c r="AU96" i="11"/>
  <c r="P96" i="11"/>
  <c r="AK96" i="11"/>
  <c r="Q96" i="11"/>
  <c r="AS96" i="11"/>
  <c r="Y96" i="11"/>
  <c r="F96" i="11"/>
  <c r="G96" i="11"/>
  <c r="W96" i="11"/>
  <c r="AM96" i="11"/>
  <c r="E96" i="11"/>
  <c r="Z96" i="11"/>
  <c r="AV96" i="11"/>
  <c r="AD96" i="11"/>
  <c r="L96" i="11"/>
  <c r="AN96" i="11"/>
  <c r="T96" i="11"/>
  <c r="AW96" i="11"/>
  <c r="AR96" i="11"/>
  <c r="K96" i="11"/>
  <c r="AA96" i="11"/>
  <c r="AQ96" i="11"/>
  <c r="J96" i="11"/>
  <c r="AF96" i="11"/>
  <c r="I96" i="11"/>
  <c r="AL96" i="11"/>
  <c r="R96" i="11"/>
  <c r="AT96" i="11"/>
  <c r="AB96" i="11"/>
  <c r="H96" i="11"/>
  <c r="V96" i="11"/>
  <c r="AI96" i="11"/>
  <c r="X96" i="11"/>
  <c r="AH96" i="11"/>
  <c r="AX96" i="11"/>
  <c r="A97" i="11"/>
  <c r="D96" i="11"/>
  <c r="AO96" i="11"/>
  <c r="AC96" i="11"/>
  <c r="C96" i="11"/>
  <c r="U96" i="11"/>
  <c r="AG96" i="11"/>
  <c r="AJ96" i="11"/>
  <c r="S96" i="11"/>
  <c r="AP96" i="11"/>
  <c r="M96" i="11"/>
  <c r="N96" i="11"/>
  <c r="A45" i="11"/>
  <c r="A46" i="11" s="1"/>
  <c r="A30" i="11"/>
  <c r="A31" i="11" s="1"/>
  <c r="A8" i="11"/>
  <c r="A9" i="11" s="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F52" i="1"/>
  <c r="F58" i="1" s="1"/>
  <c r="AB36" i="4"/>
  <c r="J21" i="4"/>
  <c r="L36" i="4"/>
  <c r="AU66" i="3"/>
  <c r="B34" i="17"/>
  <c r="AP21" i="4"/>
  <c r="AE66" i="3"/>
  <c r="AR36" i="4"/>
  <c r="Z21" i="4"/>
  <c r="D66" i="3"/>
  <c r="C85" i="4"/>
  <c r="I54" i="1" s="1"/>
  <c r="C66" i="4"/>
  <c r="A66" i="4" s="1"/>
  <c r="C61" i="4"/>
  <c r="A61" i="4" s="1"/>
  <c r="C71" i="4"/>
  <c r="A71" i="4" s="1"/>
  <c r="O52" i="1"/>
  <c r="S52" i="1"/>
  <c r="S55" i="1" s="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H52" i="1"/>
  <c r="E56" i="3"/>
  <c r="E36" i="3"/>
  <c r="E16" i="3"/>
  <c r="Y56" i="3"/>
  <c r="Y36" i="3"/>
  <c r="Y16" i="3"/>
  <c r="AJ56" i="3"/>
  <c r="AJ36" i="3"/>
  <c r="AJ16" i="3"/>
  <c r="AZ56" i="3"/>
  <c r="AZ51" i="3"/>
  <c r="AZ36" i="3"/>
  <c r="AZ16" i="3"/>
  <c r="O81" i="3"/>
  <c r="O31" i="3"/>
  <c r="O11" i="3"/>
  <c r="V81" i="3"/>
  <c r="V31" i="3"/>
  <c r="V11" i="3"/>
  <c r="AS71" i="3"/>
  <c r="AS81" i="3"/>
  <c r="AS31" i="3"/>
  <c r="AS11" i="3"/>
  <c r="AB46" i="3"/>
  <c r="AB26" i="3"/>
  <c r="AB6" i="3"/>
  <c r="F46" i="3"/>
  <c r="F26" i="3"/>
  <c r="F6" i="3"/>
  <c r="AP46" i="3"/>
  <c r="AP26" i="3"/>
  <c r="AP6" i="3"/>
  <c r="Q41" i="3"/>
  <c r="Q21" i="3"/>
  <c r="U41" i="3"/>
  <c r="U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G81" i="3"/>
  <c r="AP76" i="3"/>
  <c r="F76" i="3"/>
  <c r="AB76" i="3"/>
  <c r="AT71" i="3"/>
  <c r="AA71" i="3"/>
  <c r="M71" i="3"/>
  <c r="AY66" i="3"/>
  <c r="AI66" i="3"/>
  <c r="W66" i="3"/>
  <c r="BD61" i="3"/>
  <c r="AN61" i="3"/>
  <c r="AC61" i="3"/>
  <c r="X61" i="3"/>
  <c r="AT56" i="3"/>
  <c r="AA56" i="3"/>
  <c r="M56" i="3"/>
  <c r="I52" i="1"/>
  <c r="AU41" i="4"/>
  <c r="AE41" i="4"/>
  <c r="O41" i="4"/>
  <c r="AV81" i="3"/>
  <c r="AF81" i="3"/>
  <c r="K81" i="3"/>
  <c r="BA76" i="3"/>
  <c r="AK76" i="3"/>
  <c r="N76" i="3"/>
  <c r="G76" i="3"/>
  <c r="V71" i="3"/>
  <c r="O71" i="3"/>
  <c r="AP66" i="3"/>
  <c r="F66" i="3"/>
  <c r="AB66" i="3"/>
  <c r="AE61" i="3"/>
  <c r="D61" i="3"/>
  <c r="AQ46" i="3"/>
  <c r="J46" i="3"/>
  <c r="AD46" i="3"/>
  <c r="AV41" i="3"/>
  <c r="AF41" i="3"/>
  <c r="K41" i="3"/>
  <c r="BD31" i="3"/>
  <c r="AN31" i="3"/>
  <c r="AC31" i="3"/>
  <c r="X31" i="3"/>
  <c r="AS26" i="3"/>
  <c r="V26" i="3"/>
  <c r="O26" i="3"/>
  <c r="AX21" i="3"/>
  <c r="AH21" i="3"/>
  <c r="T21" i="3"/>
  <c r="BB16" i="3"/>
  <c r="AL16" i="3"/>
  <c r="H16" i="3"/>
  <c r="I16" i="3"/>
  <c r="AP11" i="3"/>
  <c r="F11" i="3"/>
  <c r="AB11" i="3"/>
  <c r="AU6" i="3"/>
  <c r="AE6" i="3"/>
  <c r="D6" i="3"/>
  <c r="AD36" i="3"/>
  <c r="AQ31" i="3"/>
  <c r="J31" i="3"/>
  <c r="Q31" i="3"/>
  <c r="AR26" i="3"/>
  <c r="AC26" i="3"/>
  <c r="X26" i="3"/>
  <c r="AO21" i="3"/>
  <c r="N21" i="3"/>
  <c r="G21" i="3"/>
  <c r="AK16" i="3"/>
  <c r="N16" i="3"/>
  <c r="AM11" i="3"/>
  <c r="BA51" i="3"/>
  <c r="V51" i="3"/>
  <c r="Z51" i="3"/>
  <c r="AU36" i="3"/>
  <c r="J36" i="3"/>
  <c r="AN26" i="3"/>
  <c r="AU51" i="3"/>
  <c r="BD56" i="3"/>
  <c r="AC56" i="3"/>
  <c r="AV51" i="3"/>
  <c r="AC51" i="3"/>
  <c r="E51" i="3"/>
  <c r="AO46" i="3"/>
  <c r="P46" i="3"/>
  <c r="Z46" i="3"/>
  <c r="AX36" i="3"/>
  <c r="AH36" i="3"/>
  <c r="T36" i="3"/>
  <c r="BB31" i="3"/>
  <c r="AL31" i="3"/>
  <c r="H31" i="3"/>
  <c r="I31" i="3"/>
  <c r="AQ26" i="3"/>
  <c r="J26" i="3"/>
  <c r="AV21" i="3"/>
  <c r="AF21" i="3"/>
  <c r="K21" i="3"/>
  <c r="AY51" i="3"/>
  <c r="AE51" i="3"/>
  <c r="D51" i="3"/>
  <c r="AZ46" i="3"/>
  <c r="AJ46" i="3"/>
  <c r="Y46" i="3"/>
  <c r="BA41" i="3"/>
  <c r="AK41" i="3"/>
  <c r="N41" i="3"/>
  <c r="G41" i="3"/>
  <c r="AK36" i="3"/>
  <c r="N36" i="3"/>
  <c r="G36" i="3"/>
  <c r="U16" i="3"/>
  <c r="Q16" i="3"/>
  <c r="X36" i="3"/>
  <c r="X16" i="3"/>
  <c r="AC36" i="3"/>
  <c r="AC16" i="3"/>
  <c r="AN36" i="3"/>
  <c r="AN16" i="3"/>
  <c r="BD36" i="3"/>
  <c r="BD16" i="3"/>
  <c r="R81" i="3"/>
  <c r="R51" i="3"/>
  <c r="R31" i="3"/>
  <c r="R11" i="3"/>
  <c r="AG81" i="3"/>
  <c r="AG51" i="3"/>
  <c r="AG31" i="3"/>
  <c r="AG11" i="3"/>
  <c r="AW71" i="3"/>
  <c r="AW81" i="3"/>
  <c r="AW51" i="3"/>
  <c r="AW31" i="3"/>
  <c r="AW11" i="3"/>
  <c r="M46" i="3"/>
  <c r="M26" i="3"/>
  <c r="M6" i="3"/>
  <c r="AA46" i="3"/>
  <c r="AA26" i="3"/>
  <c r="AA6" i="3"/>
  <c r="AT46" i="3"/>
  <c r="AT26" i="3"/>
  <c r="AT6" i="3"/>
  <c r="AD41" i="3"/>
  <c r="AD21" i="3"/>
  <c r="J41" i="3"/>
  <c r="J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H76" i="3"/>
  <c r="I76" i="3"/>
  <c r="AP71" i="3"/>
  <c r="F71" i="3"/>
  <c r="AB71" i="3"/>
  <c r="AZ61" i="3"/>
  <c r="AJ61" i="3"/>
  <c r="Y61" i="3"/>
  <c r="E61" i="3"/>
  <c r="AP56" i="3"/>
  <c r="F56" i="3"/>
  <c r="AB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L81" i="3"/>
  <c r="S81" i="3"/>
  <c r="AW76" i="3"/>
  <c r="AG76" i="3"/>
  <c r="R76" i="3"/>
  <c r="AO71" i="3"/>
  <c r="P71" i="3"/>
  <c r="Z71" i="3"/>
  <c r="AL66" i="3"/>
  <c r="H66" i="3"/>
  <c r="I66" i="3"/>
  <c r="J61" i="3"/>
  <c r="AD61" i="3"/>
  <c r="AS56" i="3"/>
  <c r="V56" i="3"/>
  <c r="O56" i="3"/>
  <c r="BC46" i="3"/>
  <c r="AM46" i="3"/>
  <c r="U46" i="3"/>
  <c r="Q46" i="3"/>
  <c r="AR41" i="3"/>
  <c r="L41" i="3"/>
  <c r="S41" i="3"/>
  <c r="AZ31" i="3"/>
  <c r="AJ31" i="3"/>
  <c r="Y31" i="3"/>
  <c r="E31" i="3"/>
  <c r="AO26" i="3"/>
  <c r="P26" i="3"/>
  <c r="Z26" i="3"/>
  <c r="AT21" i="3"/>
  <c r="AA21" i="3"/>
  <c r="M21" i="3"/>
  <c r="AX16" i="3"/>
  <c r="AH16" i="3"/>
  <c r="T16" i="3"/>
  <c r="BB11" i="3"/>
  <c r="AL11" i="3"/>
  <c r="H11" i="3"/>
  <c r="I11" i="3"/>
  <c r="AQ6" i="3"/>
  <c r="J6" i="3"/>
  <c r="AD6" i="3"/>
  <c r="AE36" i="3"/>
  <c r="Q36" i="3"/>
  <c r="AM31" i="3"/>
  <c r="U31" i="3"/>
  <c r="BD26" i="3"/>
  <c r="AJ26" i="3"/>
  <c r="Y26" i="3"/>
  <c r="BA21" i="3"/>
  <c r="AK21" i="3"/>
  <c r="R21" i="3"/>
  <c r="AW16" i="3"/>
  <c r="AG16" i="3"/>
  <c r="R16" i="3"/>
  <c r="BA36" i="3"/>
  <c r="AS51" i="3"/>
  <c r="P51" i="3"/>
  <c r="G51" i="3"/>
  <c r="AQ36" i="3"/>
  <c r="D36" i="3"/>
  <c r="V21" i="3"/>
  <c r="AV56" i="3"/>
  <c r="K56" i="3"/>
  <c r="AN51" i="3"/>
  <c r="Y51" i="3"/>
  <c r="AP41" i="3"/>
  <c r="F41" i="3"/>
  <c r="AB41" i="3"/>
  <c r="AT36" i="3"/>
  <c r="AA36" i="3"/>
  <c r="M36" i="3"/>
  <c r="BC26" i="3"/>
  <c r="AM26" i="3"/>
  <c r="U26" i="3"/>
  <c r="Q26" i="3"/>
  <c r="AZ11" i="3"/>
  <c r="AJ11" i="3"/>
  <c r="Y11" i="3"/>
  <c r="E11" i="3"/>
  <c r="AQ51" i="3"/>
  <c r="J51" i="3"/>
  <c r="AD51" i="3"/>
  <c r="AV46" i="3"/>
  <c r="AF46" i="3"/>
  <c r="K46" i="3"/>
  <c r="AW41" i="3"/>
  <c r="AG41" i="3"/>
  <c r="R41" i="3"/>
  <c r="AW36" i="3"/>
  <c r="AG36" i="3"/>
  <c r="R36" i="3"/>
  <c r="BC16" i="3"/>
  <c r="AI16" i="3"/>
  <c r="W16" i="3"/>
  <c r="BC11" i="3"/>
  <c r="U52" i="1"/>
  <c r="S56" i="3"/>
  <c r="S51" i="3"/>
  <c r="S36" i="3"/>
  <c r="S16" i="3"/>
  <c r="L56" i="3"/>
  <c r="L51" i="3"/>
  <c r="L36" i="3"/>
  <c r="L16" i="3"/>
  <c r="AR56" i="3"/>
  <c r="AR51" i="3"/>
  <c r="AR36" i="3"/>
  <c r="AR16" i="3"/>
  <c r="G31" i="3"/>
  <c r="G11" i="3"/>
  <c r="N81" i="3"/>
  <c r="N31" i="3"/>
  <c r="N11" i="3"/>
  <c r="AK81" i="3"/>
  <c r="AK31" i="3"/>
  <c r="AK11" i="3"/>
  <c r="BA71" i="3"/>
  <c r="BA81" i="3"/>
  <c r="BA31" i="3"/>
  <c r="BA11" i="3"/>
  <c r="T46" i="3"/>
  <c r="T26" i="3"/>
  <c r="T6" i="3"/>
  <c r="AH46" i="3"/>
  <c r="AH26" i="3"/>
  <c r="AH6" i="3"/>
  <c r="AX66" i="3"/>
  <c r="AX46" i="3"/>
  <c r="AX26" i="3"/>
  <c r="AX6" i="3"/>
  <c r="D41" i="3"/>
  <c r="D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T76" i="3"/>
  <c r="BB71" i="3"/>
  <c r="AL71" i="3"/>
  <c r="H71" i="3"/>
  <c r="I71" i="3"/>
  <c r="AQ66" i="3"/>
  <c r="J66" i="3"/>
  <c r="AD66" i="3"/>
  <c r="AV61" i="3"/>
  <c r="AF61" i="3"/>
  <c r="K61" i="3"/>
  <c r="BB56" i="3"/>
  <c r="AL56" i="3"/>
  <c r="H56" i="3"/>
  <c r="I56" i="3"/>
  <c r="BC41" i="4"/>
  <c r="AM41" i="4"/>
  <c r="W41" i="4"/>
  <c r="G41" i="4"/>
  <c r="BA21" i="4"/>
  <c r="AK21" i="4"/>
  <c r="U21" i="4"/>
  <c r="E21" i="4"/>
  <c r="BD81" i="3"/>
  <c r="AN81" i="3"/>
  <c r="AC81" i="3"/>
  <c r="X81" i="3"/>
  <c r="AS76" i="3"/>
  <c r="V76" i="3"/>
  <c r="O76" i="3"/>
  <c r="AK71" i="3"/>
  <c r="N71" i="3"/>
  <c r="G71" i="3"/>
  <c r="AH66" i="3"/>
  <c r="T66" i="3"/>
  <c r="AM61" i="3"/>
  <c r="U61" i="3"/>
  <c r="Q61" i="3"/>
  <c r="AO56" i="3"/>
  <c r="AY46" i="3"/>
  <c r="AI46" i="3"/>
  <c r="W46" i="3"/>
  <c r="BD41" i="3"/>
  <c r="AN41" i="3"/>
  <c r="AC41" i="3"/>
  <c r="X41" i="3"/>
  <c r="AV31" i="3"/>
  <c r="AF31" i="3"/>
  <c r="K31" i="3"/>
  <c r="BA26" i="3"/>
  <c r="AK26" i="3"/>
  <c r="N26" i="3"/>
  <c r="G26" i="3"/>
  <c r="AP21" i="3"/>
  <c r="F21" i="3"/>
  <c r="AB21" i="3"/>
  <c r="AT16" i="3"/>
  <c r="AA16" i="3"/>
  <c r="M16" i="3"/>
  <c r="AX11" i="3"/>
  <c r="AH11" i="3"/>
  <c r="T11" i="3"/>
  <c r="BC6" i="3"/>
  <c r="AM6" i="3"/>
  <c r="U6" i="3"/>
  <c r="Q6" i="3"/>
  <c r="U36" i="3"/>
  <c r="BC31" i="3"/>
  <c r="AI31" i="3"/>
  <c r="W31" i="3"/>
  <c r="AZ26" i="3"/>
  <c r="AF26" i="3"/>
  <c r="K26" i="3"/>
  <c r="AW21" i="3"/>
  <c r="AG21" i="3"/>
  <c r="O21" i="3"/>
  <c r="AS16" i="3"/>
  <c r="V16" i="3"/>
  <c r="O16" i="3"/>
  <c r="AM16" i="3"/>
  <c r="W11" i="3"/>
  <c r="N51" i="3"/>
  <c r="BC36" i="3"/>
  <c r="AM36" i="3"/>
  <c r="AY31" i="3"/>
  <c r="BA16" i="3"/>
  <c r="U11" i="3"/>
  <c r="AN56" i="3"/>
  <c r="X56" i="3"/>
  <c r="AJ51" i="3"/>
  <c r="K51" i="3"/>
  <c r="AW46" i="3"/>
  <c r="AG46" i="3"/>
  <c r="R46" i="3"/>
  <c r="AP36" i="3"/>
  <c r="F36" i="3"/>
  <c r="AB36" i="3"/>
  <c r="AT31" i="3"/>
  <c r="AA31" i="3"/>
  <c r="M31" i="3"/>
  <c r="AY26" i="3"/>
  <c r="BD21" i="3"/>
  <c r="AN21" i="3"/>
  <c r="AC21" i="3"/>
  <c r="X21" i="3"/>
  <c r="AM51" i="3"/>
  <c r="U51" i="3"/>
  <c r="Q51" i="3"/>
  <c r="AR46" i="3"/>
  <c r="L46" i="3"/>
  <c r="S46" i="3"/>
  <c r="AS41" i="3"/>
  <c r="V41" i="3"/>
  <c r="O41" i="3"/>
  <c r="AS36" i="3"/>
  <c r="V36" i="3"/>
  <c r="O36" i="3"/>
  <c r="AE16" i="3"/>
  <c r="D16" i="3"/>
  <c r="AQ11" i="3"/>
  <c r="Q11" i="3"/>
  <c r="K36" i="3"/>
  <c r="K16" i="3"/>
  <c r="AF36" i="3"/>
  <c r="AF16" i="3"/>
  <c r="AV36" i="3"/>
  <c r="AV16" i="3"/>
  <c r="Z31" i="3"/>
  <c r="Z11" i="3"/>
  <c r="P81" i="3"/>
  <c r="P31" i="3"/>
  <c r="P11" i="3"/>
  <c r="AO81" i="3"/>
  <c r="AO31" i="3"/>
  <c r="AO11" i="3"/>
  <c r="I46" i="3"/>
  <c r="I26" i="3"/>
  <c r="I6" i="3"/>
  <c r="H46" i="3"/>
  <c r="H26" i="3"/>
  <c r="H6" i="3"/>
  <c r="AL46" i="3"/>
  <c r="AL26" i="3"/>
  <c r="AL6" i="3"/>
  <c r="BB66" i="3"/>
  <c r="BB46" i="3"/>
  <c r="BB26" i="3"/>
  <c r="BB6" i="3"/>
  <c r="W41" i="3"/>
  <c r="W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44" i="11"/>
  <c r="C243" i="11"/>
  <c r="C6" i="11"/>
  <c r="C2" i="11"/>
  <c r="C7" i="11"/>
  <c r="X2" i="1"/>
  <c r="X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Z81" i="3"/>
  <c r="AT76" i="3"/>
  <c r="AA76" i="3"/>
  <c r="M76" i="3"/>
  <c r="AX71" i="3"/>
  <c r="AH71" i="3"/>
  <c r="T71" i="3"/>
  <c r="BC66" i="3"/>
  <c r="AM66" i="3"/>
  <c r="U66" i="3"/>
  <c r="Q66" i="3"/>
  <c r="AR61" i="3"/>
  <c r="L61" i="3"/>
  <c r="S61" i="3"/>
  <c r="AX56" i="3"/>
  <c r="AH56" i="3"/>
  <c r="T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Y81" i="3"/>
  <c r="E81" i="3"/>
  <c r="AO76" i="3"/>
  <c r="P76" i="3"/>
  <c r="Z76" i="3"/>
  <c r="AG71" i="3"/>
  <c r="R71" i="3"/>
  <c r="AT66" i="3"/>
  <c r="AA66" i="3"/>
  <c r="M66" i="3"/>
  <c r="AI61" i="3"/>
  <c r="W61" i="3"/>
  <c r="BA56" i="3"/>
  <c r="AK56" i="3"/>
  <c r="N56" i="3"/>
  <c r="G56" i="3"/>
  <c r="AU46" i="3"/>
  <c r="AE46" i="3"/>
  <c r="D46" i="3"/>
  <c r="AZ41" i="3"/>
  <c r="AJ41" i="3"/>
  <c r="Y41" i="3"/>
  <c r="E41" i="3"/>
  <c r="AR31" i="3"/>
  <c r="L31" i="3"/>
  <c r="S31" i="3"/>
  <c r="AW26" i="3"/>
  <c r="AG26" i="3"/>
  <c r="R26" i="3"/>
  <c r="BB21" i="3"/>
  <c r="AL21" i="3"/>
  <c r="H21" i="3"/>
  <c r="I21" i="3"/>
  <c r="AP16" i="3"/>
  <c r="F16" i="3"/>
  <c r="AB16" i="3"/>
  <c r="AT11" i="3"/>
  <c r="AA11" i="3"/>
  <c r="M11" i="3"/>
  <c r="AY6" i="3"/>
  <c r="AI6" i="3"/>
  <c r="W6" i="3"/>
  <c r="W36" i="3"/>
  <c r="AU31" i="3"/>
  <c r="AE31" i="3"/>
  <c r="D31" i="3"/>
  <c r="AV26" i="3"/>
  <c r="L26" i="3"/>
  <c r="S26" i="3"/>
  <c r="AS21" i="3"/>
  <c r="P21" i="3"/>
  <c r="Z21" i="3"/>
  <c r="AO16" i="3"/>
  <c r="P16" i="3"/>
  <c r="G16" i="3"/>
  <c r="AY11" i="3"/>
  <c r="AD11" i="3"/>
  <c r="AK51" i="3"/>
  <c r="O51" i="3"/>
  <c r="AY36" i="3"/>
  <c r="AI36" i="3"/>
  <c r="AD31" i="3"/>
  <c r="Z16" i="3"/>
  <c r="AF56" i="3"/>
  <c r="BD51" i="3"/>
  <c r="AF51" i="3"/>
  <c r="X51" i="3"/>
  <c r="AS46" i="3"/>
  <c r="V46" i="3"/>
  <c r="O46" i="3"/>
  <c r="AX41" i="3"/>
  <c r="AH41" i="3"/>
  <c r="T41" i="3"/>
  <c r="BB36" i="3"/>
  <c r="AL36" i="3"/>
  <c r="H36" i="3"/>
  <c r="I36" i="3"/>
  <c r="AP31" i="3"/>
  <c r="F31" i="3"/>
  <c r="AB31" i="3"/>
  <c r="AU26" i="3"/>
  <c r="AE26" i="3"/>
  <c r="D26" i="3"/>
  <c r="AZ21" i="3"/>
  <c r="AJ21" i="3"/>
  <c r="Y21" i="3"/>
  <c r="E21" i="3"/>
  <c r="AR11" i="3"/>
  <c r="L11" i="3"/>
  <c r="S11" i="3"/>
  <c r="BC51" i="3"/>
  <c r="AI51" i="3"/>
  <c r="W51" i="3"/>
  <c r="BD46" i="3"/>
  <c r="AN46" i="3"/>
  <c r="AC46" i="3"/>
  <c r="X46" i="3"/>
  <c r="AO41" i="3"/>
  <c r="P41" i="3"/>
  <c r="Z41" i="3"/>
  <c r="AO36" i="3"/>
  <c r="P36" i="3"/>
  <c r="Z36" i="3"/>
  <c r="AU16" i="3"/>
  <c r="J16" i="3"/>
  <c r="AD16" i="3"/>
  <c r="AI11" i="3"/>
  <c r="C79" i="6"/>
  <c r="T3" i="13" l="1"/>
  <c r="T4" i="13" s="1"/>
  <c r="O55" i="1"/>
  <c r="A123" i="11"/>
  <c r="A124" i="11" s="1"/>
  <c r="A125" i="11" s="1"/>
  <c r="A126" i="11" s="1"/>
  <c r="A137" i="11"/>
  <c r="M122" i="11"/>
  <c r="O122" i="11"/>
  <c r="AH122" i="11"/>
  <c r="Q122" i="11"/>
  <c r="AO122" i="11"/>
  <c r="I122" i="11"/>
  <c r="Z122" i="11"/>
  <c r="AN122" i="11"/>
  <c r="X122" i="11"/>
  <c r="K122" i="11"/>
  <c r="L122" i="11"/>
  <c r="C122" i="11"/>
  <c r="AA122" i="11"/>
  <c r="S122" i="11"/>
  <c r="AC122" i="11"/>
  <c r="T122" i="11"/>
  <c r="R122" i="11"/>
  <c r="AB122" i="11"/>
  <c r="AM122" i="11"/>
  <c r="J122" i="11"/>
  <c r="E122" i="11"/>
  <c r="V122" i="11"/>
  <c r="D122" i="11"/>
  <c r="AD122" i="11"/>
  <c r="N122" i="11"/>
  <c r="AJ122" i="11"/>
  <c r="AE122" i="11"/>
  <c r="AI122" i="11"/>
  <c r="AK122" i="11"/>
  <c r="AG122" i="11"/>
  <c r="AQ122" i="11"/>
  <c r="AS122" i="11"/>
  <c r="AL122" i="11"/>
  <c r="Y122" i="11"/>
  <c r="H122" i="11"/>
  <c r="W122" i="11"/>
  <c r="AW122" i="11"/>
  <c r="AT122" i="11"/>
  <c r="F122" i="11"/>
  <c r="G122" i="11"/>
  <c r="P122" i="11"/>
  <c r="AV122" i="11"/>
  <c r="AX122" i="11"/>
  <c r="AU122" i="11"/>
  <c r="U122" i="11"/>
  <c r="AF122" i="11"/>
  <c r="AR122" i="11"/>
  <c r="AP122" i="11"/>
  <c r="R97" i="11"/>
  <c r="AH97" i="11"/>
  <c r="AX97" i="11"/>
  <c r="T97" i="11"/>
  <c r="AO97" i="11"/>
  <c r="Q97" i="11"/>
  <c r="AS97" i="11"/>
  <c r="AA97" i="11"/>
  <c r="G97" i="11"/>
  <c r="AI97" i="11"/>
  <c r="AR97" i="11"/>
  <c r="H97" i="11"/>
  <c r="N97" i="11"/>
  <c r="O97" i="11"/>
  <c r="K97" i="11"/>
  <c r="AV97" i="11"/>
  <c r="AC97" i="11"/>
  <c r="F97" i="11"/>
  <c r="V97" i="11"/>
  <c r="AL97" i="11"/>
  <c r="D97" i="11"/>
  <c r="Y97" i="11"/>
  <c r="AU97" i="11"/>
  <c r="X97" i="11"/>
  <c r="E97" i="11"/>
  <c r="AG97" i="11"/>
  <c r="M97" i="11"/>
  <c r="AQ97" i="11"/>
  <c r="W97" i="11"/>
  <c r="AK97" i="11"/>
  <c r="AD97" i="11"/>
  <c r="AJ97" i="11"/>
  <c r="AM97" i="11"/>
  <c r="AB97" i="11"/>
  <c r="J97" i="11"/>
  <c r="Z97" i="11"/>
  <c r="AP97" i="11"/>
  <c r="I97" i="11"/>
  <c r="AE97" i="11"/>
  <c r="C97" i="11"/>
  <c r="AF97" i="11"/>
  <c r="L97" i="11"/>
  <c r="AN97" i="11"/>
  <c r="U97" i="11"/>
  <c r="AW97" i="11"/>
  <c r="A98" i="11"/>
  <c r="AT97" i="11"/>
  <c r="S97" i="11"/>
  <c r="P97" i="11"/>
  <c r="K111" i="11"/>
  <c r="AA111" i="11"/>
  <c r="AQ111" i="11"/>
  <c r="J111" i="11"/>
  <c r="AF111" i="11"/>
  <c r="M111" i="11"/>
  <c r="AO111" i="11"/>
  <c r="X111" i="11"/>
  <c r="AX111" i="11"/>
  <c r="H111" i="11"/>
  <c r="L111" i="11"/>
  <c r="R111" i="11"/>
  <c r="W111" i="11"/>
  <c r="Z111" i="11"/>
  <c r="AH111" i="11"/>
  <c r="AS111" i="11"/>
  <c r="AN111" i="11"/>
  <c r="O111" i="11"/>
  <c r="AE111" i="11"/>
  <c r="AU111" i="11"/>
  <c r="P111" i="11"/>
  <c r="AK111" i="11"/>
  <c r="T111" i="11"/>
  <c r="AV111" i="11"/>
  <c r="AD111" i="11"/>
  <c r="N111" i="11"/>
  <c r="V111" i="11"/>
  <c r="AG111" i="11"/>
  <c r="AT111" i="11"/>
  <c r="G111" i="11"/>
  <c r="AM111" i="11"/>
  <c r="F111" i="11"/>
  <c r="Q111" i="11"/>
  <c r="AW111" i="11"/>
  <c r="C111" i="11"/>
  <c r="S111" i="11"/>
  <c r="AI111" i="11"/>
  <c r="A112" i="11"/>
  <c r="U111" i="11"/>
  <c r="AP111" i="11"/>
  <c r="AB111" i="11"/>
  <c r="I111" i="11"/>
  <c r="AL111" i="11"/>
  <c r="AC111" i="11"/>
  <c r="AJ111" i="11"/>
  <c r="D111" i="11"/>
  <c r="Y111" i="11"/>
  <c r="E111" i="11"/>
  <c r="AR111" i="11"/>
  <c r="I56" i="11"/>
  <c r="Y56" i="11"/>
  <c r="AO56" i="11"/>
  <c r="H56" i="11"/>
  <c r="AD56" i="11"/>
  <c r="A57" i="11"/>
  <c r="A58" i="11" s="1"/>
  <c r="AB56" i="11"/>
  <c r="D56" i="11"/>
  <c r="AF56" i="11"/>
  <c r="AE56" i="11"/>
  <c r="AL56" i="11"/>
  <c r="AH56" i="11"/>
  <c r="AK56" i="11"/>
  <c r="X56" i="11"/>
  <c r="AX56" i="11"/>
  <c r="W56" i="11"/>
  <c r="M56" i="11"/>
  <c r="AC56" i="11"/>
  <c r="AS56" i="11"/>
  <c r="N56" i="11"/>
  <c r="AI56" i="11"/>
  <c r="G56" i="11"/>
  <c r="AJ56" i="11"/>
  <c r="K56" i="11"/>
  <c r="AM56" i="11"/>
  <c r="AR56" i="11"/>
  <c r="T56" i="11"/>
  <c r="L56" i="11"/>
  <c r="E56" i="11"/>
  <c r="C56" i="11"/>
  <c r="V56" i="11"/>
  <c r="Z56" i="11"/>
  <c r="F56" i="11"/>
  <c r="Q56" i="11"/>
  <c r="AG56" i="11"/>
  <c r="AW56" i="11"/>
  <c r="S56" i="11"/>
  <c r="AN56" i="11"/>
  <c r="O56" i="11"/>
  <c r="AQ56" i="11"/>
  <c r="R56" i="11"/>
  <c r="AU56" i="11"/>
  <c r="J56" i="11"/>
  <c r="AV56" i="11"/>
  <c r="AA56" i="11"/>
  <c r="U56" i="11"/>
  <c r="AT56" i="11"/>
  <c r="P56" i="11"/>
  <c r="AP56" i="11"/>
  <c r="A84" i="11"/>
  <c r="R83" i="11"/>
  <c r="AR83" i="11"/>
  <c r="H83" i="11"/>
  <c r="AH83" i="11"/>
  <c r="O83" i="11"/>
  <c r="K83" i="11"/>
  <c r="V83" i="11"/>
  <c r="AW83" i="11"/>
  <c r="U83" i="11"/>
  <c r="AX83" i="11"/>
  <c r="AJ83" i="11"/>
  <c r="AC83" i="11"/>
  <c r="AL83" i="11"/>
  <c r="T83" i="11"/>
  <c r="X83" i="11"/>
  <c r="Z83" i="11"/>
  <c r="D83" i="11"/>
  <c r="AI83" i="11"/>
  <c r="AD83" i="11"/>
  <c r="I83" i="11"/>
  <c r="M83" i="11"/>
  <c r="AT83" i="11"/>
  <c r="AE83" i="11"/>
  <c r="C83" i="11"/>
  <c r="W83" i="11"/>
  <c r="P83" i="11"/>
  <c r="S83" i="11"/>
  <c r="G83" i="11"/>
  <c r="AO83" i="11"/>
  <c r="AQ83" i="11"/>
  <c r="AP83" i="11"/>
  <c r="Y83" i="11"/>
  <c r="AN83" i="11"/>
  <c r="F83" i="11"/>
  <c r="L83" i="11"/>
  <c r="AS83" i="11"/>
  <c r="Q83" i="11"/>
  <c r="AU83" i="11"/>
  <c r="E83" i="11"/>
  <c r="AB83" i="11"/>
  <c r="AG83" i="11"/>
  <c r="AM83" i="11"/>
  <c r="AA83" i="11"/>
  <c r="AF83" i="11"/>
  <c r="J83" i="11"/>
  <c r="AK83" i="11"/>
  <c r="N83" i="11"/>
  <c r="AV83" i="11"/>
  <c r="Q69" i="11"/>
  <c r="AG69" i="11"/>
  <c r="AW69" i="11"/>
  <c r="W69" i="11"/>
  <c r="AR69" i="11"/>
  <c r="O69" i="11"/>
  <c r="AJ69" i="11"/>
  <c r="P69" i="11"/>
  <c r="H69" i="11"/>
  <c r="K69" i="11"/>
  <c r="AD69" i="11"/>
  <c r="S69" i="11"/>
  <c r="E69" i="11"/>
  <c r="U69" i="11"/>
  <c r="AK69" i="11"/>
  <c r="G69" i="11"/>
  <c r="AB69" i="11"/>
  <c r="AX69" i="11"/>
  <c r="T69" i="11"/>
  <c r="AP69" i="11"/>
  <c r="AA69" i="11"/>
  <c r="V69" i="11"/>
  <c r="X69" i="11"/>
  <c r="AQ69" i="11"/>
  <c r="AF69" i="11"/>
  <c r="I69" i="11"/>
  <c r="Y69" i="11"/>
  <c r="AO69" i="11"/>
  <c r="L69" i="11"/>
  <c r="AH69" i="11"/>
  <c r="D69" i="11"/>
  <c r="Z69" i="11"/>
  <c r="AU69" i="11"/>
  <c r="AL69" i="11"/>
  <c r="AI69" i="11"/>
  <c r="AN69" i="11"/>
  <c r="AT69" i="11"/>
  <c r="M69" i="11"/>
  <c r="AC69" i="11"/>
  <c r="AS69" i="11"/>
  <c r="R69" i="11"/>
  <c r="AM69" i="11"/>
  <c r="J69" i="11"/>
  <c r="AE69" i="11"/>
  <c r="F69" i="11"/>
  <c r="AV69" i="11"/>
  <c r="A70" i="11"/>
  <c r="N69" i="11"/>
  <c r="C69" i="11"/>
  <c r="F55" i="1"/>
  <c r="O8" i="11"/>
  <c r="AU8" i="11"/>
  <c r="AG8" i="11"/>
  <c r="G8" i="11"/>
  <c r="X8" i="11"/>
  <c r="P8" i="11"/>
  <c r="U8" i="11"/>
  <c r="J8" i="11"/>
  <c r="V8" i="11"/>
  <c r="M8" i="11"/>
  <c r="AT8" i="11"/>
  <c r="AP8" i="11"/>
  <c r="R8" i="11"/>
  <c r="W8" i="11"/>
  <c r="AL8" i="11"/>
  <c r="AS8" i="11"/>
  <c r="F8" i="11"/>
  <c r="AR8" i="11"/>
  <c r="AH8" i="11"/>
  <c r="Y8" i="11"/>
  <c r="AA8" i="11"/>
  <c r="H8" i="11"/>
  <c r="K8" i="11"/>
  <c r="AE8" i="11"/>
  <c r="AI8" i="11"/>
  <c r="AX8" i="11"/>
  <c r="N8" i="11"/>
  <c r="AB8" i="11"/>
  <c r="Q8" i="11"/>
  <c r="L8" i="11"/>
  <c r="S8" i="11"/>
  <c r="AF8" i="11"/>
  <c r="AD8" i="11"/>
  <c r="AK8" i="11"/>
  <c r="AJ8" i="11"/>
  <c r="C8" i="11"/>
  <c r="AM8" i="11"/>
  <c r="AQ8" i="11"/>
  <c r="D8" i="11"/>
  <c r="E8" i="11"/>
  <c r="T8" i="11"/>
  <c r="AO8" i="11"/>
  <c r="AN8" i="11"/>
  <c r="I8" i="11"/>
  <c r="Z8" i="11"/>
  <c r="AC8" i="11"/>
  <c r="A10" i="11"/>
  <c r="G9" i="11"/>
  <c r="K9" i="11"/>
  <c r="O9" i="11"/>
  <c r="S9" i="11"/>
  <c r="W9" i="11"/>
  <c r="AA9" i="11"/>
  <c r="AE9" i="11"/>
  <c r="AI9" i="11"/>
  <c r="AM9" i="11"/>
  <c r="AQ9" i="11"/>
  <c r="AU9" i="11"/>
  <c r="D9" i="11"/>
  <c r="H9" i="11"/>
  <c r="L9" i="11"/>
  <c r="P9" i="11"/>
  <c r="T9" i="11"/>
  <c r="X9" i="11"/>
  <c r="AB9" i="11"/>
  <c r="AF9" i="11"/>
  <c r="AJ9" i="11"/>
  <c r="AN9" i="11"/>
  <c r="AR9" i="11"/>
  <c r="AV9" i="11"/>
  <c r="E9" i="11"/>
  <c r="I9" i="11"/>
  <c r="M9" i="11"/>
  <c r="Q9" i="11"/>
  <c r="U9" i="11"/>
  <c r="Y9" i="11"/>
  <c r="AC9" i="11"/>
  <c r="AG9" i="11"/>
  <c r="AK9" i="11"/>
  <c r="AO9" i="11"/>
  <c r="AS9" i="11"/>
  <c r="AW9" i="11"/>
  <c r="F9" i="11"/>
  <c r="J9" i="11"/>
  <c r="N9" i="11"/>
  <c r="R9" i="11"/>
  <c r="V9" i="11"/>
  <c r="Z9" i="11"/>
  <c r="AD9" i="11"/>
  <c r="AH9" i="11"/>
  <c r="AL9" i="11"/>
  <c r="AP9" i="11"/>
  <c r="AT9" i="11"/>
  <c r="AX9" i="11"/>
  <c r="C9" i="11"/>
  <c r="AW8" i="11"/>
  <c r="AV8" i="11"/>
  <c r="AH85" i="3"/>
  <c r="AV85" i="3"/>
  <c r="AW86" i="4"/>
  <c r="W86" i="4"/>
  <c r="N86" i="4"/>
  <c r="B39" i="17"/>
  <c r="B40" i="17" s="1"/>
  <c r="S79" i="6"/>
  <c r="AA79" i="6"/>
  <c r="AI79" i="6"/>
  <c r="Q79" i="6"/>
  <c r="AY79" i="6"/>
  <c r="AK85" i="6"/>
  <c r="K88" i="6"/>
  <c r="U85" i="6"/>
  <c r="AM79" i="6"/>
  <c r="W79" i="6"/>
  <c r="R88" i="6"/>
  <c r="I82" i="6"/>
  <c r="AH82" i="6"/>
  <c r="F88" i="6"/>
  <c r="AX82" i="6"/>
  <c r="G85" i="6"/>
  <c r="V85" i="6"/>
  <c r="AU79" i="6"/>
  <c r="AP82" i="6"/>
  <c r="Z82" i="6"/>
  <c r="AW85" i="6"/>
  <c r="AF88" i="6"/>
  <c r="Y88" i="6"/>
  <c r="AO85" i="6"/>
  <c r="AR88" i="6"/>
  <c r="AQ79" i="6"/>
  <c r="X79" i="6"/>
  <c r="AB88" i="6"/>
  <c r="E79" i="6"/>
  <c r="N82" i="6"/>
  <c r="H82" i="6"/>
  <c r="AL82" i="6"/>
  <c r="M85" i="6"/>
  <c r="AD82" i="6"/>
  <c r="O85" i="6"/>
  <c r="AE79" i="6"/>
  <c r="AJ88" i="6"/>
  <c r="AS85" i="6"/>
  <c r="J85" i="6"/>
  <c r="T88" i="6"/>
  <c r="AV88" i="6"/>
  <c r="P82" i="6"/>
  <c r="AZ88" i="6"/>
  <c r="AG85" i="6"/>
  <c r="L82" i="6"/>
  <c r="AT82" i="6"/>
  <c r="AC85" i="6"/>
  <c r="AN88" i="6"/>
  <c r="A99" i="11" l="1"/>
  <c r="AB98" i="11"/>
  <c r="K98" i="11"/>
  <c r="AG98" i="11"/>
  <c r="V98" i="11"/>
  <c r="D98" i="11"/>
  <c r="AC98" i="11"/>
  <c r="O98" i="11"/>
  <c r="AD98" i="11"/>
  <c r="I98" i="11"/>
  <c r="G98" i="11"/>
  <c r="AT98" i="11"/>
  <c r="U98" i="11"/>
  <c r="AV98" i="11"/>
  <c r="AN98" i="11"/>
  <c r="Q98" i="11"/>
  <c r="AP98" i="11"/>
  <c r="AI98" i="11"/>
  <c r="M98" i="11"/>
  <c r="AH98" i="11"/>
  <c r="H98" i="11"/>
  <c r="AR98" i="11"/>
  <c r="AA98" i="11"/>
  <c r="X98" i="11"/>
  <c r="E98" i="11"/>
  <c r="T98" i="11"/>
  <c r="AL98" i="11"/>
  <c r="N98" i="11"/>
  <c r="F98" i="11"/>
  <c r="AE98" i="11"/>
  <c r="C98" i="11"/>
  <c r="P98" i="11"/>
  <c r="S98" i="11"/>
  <c r="L98" i="11"/>
  <c r="J98" i="11"/>
  <c r="AO98" i="11"/>
  <c r="AU98" i="11"/>
  <c r="AM98" i="11"/>
  <c r="AX98" i="11"/>
  <c r="AS98" i="11"/>
  <c r="Z98" i="11"/>
  <c r="AJ98" i="11"/>
  <c r="AK98" i="11"/>
  <c r="AW98" i="11"/>
  <c r="AF98" i="11"/>
  <c r="R98" i="11"/>
  <c r="AQ98" i="11"/>
  <c r="W98" i="11"/>
  <c r="Y98" i="11"/>
  <c r="Q84" i="11"/>
  <c r="AG84" i="11"/>
  <c r="AW84" i="11"/>
  <c r="V84" i="11"/>
  <c r="AQ84" i="11"/>
  <c r="N84" i="11"/>
  <c r="AI84" i="11"/>
  <c r="J84" i="11"/>
  <c r="O84" i="11"/>
  <c r="R84" i="11"/>
  <c r="W84" i="11"/>
  <c r="Z84" i="11"/>
  <c r="E84" i="11"/>
  <c r="U84" i="11"/>
  <c r="AK84" i="11"/>
  <c r="F84" i="11"/>
  <c r="AA84" i="11"/>
  <c r="AV84" i="11"/>
  <c r="S84" i="11"/>
  <c r="AN84" i="11"/>
  <c r="T84" i="11"/>
  <c r="AB84" i="11"/>
  <c r="AH84" i="11"/>
  <c r="AJ84" i="11"/>
  <c r="AM84" i="11"/>
  <c r="I84" i="11"/>
  <c r="Y84" i="11"/>
  <c r="AO84" i="11"/>
  <c r="K84" i="11"/>
  <c r="AF84" i="11"/>
  <c r="C84" i="11"/>
  <c r="X84" i="11"/>
  <c r="AT84" i="11"/>
  <c r="AE84" i="11"/>
  <c r="AR84" i="11"/>
  <c r="AU84" i="11"/>
  <c r="AX84" i="11"/>
  <c r="M84" i="11"/>
  <c r="AC84" i="11"/>
  <c r="AS84" i="11"/>
  <c r="P84" i="11"/>
  <c r="AL84" i="11"/>
  <c r="H84" i="11"/>
  <c r="AD84" i="11"/>
  <c r="A85" i="11"/>
  <c r="AP84" i="11"/>
  <c r="D84" i="11"/>
  <c r="G84" i="11"/>
  <c r="L84" i="11"/>
  <c r="G58" i="11"/>
  <c r="W58" i="11"/>
  <c r="AM58" i="11"/>
  <c r="F58" i="11"/>
  <c r="AB58" i="11"/>
  <c r="AW58" i="11"/>
  <c r="AD58" i="11"/>
  <c r="M58" i="11"/>
  <c r="AO58" i="11"/>
  <c r="AN58" i="11"/>
  <c r="D58" i="11"/>
  <c r="AT58" i="11"/>
  <c r="O58" i="11"/>
  <c r="AI58" i="11"/>
  <c r="L58" i="11"/>
  <c r="AL58" i="11"/>
  <c r="X58" i="11"/>
  <c r="T58" i="11"/>
  <c r="J58" i="11"/>
  <c r="AX58" i="11"/>
  <c r="AJ58" i="11"/>
  <c r="S58" i="11"/>
  <c r="AQ58" i="11"/>
  <c r="Q58" i="11"/>
  <c r="AR58" i="11"/>
  <c r="AK58" i="11"/>
  <c r="Z58" i="11"/>
  <c r="Y58" i="11"/>
  <c r="U58" i="11"/>
  <c r="R58" i="11"/>
  <c r="AU58" i="11"/>
  <c r="AH58" i="11"/>
  <c r="K58" i="11"/>
  <c r="A59" i="11"/>
  <c r="A60" i="11" s="1"/>
  <c r="A61" i="11" s="1"/>
  <c r="P58" i="11"/>
  <c r="AV58" i="11"/>
  <c r="H58" i="11"/>
  <c r="C58" i="11"/>
  <c r="I58" i="11"/>
  <c r="AP58" i="11"/>
  <c r="AA58" i="11"/>
  <c r="V58" i="11"/>
  <c r="AS58" i="11"/>
  <c r="N58" i="11"/>
  <c r="AC58" i="11"/>
  <c r="AE58" i="11"/>
  <c r="AG58" i="11"/>
  <c r="E58" i="11"/>
  <c r="AF58" i="11"/>
  <c r="A152" i="11"/>
  <c r="A138" i="11"/>
  <c r="A139" i="11" s="1"/>
  <c r="A140" i="11" s="1"/>
  <c r="A141" i="11" s="1"/>
  <c r="AG137" i="11"/>
  <c r="M137" i="11"/>
  <c r="O137" i="11"/>
  <c r="AX137" i="11"/>
  <c r="D137" i="11"/>
  <c r="AW137" i="11"/>
  <c r="AM137" i="11"/>
  <c r="L137" i="11"/>
  <c r="AC137" i="11"/>
  <c r="J137" i="11"/>
  <c r="E137" i="11"/>
  <c r="T137" i="11"/>
  <c r="AD137" i="11"/>
  <c r="N137" i="11"/>
  <c r="AN137" i="11"/>
  <c r="AQ137" i="11"/>
  <c r="V137" i="11"/>
  <c r="AE137" i="11"/>
  <c r="AH137" i="11"/>
  <c r="AO137" i="11"/>
  <c r="C137" i="11"/>
  <c r="AB137" i="11"/>
  <c r="I137" i="11"/>
  <c r="Z137" i="11"/>
  <c r="S137" i="11"/>
  <c r="X137" i="11"/>
  <c r="Q137" i="11"/>
  <c r="W137" i="11"/>
  <c r="AR137" i="11"/>
  <c r="AT137" i="11"/>
  <c r="R137" i="11"/>
  <c r="H137" i="11"/>
  <c r="G137" i="11"/>
  <c r="P137" i="11"/>
  <c r="AK137" i="11"/>
  <c r="AJ137" i="11"/>
  <c r="F137" i="11"/>
  <c r="AU137" i="11"/>
  <c r="AF137" i="11"/>
  <c r="AI137" i="11"/>
  <c r="AA137" i="11"/>
  <c r="Y137" i="11"/>
  <c r="U137" i="11"/>
  <c r="AP137" i="11"/>
  <c r="AS137" i="11"/>
  <c r="AV137" i="11"/>
  <c r="AL137" i="11"/>
  <c r="K137" i="11"/>
  <c r="D70" i="11"/>
  <c r="T70" i="11"/>
  <c r="AJ70" i="11"/>
  <c r="F70" i="11"/>
  <c r="AA70" i="11"/>
  <c r="AW70" i="11"/>
  <c r="S70" i="11"/>
  <c r="AO70" i="11"/>
  <c r="U70" i="11"/>
  <c r="AC70" i="11"/>
  <c r="AH70" i="11"/>
  <c r="AK70" i="11"/>
  <c r="AM70" i="11"/>
  <c r="X70" i="11"/>
  <c r="H70" i="11"/>
  <c r="AN70" i="11"/>
  <c r="L70" i="11"/>
  <c r="AR70" i="11"/>
  <c r="V70" i="11"/>
  <c r="C70" i="11"/>
  <c r="AD70" i="11"/>
  <c r="J70" i="11"/>
  <c r="AS70" i="11"/>
  <c r="G70" i="11"/>
  <c r="Z70" i="11"/>
  <c r="P70" i="11"/>
  <c r="AV70" i="11"/>
  <c r="AG70" i="11"/>
  <c r="I70" i="11"/>
  <c r="AI70" i="11"/>
  <c r="AE70" i="11"/>
  <c r="E70" i="11"/>
  <c r="W70" i="11"/>
  <c r="K70" i="11"/>
  <c r="AP70" i="11"/>
  <c r="AX70" i="11"/>
  <c r="Q70" i="11"/>
  <c r="Y70" i="11"/>
  <c r="O70" i="11"/>
  <c r="M70" i="11"/>
  <c r="N70" i="11"/>
  <c r="AB70" i="11"/>
  <c r="AL70" i="11"/>
  <c r="AT70" i="11"/>
  <c r="R70" i="11"/>
  <c r="AF70" i="11"/>
  <c r="AQ70" i="11"/>
  <c r="A71" i="11"/>
  <c r="AU70" i="11"/>
  <c r="J112" i="11"/>
  <c r="Z112" i="11"/>
  <c r="AP112" i="11"/>
  <c r="I112" i="11"/>
  <c r="AE112" i="11"/>
  <c r="G112" i="11"/>
  <c r="AB112" i="11"/>
  <c r="AW112" i="11"/>
  <c r="AK112" i="11"/>
  <c r="AF112" i="11"/>
  <c r="A113" i="11"/>
  <c r="AN112" i="11"/>
  <c r="N112" i="11"/>
  <c r="AD112" i="11"/>
  <c r="AT112" i="11"/>
  <c r="O112" i="11"/>
  <c r="AJ112" i="11"/>
  <c r="L112" i="11"/>
  <c r="AG112" i="11"/>
  <c r="E112" i="11"/>
  <c r="AV112" i="11"/>
  <c r="AQ112" i="11"/>
  <c r="M112" i="11"/>
  <c r="C112" i="11"/>
  <c r="R112" i="11"/>
  <c r="AH112" i="11"/>
  <c r="AX112" i="11"/>
  <c r="T112" i="11"/>
  <c r="AO112" i="11"/>
  <c r="Q112" i="11"/>
  <c r="AM112" i="11"/>
  <c r="P112" i="11"/>
  <c r="K112" i="11"/>
  <c r="H112" i="11"/>
  <c r="AI112" i="11"/>
  <c r="X112" i="11"/>
  <c r="F112" i="11"/>
  <c r="V112" i="11"/>
  <c r="AL112" i="11"/>
  <c r="D112" i="11"/>
  <c r="Y112" i="11"/>
  <c r="AU112" i="11"/>
  <c r="W112" i="11"/>
  <c r="AR112" i="11"/>
  <c r="AA112" i="11"/>
  <c r="U112" i="11"/>
  <c r="AC112" i="11"/>
  <c r="S112" i="11"/>
  <c r="AS112" i="11"/>
  <c r="N126" i="11"/>
  <c r="AD126" i="11"/>
  <c r="AT126" i="11"/>
  <c r="K126" i="11"/>
  <c r="AA126" i="11"/>
  <c r="AQ126" i="11"/>
  <c r="H126" i="11"/>
  <c r="X126" i="11"/>
  <c r="AN126" i="11"/>
  <c r="I126" i="11"/>
  <c r="Y126" i="11"/>
  <c r="AO126" i="11"/>
  <c r="R126" i="11"/>
  <c r="AH126" i="11"/>
  <c r="AX126" i="11"/>
  <c r="O126" i="11"/>
  <c r="AE126" i="11"/>
  <c r="AU126" i="11"/>
  <c r="L126" i="11"/>
  <c r="AB126" i="11"/>
  <c r="AR126" i="11"/>
  <c r="M126" i="11"/>
  <c r="AC126" i="11"/>
  <c r="AS126" i="11"/>
  <c r="F126" i="11"/>
  <c r="V126" i="11"/>
  <c r="AL126" i="11"/>
  <c r="C126" i="11"/>
  <c r="S126" i="11"/>
  <c r="AI126" i="11"/>
  <c r="A127" i="11"/>
  <c r="P126" i="11"/>
  <c r="AF126" i="11"/>
  <c r="AV126" i="11"/>
  <c r="Q126" i="11"/>
  <c r="AG126" i="11"/>
  <c r="AW126" i="11"/>
  <c r="J126" i="11"/>
  <c r="Z126" i="11"/>
  <c r="AP126" i="11"/>
  <c r="G126" i="11"/>
  <c r="W126" i="11"/>
  <c r="AM126" i="11"/>
  <c r="D126" i="11"/>
  <c r="T126" i="11"/>
  <c r="AJ126" i="11"/>
  <c r="E126" i="11"/>
  <c r="U126" i="11"/>
  <c r="AK126" i="11"/>
  <c r="A11" i="11"/>
  <c r="D10" i="11"/>
  <c r="H10" i="11"/>
  <c r="L10" i="11"/>
  <c r="P10" i="11"/>
  <c r="T10" i="11"/>
  <c r="X10" i="11"/>
  <c r="AB10" i="11"/>
  <c r="AF10" i="11"/>
  <c r="AJ10" i="11"/>
  <c r="AN10" i="11"/>
  <c r="AR10" i="11"/>
  <c r="AV10" i="11"/>
  <c r="E10" i="11"/>
  <c r="I10" i="11"/>
  <c r="M10" i="11"/>
  <c r="Q10" i="11"/>
  <c r="U10" i="11"/>
  <c r="Y10" i="11"/>
  <c r="AC10" i="11"/>
  <c r="AG10" i="11"/>
  <c r="AK10" i="11"/>
  <c r="AO10" i="11"/>
  <c r="AS10" i="11"/>
  <c r="AW10" i="11"/>
  <c r="F10" i="11"/>
  <c r="J10" i="11"/>
  <c r="N10" i="11"/>
  <c r="R10" i="11"/>
  <c r="V10" i="11"/>
  <c r="Z10" i="11"/>
  <c r="AD10" i="11"/>
  <c r="AH10" i="11"/>
  <c r="AL10" i="11"/>
  <c r="AP10" i="11"/>
  <c r="AT10" i="11"/>
  <c r="AX10" i="11"/>
  <c r="G10" i="11"/>
  <c r="K10" i="11"/>
  <c r="O10" i="11"/>
  <c r="S10" i="11"/>
  <c r="W10" i="11"/>
  <c r="AA10" i="11"/>
  <c r="AE10" i="11"/>
  <c r="AI10" i="11"/>
  <c r="AM10" i="11"/>
  <c r="AQ10" i="11"/>
  <c r="AU10" i="11"/>
  <c r="C10" i="11"/>
  <c r="AW11" i="11"/>
  <c r="AX11" i="11"/>
  <c r="AD11" i="11"/>
  <c r="AL11" i="11"/>
  <c r="AT11" i="11"/>
  <c r="AF11" i="11"/>
  <c r="AH11" i="11"/>
  <c r="D11" i="11"/>
  <c r="AA11" i="11"/>
  <c r="AE11" i="11"/>
  <c r="Q11" i="11"/>
  <c r="N11" i="11"/>
  <c r="AQ11" i="11"/>
  <c r="AU11" i="11"/>
  <c r="M11" i="11"/>
  <c r="AI11" i="11"/>
  <c r="W11" i="11"/>
  <c r="AR11" i="11"/>
  <c r="AM11" i="11"/>
  <c r="AP11" i="11"/>
  <c r="S11" i="11"/>
  <c r="AV11" i="11"/>
  <c r="G11" i="11"/>
  <c r="AS11" i="11"/>
  <c r="P11" i="11"/>
  <c r="L11" i="11"/>
  <c r="AG11" i="11"/>
  <c r="AO11" i="11"/>
  <c r="AK11" i="11"/>
  <c r="AN11" i="11"/>
  <c r="AJ11" i="11"/>
  <c r="J11" i="11"/>
  <c r="O11" i="11"/>
  <c r="Z11" i="11"/>
  <c r="V11" i="11"/>
  <c r="K11" i="11"/>
  <c r="AB11" i="11"/>
  <c r="E11" i="11"/>
  <c r="T11" i="11"/>
  <c r="R11" i="11"/>
  <c r="Y11" i="11"/>
  <c r="U11" i="11"/>
  <c r="AC11" i="11"/>
  <c r="I11" i="11"/>
  <c r="H11" i="11"/>
  <c r="X11" i="11"/>
  <c r="F11" i="11"/>
  <c r="AB86" i="4"/>
  <c r="AM86" i="4"/>
  <c r="AV86" i="4"/>
  <c r="R86" i="4"/>
  <c r="AD86" i="4"/>
  <c r="AO86" i="4"/>
  <c r="U86" i="4"/>
  <c r="O86" i="4"/>
  <c r="L85" i="3"/>
  <c r="T18" i="1" s="1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H85" i="3"/>
  <c r="Z85" i="3"/>
  <c r="T33" i="1" s="1"/>
  <c r="U85" i="3"/>
  <c r="C71" i="3"/>
  <c r="A71" i="3" s="1"/>
  <c r="T86" i="4"/>
  <c r="N85" i="3"/>
  <c r="AJ85" i="3"/>
  <c r="AD85" i="3"/>
  <c r="T38" i="1" s="1"/>
  <c r="C66" i="3"/>
  <c r="A66" i="3" s="1"/>
  <c r="C11" i="4"/>
  <c r="A11" i="4" s="1"/>
  <c r="C26" i="4"/>
  <c r="A26" i="4" s="1"/>
  <c r="AE86" i="4"/>
  <c r="X86" i="4"/>
  <c r="Y86" i="4"/>
  <c r="S86" i="4"/>
  <c r="AK86" i="4"/>
  <c r="AB85" i="3"/>
  <c r="T35" i="1" s="1"/>
  <c r="C26" i="3"/>
  <c r="A26" i="3" s="1"/>
  <c r="AY85" i="3"/>
  <c r="P86" i="4"/>
  <c r="AQ86" i="4"/>
  <c r="BB85" i="3"/>
  <c r="AL85" i="3"/>
  <c r="C46" i="3"/>
  <c r="A46" i="3" s="1"/>
  <c r="P85" i="3"/>
  <c r="T11" i="1" s="1"/>
  <c r="AC85" i="3"/>
  <c r="T36" i="1" s="1"/>
  <c r="AM85" i="3"/>
  <c r="AJ86" i="4"/>
  <c r="M86" i="4"/>
  <c r="AK85" i="3"/>
  <c r="AZ85" i="3"/>
  <c r="J85" i="3"/>
  <c r="T41" i="1" s="1"/>
  <c r="C56" i="4"/>
  <c r="A56" i="4" s="1"/>
  <c r="AI86" i="4"/>
  <c r="V86" i="4"/>
  <c r="AN85" i="3"/>
  <c r="AX86" i="4"/>
  <c r="J86" i="4"/>
  <c r="F85" i="3"/>
  <c r="BC85" i="3"/>
  <c r="G85" i="3"/>
  <c r="T10" i="1" s="1"/>
  <c r="M85" i="3"/>
  <c r="AF86" i="4"/>
  <c r="AO85" i="3"/>
  <c r="K85" i="3"/>
  <c r="D85" i="3"/>
  <c r="T12" i="1" s="1"/>
  <c r="O85" i="3"/>
  <c r="T7" i="1" s="1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S85" i="3"/>
  <c r="T5" i="1" s="1"/>
  <c r="AF85" i="3"/>
  <c r="W85" i="3"/>
  <c r="AA85" i="3"/>
  <c r="T34" i="1" s="1"/>
  <c r="C16" i="4"/>
  <c r="A16" i="4" s="1"/>
  <c r="C6" i="3"/>
  <c r="A6" i="3" s="1"/>
  <c r="AE85" i="3"/>
  <c r="BA85" i="3"/>
  <c r="V85" i="3"/>
  <c r="Q85" i="3"/>
  <c r="T85" i="3"/>
  <c r="T43" i="1" s="1"/>
  <c r="X85" i="3"/>
  <c r="T44" i="1" s="1"/>
  <c r="Z86" i="4"/>
  <c r="AC86" i="4"/>
  <c r="L86" i="4"/>
  <c r="C46" i="4"/>
  <c r="A46" i="4" s="1"/>
  <c r="C51" i="4"/>
  <c r="A51" i="4" s="1"/>
  <c r="AX85" i="3"/>
  <c r="Y85" i="3"/>
  <c r="T32" i="1" s="1"/>
  <c r="H86" i="4"/>
  <c r="BB86" i="4"/>
  <c r="AG85" i="3"/>
  <c r="R85" i="3"/>
  <c r="T26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5" i="1"/>
  <c r="C81" i="3"/>
  <c r="A81" i="3" s="1"/>
  <c r="C36" i="4"/>
  <c r="A36" i="4" s="1"/>
  <c r="I85" i="3"/>
  <c r="T20" i="1" s="1"/>
  <c r="E86" i="4"/>
  <c r="C41" i="4"/>
  <c r="A41" i="4" s="1"/>
  <c r="E85" i="3"/>
  <c r="T9" i="1" s="1"/>
  <c r="C6" i="4"/>
  <c r="C31" i="3"/>
  <c r="A31" i="3" s="1"/>
  <c r="C61" i="3"/>
  <c r="A61" i="3" s="1"/>
  <c r="C51" i="3"/>
  <c r="A51" i="3" s="1"/>
  <c r="N3" i="13"/>
  <c r="N4" i="13" s="1"/>
  <c r="I55" i="1"/>
  <c r="D86" i="4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T13" i="1" l="1"/>
  <c r="T27" i="1"/>
  <c r="T14" i="1"/>
  <c r="T29" i="1"/>
  <c r="M152" i="11"/>
  <c r="AC152" i="11"/>
  <c r="AS152" i="11"/>
  <c r="N152" i="11"/>
  <c r="AD152" i="11"/>
  <c r="AT152" i="11"/>
  <c r="G152" i="11"/>
  <c r="W152" i="11"/>
  <c r="AM152" i="11"/>
  <c r="P152" i="11"/>
  <c r="T152" i="11"/>
  <c r="AN152" i="11"/>
  <c r="E152" i="11"/>
  <c r="U152" i="11"/>
  <c r="AK152" i="11"/>
  <c r="F152" i="11"/>
  <c r="V152" i="11"/>
  <c r="AL152" i="11"/>
  <c r="A167" i="11"/>
  <c r="O152" i="11"/>
  <c r="AE152" i="11"/>
  <c r="AU152" i="11"/>
  <c r="AV152" i="11"/>
  <c r="H152" i="11"/>
  <c r="AB152" i="11"/>
  <c r="I152" i="11"/>
  <c r="Y152" i="11"/>
  <c r="AO152" i="11"/>
  <c r="J152" i="11"/>
  <c r="Z152" i="11"/>
  <c r="AP152" i="11"/>
  <c r="C152" i="11"/>
  <c r="S152" i="11"/>
  <c r="AI152" i="11"/>
  <c r="A153" i="11"/>
  <c r="A154" i="11" s="1"/>
  <c r="A155" i="11" s="1"/>
  <c r="A156" i="11" s="1"/>
  <c r="D152" i="11"/>
  <c r="X152" i="11"/>
  <c r="AR152" i="11"/>
  <c r="AW152" i="11"/>
  <c r="K152" i="11"/>
  <c r="AJ152" i="11"/>
  <c r="R152" i="11"/>
  <c r="AA152" i="11"/>
  <c r="L152" i="11"/>
  <c r="Q152" i="11"/>
  <c r="AH152" i="11"/>
  <c r="AQ152" i="11"/>
  <c r="AG152" i="11"/>
  <c r="AX152" i="11"/>
  <c r="AF152" i="11"/>
  <c r="Q127" i="11"/>
  <c r="AG127" i="11"/>
  <c r="AW127" i="11"/>
  <c r="R127" i="11"/>
  <c r="AH127" i="11"/>
  <c r="AX127" i="11"/>
  <c r="O127" i="11"/>
  <c r="AE127" i="11"/>
  <c r="AU127" i="11"/>
  <c r="L127" i="11"/>
  <c r="AB127" i="11"/>
  <c r="AR127" i="11"/>
  <c r="I127" i="11"/>
  <c r="AC127" i="11"/>
  <c r="F127" i="11"/>
  <c r="Z127" i="11"/>
  <c r="AT127" i="11"/>
  <c r="S127" i="11"/>
  <c r="AM127" i="11"/>
  <c r="H127" i="11"/>
  <c r="AF127" i="11"/>
  <c r="M127" i="11"/>
  <c r="AK127" i="11"/>
  <c r="J127" i="11"/>
  <c r="AD127" i="11"/>
  <c r="C127" i="11"/>
  <c r="W127" i="11"/>
  <c r="AQ127" i="11"/>
  <c r="P127" i="11"/>
  <c r="AJ127" i="11"/>
  <c r="AO127" i="11"/>
  <c r="AA127" i="11"/>
  <c r="E127" i="11"/>
  <c r="AS127" i="11"/>
  <c r="AP127" i="11"/>
  <c r="AI127" i="11"/>
  <c r="X127" i="11"/>
  <c r="AL127" i="11"/>
  <c r="T127" i="11"/>
  <c r="U127" i="11"/>
  <c r="N127" i="11"/>
  <c r="G127" i="11"/>
  <c r="A128" i="11"/>
  <c r="AN127" i="11"/>
  <c r="Y127" i="11"/>
  <c r="V127" i="11"/>
  <c r="K127" i="11"/>
  <c r="D127" i="11"/>
  <c r="AV127" i="11"/>
  <c r="D85" i="11"/>
  <c r="T85" i="11"/>
  <c r="AJ85" i="11"/>
  <c r="E85" i="11"/>
  <c r="Z85" i="11"/>
  <c r="M85" i="11"/>
  <c r="AH85" i="11"/>
  <c r="C85" i="11"/>
  <c r="AQ85" i="11"/>
  <c r="AL85" i="11"/>
  <c r="AO85" i="11"/>
  <c r="AP85" i="11"/>
  <c r="AT85" i="11"/>
  <c r="L85" i="11"/>
  <c r="AF85" i="11"/>
  <c r="J85" i="11"/>
  <c r="AK85" i="11"/>
  <c r="AC85" i="11"/>
  <c r="N85" i="11"/>
  <c r="I85" i="11"/>
  <c r="AA85" i="11"/>
  <c r="F85" i="11"/>
  <c r="P85" i="11"/>
  <c r="AN85" i="11"/>
  <c r="O85" i="11"/>
  <c r="G85" i="11"/>
  <c r="AM85" i="11"/>
  <c r="Y85" i="11"/>
  <c r="V85" i="11"/>
  <c r="AW85" i="11"/>
  <c r="S85" i="11"/>
  <c r="U85" i="11"/>
  <c r="AU85" i="11"/>
  <c r="AB85" i="11"/>
  <c r="AE85" i="11"/>
  <c r="AX85" i="11"/>
  <c r="K85" i="11"/>
  <c r="X85" i="11"/>
  <c r="AS85" i="11"/>
  <c r="AG85" i="11"/>
  <c r="AR85" i="11"/>
  <c r="R85" i="11"/>
  <c r="AI85" i="11"/>
  <c r="Q85" i="11"/>
  <c r="W85" i="11"/>
  <c r="A86" i="11"/>
  <c r="AD85" i="11"/>
  <c r="H85" i="11"/>
  <c r="AV85" i="11"/>
  <c r="M113" i="11"/>
  <c r="AC113" i="11"/>
  <c r="AS113" i="11"/>
  <c r="N113" i="11"/>
  <c r="AI113" i="11"/>
  <c r="F113" i="11"/>
  <c r="AA113" i="11"/>
  <c r="AV113" i="11"/>
  <c r="AP113" i="11"/>
  <c r="AJ113" i="11"/>
  <c r="G113" i="11"/>
  <c r="AH113" i="11"/>
  <c r="Q113" i="11"/>
  <c r="AG113" i="11"/>
  <c r="AW113" i="11"/>
  <c r="S113" i="11"/>
  <c r="AN113" i="11"/>
  <c r="AF113" i="11"/>
  <c r="J113" i="11"/>
  <c r="AU113" i="11"/>
  <c r="AB113" i="11"/>
  <c r="K113" i="11"/>
  <c r="D113" i="11"/>
  <c r="R113" i="11"/>
  <c r="U113" i="11"/>
  <c r="C113" i="11"/>
  <c r="AT113" i="11"/>
  <c r="AL113" i="11"/>
  <c r="O113" i="11"/>
  <c r="AX113" i="11"/>
  <c r="E113" i="11"/>
  <c r="X113" i="11"/>
  <c r="T113" i="11"/>
  <c r="AM113" i="11"/>
  <c r="Y113" i="11"/>
  <c r="H113" i="11"/>
  <c r="A114" i="11"/>
  <c r="AQ113" i="11"/>
  <c r="Z113" i="11"/>
  <c r="L113" i="11"/>
  <c r="AK113" i="11"/>
  <c r="P113" i="11"/>
  <c r="W113" i="11"/>
  <c r="V113" i="11"/>
  <c r="I113" i="11"/>
  <c r="AE113" i="11"/>
  <c r="AO113" i="11"/>
  <c r="AR113" i="11"/>
  <c r="AD113" i="11"/>
  <c r="O71" i="11"/>
  <c r="AE71" i="11"/>
  <c r="AU71" i="11"/>
  <c r="P71" i="11"/>
  <c r="AK71" i="11"/>
  <c r="M71" i="11"/>
  <c r="AH71" i="11"/>
  <c r="D71" i="11"/>
  <c r="AT71" i="11"/>
  <c r="L71" i="11"/>
  <c r="AD71" i="11"/>
  <c r="AG71" i="11"/>
  <c r="C71" i="11"/>
  <c r="S71" i="11"/>
  <c r="AI71" i="11"/>
  <c r="A72" i="11"/>
  <c r="A73" i="11" s="1"/>
  <c r="U71" i="11"/>
  <c r="AP71" i="11"/>
  <c r="R71" i="11"/>
  <c r="AN71" i="11"/>
  <c r="N71" i="11"/>
  <c r="I71" i="11"/>
  <c r="AB71" i="11"/>
  <c r="AR71" i="11"/>
  <c r="AW71" i="11"/>
  <c r="G71" i="11"/>
  <c r="W71" i="11"/>
  <c r="AM71" i="11"/>
  <c r="E71" i="11"/>
  <c r="Z71" i="11"/>
  <c r="AV71" i="11"/>
  <c r="X71" i="11"/>
  <c r="AS71" i="11"/>
  <c r="Y71" i="11"/>
  <c r="V71" i="11"/>
  <c r="AO71" i="11"/>
  <c r="F71" i="11"/>
  <c r="K71" i="11"/>
  <c r="AA71" i="11"/>
  <c r="AQ71" i="11"/>
  <c r="J71" i="11"/>
  <c r="AF71" i="11"/>
  <c r="H71" i="11"/>
  <c r="AC71" i="11"/>
  <c r="AX71" i="11"/>
  <c r="AJ71" i="11"/>
  <c r="AL71" i="11"/>
  <c r="Q71" i="11"/>
  <c r="T71" i="11"/>
  <c r="M141" i="11"/>
  <c r="AC141" i="11"/>
  <c r="AS141" i="11"/>
  <c r="N141" i="11"/>
  <c r="AD141" i="11"/>
  <c r="AT141" i="11"/>
  <c r="K141" i="11"/>
  <c r="AA141" i="11"/>
  <c r="AQ141" i="11"/>
  <c r="AF141" i="11"/>
  <c r="AJ141" i="11"/>
  <c r="L141" i="11"/>
  <c r="U141" i="11"/>
  <c r="AO141" i="11"/>
  <c r="R141" i="11"/>
  <c r="AL141" i="11"/>
  <c r="G141" i="11"/>
  <c r="AE141" i="11"/>
  <c r="A142" i="11"/>
  <c r="T141" i="11"/>
  <c r="AB141" i="11"/>
  <c r="E141" i="11"/>
  <c r="Y141" i="11"/>
  <c r="AW141" i="11"/>
  <c r="V141" i="11"/>
  <c r="AP141" i="11"/>
  <c r="O141" i="11"/>
  <c r="AI141" i="11"/>
  <c r="P141" i="11"/>
  <c r="H141" i="11"/>
  <c r="AR141" i="11"/>
  <c r="Z141" i="11"/>
  <c r="AV141" i="11"/>
  <c r="AK141" i="11"/>
  <c r="AH141" i="11"/>
  <c r="W141" i="11"/>
  <c r="D141" i="11"/>
  <c r="AG141" i="11"/>
  <c r="S141" i="11"/>
  <c r="I141" i="11"/>
  <c r="F141" i="11"/>
  <c r="AX141" i="11"/>
  <c r="AM141" i="11"/>
  <c r="X141" i="11"/>
  <c r="Q141" i="11"/>
  <c r="J141" i="11"/>
  <c r="C141" i="11"/>
  <c r="AU141" i="11"/>
  <c r="AN141" i="11"/>
  <c r="H99" i="11"/>
  <c r="X99" i="11"/>
  <c r="AN99" i="11"/>
  <c r="M99" i="11"/>
  <c r="AH99" i="11"/>
  <c r="E99" i="11"/>
  <c r="AG99" i="11"/>
  <c r="I99" i="11"/>
  <c r="AK99" i="11"/>
  <c r="U99" i="11"/>
  <c r="Y99" i="11"/>
  <c r="AP99" i="11"/>
  <c r="L99" i="11"/>
  <c r="AR99" i="11"/>
  <c r="AM99" i="11"/>
  <c r="AO99" i="11"/>
  <c r="AQ99" i="11"/>
  <c r="AL99" i="11"/>
  <c r="Q99" i="11"/>
  <c r="AB99" i="11"/>
  <c r="R99" i="11"/>
  <c r="K99" i="11"/>
  <c r="O99" i="11"/>
  <c r="AI99" i="11"/>
  <c r="P99" i="11"/>
  <c r="AV99" i="11"/>
  <c r="AS99" i="11"/>
  <c r="AU99" i="11"/>
  <c r="A100" i="11"/>
  <c r="N99" i="11"/>
  <c r="W99" i="11"/>
  <c r="T99" i="11"/>
  <c r="G99" i="11"/>
  <c r="AX99" i="11"/>
  <c r="F99" i="11"/>
  <c r="C99" i="11"/>
  <c r="AA99" i="11"/>
  <c r="AF99" i="11"/>
  <c r="V99" i="11"/>
  <c r="AC99" i="11"/>
  <c r="AD99" i="11"/>
  <c r="AT99" i="11"/>
  <c r="AJ99" i="11"/>
  <c r="AE99" i="11"/>
  <c r="S99" i="11"/>
  <c r="AW99" i="11"/>
  <c r="D99" i="11"/>
  <c r="Z99" i="11"/>
  <c r="J99" i="11"/>
  <c r="AW93" i="11"/>
  <c r="AW18" i="11"/>
  <c r="AW33" i="11"/>
  <c r="AW48" i="11"/>
  <c r="AW63" i="11"/>
  <c r="AW78" i="11"/>
  <c r="AV93" i="11"/>
  <c r="AW108" i="11"/>
  <c r="AV78" i="11"/>
  <c r="AV108" i="11"/>
  <c r="AV18" i="11"/>
  <c r="AV33" i="11"/>
  <c r="AV48" i="11"/>
  <c r="AV63" i="11"/>
  <c r="AP48" i="11"/>
  <c r="AP18" i="11"/>
  <c r="AP63" i="11"/>
  <c r="AP93" i="11"/>
  <c r="AX18" i="11"/>
  <c r="AX48" i="11"/>
  <c r="AX78" i="11"/>
  <c r="AR18" i="11"/>
  <c r="AR48" i="11"/>
  <c r="AS33" i="11"/>
  <c r="AS63" i="11"/>
  <c r="AT108" i="11"/>
  <c r="AW123" i="11"/>
  <c r="AV123" i="11"/>
  <c r="AR123" i="11"/>
  <c r="AP78" i="11"/>
  <c r="AX33" i="11"/>
  <c r="AX63" i="11"/>
  <c r="AX93" i="11"/>
  <c r="AR108" i="11"/>
  <c r="AS93" i="11"/>
  <c r="AS108" i="11"/>
  <c r="AT78" i="11"/>
  <c r="AQ18" i="11"/>
  <c r="AQ78" i="11"/>
  <c r="AU48" i="11"/>
  <c r="AU93" i="11"/>
  <c r="AU108" i="11"/>
  <c r="AP108" i="11"/>
  <c r="AT123" i="11"/>
  <c r="AX123" i="11"/>
  <c r="AP33" i="11"/>
  <c r="AR33" i="11"/>
  <c r="AR78" i="11"/>
  <c r="AS18" i="11"/>
  <c r="AS48" i="11"/>
  <c r="AX108" i="11"/>
  <c r="AT48" i="11"/>
  <c r="AQ33" i="11"/>
  <c r="AQ48" i="11"/>
  <c r="AQ63" i="11"/>
  <c r="AQ93" i="11"/>
  <c r="AQ108" i="11"/>
  <c r="AU33" i="11"/>
  <c r="AU63" i="11"/>
  <c r="AR63" i="11"/>
  <c r="AR93" i="11"/>
  <c r="AS78" i="11"/>
  <c r="AT18" i="11"/>
  <c r="AT33" i="11"/>
  <c r="AT63" i="11"/>
  <c r="AT93" i="11"/>
  <c r="AU18" i="11"/>
  <c r="AU78" i="11"/>
  <c r="AS123" i="11"/>
  <c r="AU123" i="11"/>
  <c r="AQ123" i="11"/>
  <c r="AP123" i="11"/>
  <c r="P123" i="11"/>
  <c r="R18" i="11"/>
  <c r="R63" i="11"/>
  <c r="R78" i="11"/>
  <c r="M18" i="11"/>
  <c r="M63" i="11"/>
  <c r="M93" i="11"/>
  <c r="D33" i="11"/>
  <c r="D18" i="11"/>
  <c r="D63" i="11"/>
  <c r="D108" i="11"/>
  <c r="D123" i="11"/>
  <c r="AD18" i="11"/>
  <c r="O33" i="11"/>
  <c r="O63" i="11"/>
  <c r="O78" i="11"/>
  <c r="O108" i="11"/>
  <c r="O123" i="11"/>
  <c r="L18" i="11"/>
  <c r="L63" i="11"/>
  <c r="L93" i="11"/>
  <c r="AH18" i="11"/>
  <c r="AH93" i="11"/>
  <c r="Q18" i="11"/>
  <c r="Q78" i="11"/>
  <c r="AO63" i="11"/>
  <c r="AD123" i="11"/>
  <c r="C63" i="11"/>
  <c r="N33" i="11"/>
  <c r="N93" i="11"/>
  <c r="AB78" i="11"/>
  <c r="AB123" i="11"/>
  <c r="I18" i="11"/>
  <c r="I63" i="11"/>
  <c r="Z48" i="11"/>
  <c r="Z18" i="11"/>
  <c r="Z63" i="11"/>
  <c r="AA18" i="11"/>
  <c r="AA78" i="11"/>
  <c r="S48" i="11"/>
  <c r="S78" i="11"/>
  <c r="S93" i="11"/>
  <c r="AJ33" i="11"/>
  <c r="AJ18" i="11"/>
  <c r="AJ93" i="11"/>
  <c r="AM78" i="11"/>
  <c r="AN48" i="11"/>
  <c r="AN108" i="11"/>
  <c r="AC48" i="11"/>
  <c r="AC63" i="11"/>
  <c r="J48" i="11"/>
  <c r="J93" i="11"/>
  <c r="J108" i="11"/>
  <c r="X18" i="11"/>
  <c r="X78" i="11"/>
  <c r="X108" i="11"/>
  <c r="X123" i="11"/>
  <c r="E63" i="11"/>
  <c r="E93" i="11"/>
  <c r="V33" i="11"/>
  <c r="V63" i="11"/>
  <c r="V93" i="11"/>
  <c r="K78" i="11"/>
  <c r="AE108" i="11"/>
  <c r="AE123" i="11"/>
  <c r="AI33" i="11"/>
  <c r="R108" i="11"/>
  <c r="R123" i="11"/>
  <c r="D48" i="11"/>
  <c r="D78" i="11"/>
  <c r="AD33" i="11"/>
  <c r="AD93" i="11"/>
  <c r="O18" i="11"/>
  <c r="O93" i="11"/>
  <c r="L48" i="11"/>
  <c r="AH48" i="11"/>
  <c r="AH108" i="11"/>
  <c r="Q63" i="11"/>
  <c r="AO18" i="11"/>
  <c r="AO93" i="11"/>
  <c r="C18" i="11"/>
  <c r="C48" i="11"/>
  <c r="N18" i="11"/>
  <c r="N63" i="11"/>
  <c r="AB18" i="11"/>
  <c r="AB48" i="11"/>
  <c r="I108" i="11"/>
  <c r="AA33" i="11"/>
  <c r="AA63" i="11"/>
  <c r="AA93" i="11"/>
  <c r="AA123" i="11"/>
  <c r="S63" i="11"/>
  <c r="S108" i="11"/>
  <c r="AJ48" i="11"/>
  <c r="AJ78" i="11"/>
  <c r="AJ108" i="11"/>
  <c r="AM48" i="11"/>
  <c r="AM63" i="11"/>
  <c r="AN33" i="11"/>
  <c r="AN78" i="11"/>
  <c r="AC108" i="11"/>
  <c r="J33" i="11"/>
  <c r="J78" i="11"/>
  <c r="X63" i="11"/>
  <c r="E108" i="11"/>
  <c r="T33" i="11"/>
  <c r="T18" i="11"/>
  <c r="T78" i="11"/>
  <c r="T93" i="11"/>
  <c r="V18" i="11"/>
  <c r="K93" i="11"/>
  <c r="K123" i="11"/>
  <c r="AE48" i="11"/>
  <c r="AI48" i="11"/>
  <c r="AI63" i="11"/>
  <c r="AK18" i="11"/>
  <c r="AK63" i="11"/>
  <c r="R48" i="11"/>
  <c r="M123" i="11"/>
  <c r="AD63" i="11"/>
  <c r="L108" i="11"/>
  <c r="AH63" i="11"/>
  <c r="AH78" i="11"/>
  <c r="Q33" i="11"/>
  <c r="Q48" i="11"/>
  <c r="Q108" i="11"/>
  <c r="Q123" i="11"/>
  <c r="AO33" i="11"/>
  <c r="AO108" i="11"/>
  <c r="C33" i="11"/>
  <c r="C93" i="11"/>
  <c r="C108" i="11"/>
  <c r="AB63" i="11"/>
  <c r="AB93" i="11"/>
  <c r="I78" i="11"/>
  <c r="I93" i="11"/>
  <c r="Z33" i="11"/>
  <c r="Z78" i="11"/>
  <c r="Z93" i="11"/>
  <c r="Z108" i="11"/>
  <c r="Z123" i="11"/>
  <c r="S18" i="11"/>
  <c r="S123" i="11"/>
  <c r="AJ63" i="11"/>
  <c r="AJ123" i="11"/>
  <c r="AM33" i="11"/>
  <c r="AN18" i="11"/>
  <c r="AN63" i="11"/>
  <c r="AN123" i="11"/>
  <c r="AH123" i="11"/>
  <c r="AC33" i="11"/>
  <c r="AC93" i="11"/>
  <c r="AC123" i="11"/>
  <c r="J123" i="11"/>
  <c r="X48" i="11"/>
  <c r="X93" i="11"/>
  <c r="E48" i="11"/>
  <c r="T48" i="11"/>
  <c r="T63" i="11"/>
  <c r="V48" i="11"/>
  <c r="V78" i="11"/>
  <c r="K18" i="11"/>
  <c r="K48" i="11"/>
  <c r="K63" i="11"/>
  <c r="AE33" i="11"/>
  <c r="AE78" i="11"/>
  <c r="AE63" i="11"/>
  <c r="AI18" i="11"/>
  <c r="AI93" i="11"/>
  <c r="AI123" i="11"/>
  <c r="AK78" i="11"/>
  <c r="I123" i="11"/>
  <c r="R33" i="11"/>
  <c r="R93" i="11"/>
  <c r="M48" i="11"/>
  <c r="M33" i="11"/>
  <c r="M78" i="11"/>
  <c r="M108" i="11"/>
  <c r="D93" i="11"/>
  <c r="AD48" i="11"/>
  <c r="AD78" i="11"/>
  <c r="AD108" i="11"/>
  <c r="O48" i="11"/>
  <c r="L33" i="11"/>
  <c r="L78" i="11"/>
  <c r="AH33" i="11"/>
  <c r="Q93" i="11"/>
  <c r="AO48" i="11"/>
  <c r="AO78" i="11"/>
  <c r="C78" i="11"/>
  <c r="C123" i="11"/>
  <c r="N48" i="11"/>
  <c r="N78" i="11"/>
  <c r="N108" i="11"/>
  <c r="N123" i="11"/>
  <c r="AB33" i="11"/>
  <c r="AB108" i="11"/>
  <c r="I33" i="11"/>
  <c r="I48" i="11"/>
  <c r="AA48" i="11"/>
  <c r="AA108" i="11"/>
  <c r="S33" i="11"/>
  <c r="AM18" i="11"/>
  <c r="AM93" i="11"/>
  <c r="AM108" i="11"/>
  <c r="AM123" i="11"/>
  <c r="AN93" i="11"/>
  <c r="H123" i="11"/>
  <c r="AC18" i="11"/>
  <c r="AC78" i="11"/>
  <c r="J18" i="11"/>
  <c r="J63" i="11"/>
  <c r="X33" i="11"/>
  <c r="E33" i="11"/>
  <c r="E18" i="11"/>
  <c r="E78" i="11"/>
  <c r="E123" i="11"/>
  <c r="T108" i="11"/>
  <c r="V108" i="11"/>
  <c r="V123" i="11"/>
  <c r="K33" i="11"/>
  <c r="K108" i="11"/>
  <c r="AE18" i="11"/>
  <c r="AE93" i="11"/>
  <c r="AI108" i="11"/>
  <c r="AK33" i="11"/>
  <c r="AK48" i="11"/>
  <c r="AK93" i="11"/>
  <c r="AI78" i="11"/>
  <c r="T123" i="11"/>
  <c r="Y48" i="11"/>
  <c r="Y63" i="11"/>
  <c r="F18" i="11"/>
  <c r="H33" i="11"/>
  <c r="H48" i="11"/>
  <c r="H78" i="11"/>
  <c r="H108" i="11"/>
  <c r="G18" i="11"/>
  <c r="G33" i="11"/>
  <c r="G108" i="11"/>
  <c r="P18" i="11"/>
  <c r="AF33" i="11"/>
  <c r="AF78" i="11"/>
  <c r="AG108" i="11"/>
  <c r="W93" i="11"/>
  <c r="W123" i="11"/>
  <c r="AL63" i="11"/>
  <c r="K138" i="11"/>
  <c r="AA138" i="11"/>
  <c r="AQ138" i="11"/>
  <c r="H138" i="11"/>
  <c r="X138" i="11"/>
  <c r="AN138" i="11"/>
  <c r="I138" i="11"/>
  <c r="Y138" i="11"/>
  <c r="AO138" i="11"/>
  <c r="AD138" i="11"/>
  <c r="AX138" i="11"/>
  <c r="J138" i="11"/>
  <c r="AK108" i="11"/>
  <c r="AK123" i="11"/>
  <c r="AO123" i="11"/>
  <c r="F33" i="11"/>
  <c r="F63" i="11"/>
  <c r="F93" i="11"/>
  <c r="U33" i="11"/>
  <c r="U18" i="11"/>
  <c r="U78" i="11"/>
  <c r="U93" i="11"/>
  <c r="H18" i="11"/>
  <c r="H63" i="11"/>
  <c r="G48" i="11"/>
  <c r="P33" i="11"/>
  <c r="P78" i="11"/>
  <c r="P108" i="11"/>
  <c r="AF48" i="11"/>
  <c r="AF108" i="11"/>
  <c r="AG33" i="11"/>
  <c r="AG63" i="11"/>
  <c r="W108" i="11"/>
  <c r="AL18" i="11"/>
  <c r="AL93" i="11"/>
  <c r="AL123" i="11"/>
  <c r="O138" i="11"/>
  <c r="AE138" i="11"/>
  <c r="AU138" i="11"/>
  <c r="L138" i="11"/>
  <c r="AB138" i="11"/>
  <c r="AR138" i="11"/>
  <c r="M138" i="11"/>
  <c r="AC138" i="11"/>
  <c r="AS138" i="11"/>
  <c r="AT138" i="11"/>
  <c r="F138" i="11"/>
  <c r="Z138" i="11"/>
  <c r="Y18" i="11"/>
  <c r="F78" i="11"/>
  <c r="F108" i="11"/>
  <c r="U48" i="11"/>
  <c r="U123" i="11"/>
  <c r="G78" i="11"/>
  <c r="P48" i="11"/>
  <c r="P63" i="11"/>
  <c r="P93" i="11"/>
  <c r="AF123" i="11"/>
  <c r="AG48" i="11"/>
  <c r="AG93" i="11"/>
  <c r="AG123" i="11"/>
  <c r="W48" i="11"/>
  <c r="W78" i="11"/>
  <c r="AL48" i="11"/>
  <c r="AL78" i="11"/>
  <c r="AL108" i="11"/>
  <c r="Y123" i="11"/>
  <c r="C138" i="11"/>
  <c r="S138" i="11"/>
  <c r="AI138" i="11"/>
  <c r="P138" i="11"/>
  <c r="AF138" i="11"/>
  <c r="AV138" i="11"/>
  <c r="Q138" i="11"/>
  <c r="AG138" i="11"/>
  <c r="AW138" i="11"/>
  <c r="R138" i="11"/>
  <c r="V138" i="11"/>
  <c r="AP138" i="11"/>
  <c r="L123" i="11"/>
  <c r="Y33" i="11"/>
  <c r="Y78" i="11"/>
  <c r="Y93" i="11"/>
  <c r="Y108" i="11"/>
  <c r="F48" i="11"/>
  <c r="F123" i="11"/>
  <c r="U63" i="11"/>
  <c r="U108" i="11"/>
  <c r="H93" i="11"/>
  <c r="G63" i="11"/>
  <c r="G93" i="11"/>
  <c r="G123" i="11"/>
  <c r="AF18" i="11"/>
  <c r="AF63" i="11"/>
  <c r="AF93" i="11"/>
  <c r="AG18" i="11"/>
  <c r="AG78" i="11"/>
  <c r="W18" i="11"/>
  <c r="W33" i="11"/>
  <c r="W63" i="11"/>
  <c r="AL33" i="11"/>
  <c r="G138" i="11"/>
  <c r="W138" i="11"/>
  <c r="AM138" i="11"/>
  <c r="D138" i="11"/>
  <c r="T138" i="11"/>
  <c r="AJ138" i="11"/>
  <c r="E138" i="11"/>
  <c r="U138" i="11"/>
  <c r="AK138" i="11"/>
  <c r="N138" i="11"/>
  <c r="AH138" i="11"/>
  <c r="AL138" i="11"/>
  <c r="G153" i="11"/>
  <c r="W153" i="11"/>
  <c r="AM153" i="11"/>
  <c r="D153" i="11"/>
  <c r="T153" i="11"/>
  <c r="AJ153" i="11"/>
  <c r="E153" i="11"/>
  <c r="U153" i="11"/>
  <c r="AK153" i="11"/>
  <c r="N153" i="11"/>
  <c r="AH153" i="11"/>
  <c r="AL153" i="11"/>
  <c r="K153" i="11"/>
  <c r="AA153" i="11"/>
  <c r="AQ153" i="11"/>
  <c r="H153" i="11"/>
  <c r="X153" i="11"/>
  <c r="AN153" i="11"/>
  <c r="I153" i="11"/>
  <c r="Y153" i="11"/>
  <c r="AO153" i="11"/>
  <c r="AD153" i="11"/>
  <c r="AX153" i="11"/>
  <c r="J153" i="11"/>
  <c r="O153" i="11"/>
  <c r="AE153" i="11"/>
  <c r="AU153" i="11"/>
  <c r="L153" i="11"/>
  <c r="AB153" i="11"/>
  <c r="AR153" i="11"/>
  <c r="M153" i="11"/>
  <c r="AC153" i="11"/>
  <c r="AS153" i="11"/>
  <c r="AT153" i="11"/>
  <c r="F153" i="11"/>
  <c r="Z153" i="11"/>
  <c r="C153" i="11"/>
  <c r="S153" i="11"/>
  <c r="AI153" i="11"/>
  <c r="P153" i="11"/>
  <c r="AF153" i="11"/>
  <c r="AV153" i="11"/>
  <c r="Q153" i="11"/>
  <c r="AG153" i="11"/>
  <c r="AW153" i="11"/>
  <c r="R153" i="11"/>
  <c r="V153" i="11"/>
  <c r="AP153" i="11"/>
  <c r="A12" i="11"/>
  <c r="A13" i="11" s="1"/>
  <c r="A14" i="11" s="1"/>
  <c r="A15" i="11" s="1"/>
  <c r="A16" i="11" s="1"/>
  <c r="C11" i="11"/>
  <c r="T25" i="1"/>
  <c r="T30" i="1"/>
  <c r="T21" i="1"/>
  <c r="T6" i="1"/>
  <c r="T8" i="1"/>
  <c r="T19" i="1"/>
  <c r="T23" i="1"/>
  <c r="AW3" i="11"/>
  <c r="AV3" i="11"/>
  <c r="C85" i="3"/>
  <c r="T54" i="1" s="1"/>
  <c r="C86" i="4"/>
  <c r="U54" i="1" s="1"/>
  <c r="U55" i="1" s="1"/>
  <c r="C88" i="4"/>
  <c r="A88" i="4" s="1"/>
  <c r="A6" i="4"/>
  <c r="AJ3" i="11"/>
  <c r="G3" i="11"/>
  <c r="Y3" i="11"/>
  <c r="AG3" i="11"/>
  <c r="AO3" i="11"/>
  <c r="AX3" i="11"/>
  <c r="AH3" i="11"/>
  <c r="AP3" i="11"/>
  <c r="D3" i="11"/>
  <c r="V3" i="11"/>
  <c r="I3" i="11"/>
  <c r="O3" i="11"/>
  <c r="Q3" i="11"/>
  <c r="AF3" i="11"/>
  <c r="N3" i="11"/>
  <c r="S3" i="11"/>
  <c r="AA3" i="11"/>
  <c r="F3" i="11"/>
  <c r="K3" i="11"/>
  <c r="P3" i="11"/>
  <c r="U3" i="11"/>
  <c r="AC3" i="11"/>
  <c r="AK3" i="11"/>
  <c r="AS3" i="11"/>
  <c r="AD3" i="11"/>
  <c r="AL3" i="11"/>
  <c r="AT3" i="11"/>
  <c r="J3" i="11"/>
  <c r="T3" i="11"/>
  <c r="AB3" i="11"/>
  <c r="AR3" i="11"/>
  <c r="H3" i="11"/>
  <c r="R3" i="11"/>
  <c r="Z3" i="11"/>
  <c r="E3" i="11"/>
  <c r="X3" i="11"/>
  <c r="AN3" i="11"/>
  <c r="L3" i="11"/>
  <c r="M3" i="11"/>
  <c r="W3" i="11"/>
  <c r="AE3" i="11"/>
  <c r="AM3" i="11"/>
  <c r="AI3" i="11"/>
  <c r="AQ3" i="11"/>
  <c r="AU3" i="11"/>
  <c r="C3" i="11"/>
  <c r="C87" i="3"/>
  <c r="A87" i="3" s="1"/>
  <c r="Z70" i="6"/>
  <c r="N58" i="6"/>
  <c r="AL58" i="6"/>
  <c r="C55" i="6"/>
  <c r="L58" i="6"/>
  <c r="K100" i="11" l="1"/>
  <c r="AA100" i="11"/>
  <c r="AQ100" i="11"/>
  <c r="L100" i="11"/>
  <c r="AG100" i="11"/>
  <c r="E100" i="11"/>
  <c r="AH100" i="11"/>
  <c r="P100" i="11"/>
  <c r="AS100" i="11"/>
  <c r="D100" i="11"/>
  <c r="H100" i="11"/>
  <c r="J100" i="11"/>
  <c r="O100" i="11"/>
  <c r="AE100" i="11"/>
  <c r="AU100" i="11"/>
  <c r="Q100" i="11"/>
  <c r="AL100" i="11"/>
  <c r="M100" i="11"/>
  <c r="AO100" i="11"/>
  <c r="X100" i="11"/>
  <c r="N100" i="11"/>
  <c r="R100" i="11"/>
  <c r="U100" i="11"/>
  <c r="Y100" i="11"/>
  <c r="C100" i="11"/>
  <c r="S100" i="11"/>
  <c r="AI100" i="11"/>
  <c r="A101" i="11"/>
  <c r="V100" i="11"/>
  <c r="AR100" i="11"/>
  <c r="T100" i="11"/>
  <c r="AV100" i="11"/>
  <c r="AD100" i="11"/>
  <c r="AC100" i="11"/>
  <c r="AF100" i="11"/>
  <c r="AJ100" i="11"/>
  <c r="AN100" i="11"/>
  <c r="G100" i="11"/>
  <c r="W100" i="11"/>
  <c r="AM100" i="11"/>
  <c r="F100" i="11"/>
  <c r="AB100" i="11"/>
  <c r="AW100" i="11"/>
  <c r="Z100" i="11"/>
  <c r="I100" i="11"/>
  <c r="AK100" i="11"/>
  <c r="AP100" i="11"/>
  <c r="AT100" i="11"/>
  <c r="AX100" i="11"/>
  <c r="E156" i="11"/>
  <c r="U156" i="11"/>
  <c r="AK156" i="11"/>
  <c r="F156" i="11"/>
  <c r="V156" i="11"/>
  <c r="AL156" i="11"/>
  <c r="C156" i="11"/>
  <c r="S156" i="11"/>
  <c r="AI156" i="11"/>
  <c r="A157" i="11"/>
  <c r="D156" i="11"/>
  <c r="X156" i="11"/>
  <c r="AR156" i="11"/>
  <c r="I156" i="11"/>
  <c r="Y156" i="11"/>
  <c r="AO156" i="11"/>
  <c r="J156" i="11"/>
  <c r="Z156" i="11"/>
  <c r="AP156" i="11"/>
  <c r="G156" i="11"/>
  <c r="W156" i="11"/>
  <c r="AM156" i="11"/>
  <c r="P156" i="11"/>
  <c r="T156" i="11"/>
  <c r="AN156" i="11"/>
  <c r="M156" i="11"/>
  <c r="AC156" i="11"/>
  <c r="AS156" i="11"/>
  <c r="N156" i="11"/>
  <c r="AD156" i="11"/>
  <c r="AT156" i="11"/>
  <c r="K156" i="11"/>
  <c r="AA156" i="11"/>
  <c r="AQ156" i="11"/>
  <c r="AF156" i="11"/>
  <c r="AJ156" i="11"/>
  <c r="L156" i="11"/>
  <c r="Q156" i="11"/>
  <c r="AG156" i="11"/>
  <c r="AW156" i="11"/>
  <c r="R156" i="11"/>
  <c r="AH156" i="11"/>
  <c r="AX156" i="11"/>
  <c r="O156" i="11"/>
  <c r="AE156" i="11"/>
  <c r="AU156" i="11"/>
  <c r="AV156" i="11"/>
  <c r="H156" i="11"/>
  <c r="AB156" i="11"/>
  <c r="E167" i="11"/>
  <c r="U167" i="11"/>
  <c r="AK167" i="11"/>
  <c r="F167" i="11"/>
  <c r="V167" i="11"/>
  <c r="AL167" i="11"/>
  <c r="A182" i="11"/>
  <c r="O167" i="11"/>
  <c r="AE167" i="11"/>
  <c r="AU167" i="11"/>
  <c r="AV167" i="11"/>
  <c r="H167" i="11"/>
  <c r="AB167" i="11"/>
  <c r="AG167" i="11"/>
  <c r="R167" i="11"/>
  <c r="AX167" i="11"/>
  <c r="AA167" i="11"/>
  <c r="AF167" i="11"/>
  <c r="L167" i="11"/>
  <c r="I167" i="11"/>
  <c r="Y167" i="11"/>
  <c r="AO167" i="11"/>
  <c r="J167" i="11"/>
  <c r="Z167" i="11"/>
  <c r="AP167" i="11"/>
  <c r="C167" i="11"/>
  <c r="S167" i="11"/>
  <c r="AI167" i="11"/>
  <c r="A168" i="11"/>
  <c r="D167" i="11"/>
  <c r="X167" i="11"/>
  <c r="AR167" i="11"/>
  <c r="Q167" i="11"/>
  <c r="AW167" i="11"/>
  <c r="AH167" i="11"/>
  <c r="K167" i="11"/>
  <c r="AQ167" i="11"/>
  <c r="AJ167" i="11"/>
  <c r="M167" i="11"/>
  <c r="AC167" i="11"/>
  <c r="AS167" i="11"/>
  <c r="N167" i="11"/>
  <c r="AD167" i="11"/>
  <c r="AT167" i="11"/>
  <c r="G167" i="11"/>
  <c r="W167" i="11"/>
  <c r="AM167" i="11"/>
  <c r="P167" i="11"/>
  <c r="T167" i="11"/>
  <c r="AN167" i="11"/>
  <c r="L142" i="11"/>
  <c r="AB142" i="11"/>
  <c r="AR142" i="11"/>
  <c r="M142" i="11"/>
  <c r="AC142" i="11"/>
  <c r="AS142" i="11"/>
  <c r="N142" i="11"/>
  <c r="AD142" i="11"/>
  <c r="AT142" i="11"/>
  <c r="AU142" i="11"/>
  <c r="A143" i="11"/>
  <c r="K142" i="11"/>
  <c r="P142" i="11"/>
  <c r="AF142" i="11"/>
  <c r="AV142" i="11"/>
  <c r="Q142" i="11"/>
  <c r="AG142" i="11"/>
  <c r="AW142" i="11"/>
  <c r="R142" i="11"/>
  <c r="AH142" i="11"/>
  <c r="AX142" i="11"/>
  <c r="C142" i="11"/>
  <c r="G142" i="11"/>
  <c r="AA142" i="11"/>
  <c r="D142" i="11"/>
  <c r="T142" i="11"/>
  <c r="AJ142" i="11"/>
  <c r="E142" i="11"/>
  <c r="U142" i="11"/>
  <c r="AK142" i="11"/>
  <c r="F142" i="11"/>
  <c r="V142" i="11"/>
  <c r="AL142" i="11"/>
  <c r="O142" i="11"/>
  <c r="S142" i="11"/>
  <c r="W142" i="11"/>
  <c r="AQ142" i="11"/>
  <c r="H142" i="11"/>
  <c r="X142" i="11"/>
  <c r="AN142" i="11"/>
  <c r="I142" i="11"/>
  <c r="Y142" i="11"/>
  <c r="AO142" i="11"/>
  <c r="J142" i="11"/>
  <c r="Z142" i="11"/>
  <c r="AP142" i="11"/>
  <c r="AE142" i="11"/>
  <c r="AI142" i="11"/>
  <c r="AM142" i="11"/>
  <c r="Q73" i="11"/>
  <c r="AG73" i="11"/>
  <c r="AW73" i="11"/>
  <c r="S73" i="11"/>
  <c r="AN73" i="11"/>
  <c r="K73" i="11"/>
  <c r="AF73" i="11"/>
  <c r="L73" i="11"/>
  <c r="J73" i="11"/>
  <c r="AB73" i="11"/>
  <c r="AE73" i="11"/>
  <c r="AX73" i="11"/>
  <c r="E73" i="11"/>
  <c r="U73" i="11"/>
  <c r="AK73" i="11"/>
  <c r="C73" i="11"/>
  <c r="X73" i="11"/>
  <c r="AT73" i="11"/>
  <c r="P73" i="11"/>
  <c r="AL73" i="11"/>
  <c r="W73" i="11"/>
  <c r="Z73" i="11"/>
  <c r="AP73" i="11"/>
  <c r="AU73" i="11"/>
  <c r="G73" i="11"/>
  <c r="I73" i="11"/>
  <c r="Y73" i="11"/>
  <c r="AO73" i="11"/>
  <c r="H73" i="11"/>
  <c r="AD73" i="11"/>
  <c r="A74" i="11"/>
  <c r="A75" i="11" s="1"/>
  <c r="A76" i="11" s="1"/>
  <c r="V73" i="11"/>
  <c r="AQ73" i="11"/>
  <c r="AH73" i="11"/>
  <c r="AM73" i="11"/>
  <c r="D73" i="11"/>
  <c r="T73" i="11"/>
  <c r="M73" i="11"/>
  <c r="AC73" i="11"/>
  <c r="AS73" i="11"/>
  <c r="N73" i="11"/>
  <c r="AI73" i="11"/>
  <c r="F73" i="11"/>
  <c r="AA73" i="11"/>
  <c r="AV73" i="11"/>
  <c r="AR73" i="11"/>
  <c r="O73" i="11"/>
  <c r="R73" i="11"/>
  <c r="AJ73" i="11"/>
  <c r="H114" i="11"/>
  <c r="X114" i="11"/>
  <c r="AN114" i="11"/>
  <c r="M114" i="11"/>
  <c r="AH114" i="11"/>
  <c r="E114" i="11"/>
  <c r="Z114" i="11"/>
  <c r="AU114" i="11"/>
  <c r="AI114" i="11"/>
  <c r="AD114" i="11"/>
  <c r="AL114" i="11"/>
  <c r="AA114" i="11"/>
  <c r="L114" i="11"/>
  <c r="AB114" i="11"/>
  <c r="AR114" i="11"/>
  <c r="R114" i="11"/>
  <c r="AM114" i="11"/>
  <c r="J114" i="11"/>
  <c r="AE114" i="11"/>
  <c r="C114" i="11"/>
  <c r="AT114" i="11"/>
  <c r="AO114" i="11"/>
  <c r="V114" i="11"/>
  <c r="AW114" i="11"/>
  <c r="P114" i="11"/>
  <c r="AF114" i="11"/>
  <c r="AV114" i="11"/>
  <c r="W114" i="11"/>
  <c r="AS114" i="11"/>
  <c r="O114" i="11"/>
  <c r="AK114" i="11"/>
  <c r="N114" i="11"/>
  <c r="I114" i="11"/>
  <c r="A115" i="11"/>
  <c r="AQ114" i="11"/>
  <c r="K114" i="11"/>
  <c r="D114" i="11"/>
  <c r="T114" i="11"/>
  <c r="AJ114" i="11"/>
  <c r="G114" i="11"/>
  <c r="AC114" i="11"/>
  <c r="AX114" i="11"/>
  <c r="U114" i="11"/>
  <c r="AP114" i="11"/>
  <c r="Y114" i="11"/>
  <c r="S114" i="11"/>
  <c r="Q114" i="11"/>
  <c r="F114" i="11"/>
  <c r="AG114" i="11"/>
  <c r="O86" i="11"/>
  <c r="AE86" i="11"/>
  <c r="AU86" i="11"/>
  <c r="Q86" i="11"/>
  <c r="AL86" i="11"/>
  <c r="P86" i="11"/>
  <c r="AS86" i="11"/>
  <c r="AJ86" i="11"/>
  <c r="AC86" i="11"/>
  <c r="M86" i="11"/>
  <c r="AX86" i="11"/>
  <c r="Y86" i="11"/>
  <c r="C86" i="11"/>
  <c r="S86" i="11"/>
  <c r="AI86" i="11"/>
  <c r="A87" i="11"/>
  <c r="A88" i="11" s="1"/>
  <c r="V86" i="11"/>
  <c r="AR86" i="11"/>
  <c r="X86" i="11"/>
  <c r="H86" i="11"/>
  <c r="AT86" i="11"/>
  <c r="AN86" i="11"/>
  <c r="U86" i="11"/>
  <c r="E86" i="11"/>
  <c r="AH86" i="11"/>
  <c r="G86" i="11"/>
  <c r="W86" i="11"/>
  <c r="AM86" i="11"/>
  <c r="F86" i="11"/>
  <c r="AB86" i="11"/>
  <c r="AW86" i="11"/>
  <c r="AD86" i="11"/>
  <c r="R86" i="11"/>
  <c r="J86" i="11"/>
  <c r="AV86" i="11"/>
  <c r="AF86" i="11"/>
  <c r="AP86" i="11"/>
  <c r="K86" i="11"/>
  <c r="AA86" i="11"/>
  <c r="AQ86" i="11"/>
  <c r="L86" i="11"/>
  <c r="AG86" i="11"/>
  <c r="I86" i="11"/>
  <c r="AK86" i="11"/>
  <c r="Z86" i="11"/>
  <c r="T86" i="11"/>
  <c r="D86" i="11"/>
  <c r="AO86" i="11"/>
  <c r="N86" i="11"/>
  <c r="D128" i="11"/>
  <c r="T128" i="11"/>
  <c r="AJ128" i="11"/>
  <c r="E128" i="11"/>
  <c r="U128" i="11"/>
  <c r="AK128" i="11"/>
  <c r="F128" i="11"/>
  <c r="V128" i="11"/>
  <c r="AL128" i="11"/>
  <c r="C128" i="11"/>
  <c r="S128" i="11"/>
  <c r="AI128" i="11"/>
  <c r="A129" i="11"/>
  <c r="H128" i="11"/>
  <c r="X128" i="11"/>
  <c r="AN128" i="11"/>
  <c r="I128" i="11"/>
  <c r="Y128" i="11"/>
  <c r="AO128" i="11"/>
  <c r="J128" i="11"/>
  <c r="Z128" i="11"/>
  <c r="AP128" i="11"/>
  <c r="G128" i="11"/>
  <c r="W128" i="11"/>
  <c r="AM128" i="11"/>
  <c r="L128" i="11"/>
  <c r="AB128" i="11"/>
  <c r="AR128" i="11"/>
  <c r="M128" i="11"/>
  <c r="AC128" i="11"/>
  <c r="AS128" i="11"/>
  <c r="N128" i="11"/>
  <c r="AD128" i="11"/>
  <c r="AT128" i="11"/>
  <c r="K128" i="11"/>
  <c r="AA128" i="11"/>
  <c r="AQ128" i="11"/>
  <c r="P128" i="11"/>
  <c r="AF128" i="11"/>
  <c r="AV128" i="11"/>
  <c r="Q128" i="11"/>
  <c r="AG128" i="11"/>
  <c r="AW128" i="11"/>
  <c r="R128" i="11"/>
  <c r="AH128" i="11"/>
  <c r="AX128" i="11"/>
  <c r="O128" i="11"/>
  <c r="AE128" i="11"/>
  <c r="AU128" i="11"/>
  <c r="D57" i="11"/>
  <c r="T57" i="11"/>
  <c r="AJ57" i="11"/>
  <c r="G57" i="11"/>
  <c r="AC57" i="11"/>
  <c r="AX57" i="11"/>
  <c r="AD57" i="11"/>
  <c r="E57" i="11"/>
  <c r="AG57" i="11"/>
  <c r="C57" i="11"/>
  <c r="Y57" i="11"/>
  <c r="U57" i="11"/>
  <c r="AA57" i="11"/>
  <c r="H57" i="11"/>
  <c r="X57" i="11"/>
  <c r="AN57" i="11"/>
  <c r="M57" i="11"/>
  <c r="AH57" i="11"/>
  <c r="I57" i="11"/>
  <c r="AK57" i="11"/>
  <c r="K57" i="11"/>
  <c r="AO57" i="11"/>
  <c r="Q57" i="11"/>
  <c r="AP57" i="11"/>
  <c r="AL57" i="11"/>
  <c r="L57" i="11"/>
  <c r="AB57" i="11"/>
  <c r="AR57" i="11"/>
  <c r="R57" i="11"/>
  <c r="AM57" i="11"/>
  <c r="O57" i="11"/>
  <c r="AQ57" i="11"/>
  <c r="S57" i="11"/>
  <c r="AU57" i="11"/>
  <c r="AE57" i="11"/>
  <c r="N57" i="11"/>
  <c r="AW57" i="11"/>
  <c r="P57" i="11"/>
  <c r="AF57" i="11"/>
  <c r="AV57" i="11"/>
  <c r="W57" i="11"/>
  <c r="AS57" i="11"/>
  <c r="V57" i="11"/>
  <c r="Z57" i="11"/>
  <c r="J57" i="11"/>
  <c r="AT57" i="11"/>
  <c r="AI57" i="11"/>
  <c r="F57" i="11"/>
  <c r="E42" i="11"/>
  <c r="U42" i="11"/>
  <c r="R42" i="11"/>
  <c r="AJ42" i="11"/>
  <c r="C42" i="11"/>
  <c r="X42" i="11"/>
  <c r="AO42" i="11"/>
  <c r="J42" i="11"/>
  <c r="AD42" i="11"/>
  <c r="AT42" i="11"/>
  <c r="AU42" i="11"/>
  <c r="V42" i="11"/>
  <c r="AA42" i="11"/>
  <c r="Q27" i="11"/>
  <c r="J27" i="11"/>
  <c r="AD27" i="11"/>
  <c r="AT27" i="11"/>
  <c r="P27" i="11"/>
  <c r="AI27" i="11"/>
  <c r="W27" i="11"/>
  <c r="AG27" i="11"/>
  <c r="AW27" i="11"/>
  <c r="I42" i="11"/>
  <c r="Y42" i="11"/>
  <c r="W42" i="11"/>
  <c r="AN42" i="11"/>
  <c r="H42" i="11"/>
  <c r="AC42" i="11"/>
  <c r="AS42" i="11"/>
  <c r="O42" i="11"/>
  <c r="AH42" i="11"/>
  <c r="AX42" i="11"/>
  <c r="P42" i="11"/>
  <c r="AM42" i="11"/>
  <c r="E27" i="11"/>
  <c r="U27" i="11"/>
  <c r="O27" i="11"/>
  <c r="AH27" i="11"/>
  <c r="AX27" i="11"/>
  <c r="V27" i="11"/>
  <c r="AM27" i="11"/>
  <c r="G27" i="11"/>
  <c r="AB27" i="11"/>
  <c r="AR27" i="11"/>
  <c r="M42" i="11"/>
  <c r="G42" i="11"/>
  <c r="AB42" i="11"/>
  <c r="AR42" i="11"/>
  <c r="N42" i="11"/>
  <c r="AG42" i="11"/>
  <c r="AW42" i="11"/>
  <c r="T42" i="11"/>
  <c r="AL42" i="11"/>
  <c r="K42" i="11"/>
  <c r="AI42" i="11"/>
  <c r="AQ42" i="11"/>
  <c r="I27" i="11"/>
  <c r="Y27" i="11"/>
  <c r="T27" i="11"/>
  <c r="AL27" i="11"/>
  <c r="F27" i="11"/>
  <c r="AA27" i="11"/>
  <c r="AQ27" i="11"/>
  <c r="L27" i="11"/>
  <c r="AF27" i="11"/>
  <c r="AV27" i="11"/>
  <c r="C27" i="11"/>
  <c r="X27" i="11"/>
  <c r="H27" i="11"/>
  <c r="S27" i="11"/>
  <c r="AN27" i="11"/>
  <c r="AK27" i="11"/>
  <c r="AO27" i="11"/>
  <c r="Q42" i="11"/>
  <c r="L42" i="11"/>
  <c r="AF42" i="11"/>
  <c r="AV42" i="11"/>
  <c r="S42" i="11"/>
  <c r="AK42" i="11"/>
  <c r="D42" i="11"/>
  <c r="Z42" i="11"/>
  <c r="AP42" i="11"/>
  <c r="AE42" i="11"/>
  <c r="F42" i="11"/>
  <c r="M27" i="11"/>
  <c r="D27" i="11"/>
  <c r="Z27" i="11"/>
  <c r="AP27" i="11"/>
  <c r="K27" i="11"/>
  <c r="AE27" i="11"/>
  <c r="AU27" i="11"/>
  <c r="R27" i="11"/>
  <c r="AJ27" i="11"/>
  <c r="N27" i="11"/>
  <c r="AC27" i="11"/>
  <c r="AS27" i="11"/>
  <c r="F87" i="11"/>
  <c r="V87" i="11"/>
  <c r="AL87" i="11"/>
  <c r="E87" i="11"/>
  <c r="AA87" i="11"/>
  <c r="AV87" i="11"/>
  <c r="X87" i="11"/>
  <c r="G87" i="11"/>
  <c r="AR87" i="11"/>
  <c r="AJ87" i="11"/>
  <c r="AC87" i="11"/>
  <c r="D87" i="11"/>
  <c r="W87" i="11"/>
  <c r="R72" i="11"/>
  <c r="AH72" i="11"/>
  <c r="AX72" i="11"/>
  <c r="T72" i="11"/>
  <c r="AO72" i="11"/>
  <c r="Q72" i="11"/>
  <c r="AM72" i="11"/>
  <c r="S72" i="11"/>
  <c r="C72" i="11"/>
  <c r="E72" i="11"/>
  <c r="K72" i="11"/>
  <c r="AA72" i="11"/>
  <c r="J87" i="11"/>
  <c r="Z87" i="11"/>
  <c r="AP87" i="11"/>
  <c r="K87" i="11"/>
  <c r="AF87" i="11"/>
  <c r="C87" i="11"/>
  <c r="AE87" i="11"/>
  <c r="O87" i="11"/>
  <c r="H87" i="11"/>
  <c r="AU87" i="11"/>
  <c r="AN87" i="11"/>
  <c r="AO87" i="11"/>
  <c r="F72" i="11"/>
  <c r="V72" i="11"/>
  <c r="AL72" i="11"/>
  <c r="D72" i="11"/>
  <c r="Y72" i="11"/>
  <c r="AU72" i="11"/>
  <c r="W72" i="11"/>
  <c r="AR72" i="11"/>
  <c r="AC72" i="11"/>
  <c r="P72" i="11"/>
  <c r="U72" i="11"/>
  <c r="X72" i="11"/>
  <c r="AQ72" i="11"/>
  <c r="N87" i="11"/>
  <c r="AD87" i="11"/>
  <c r="AT87" i="11"/>
  <c r="P87" i="11"/>
  <c r="AK87" i="11"/>
  <c r="I87" i="11"/>
  <c r="AM87" i="11"/>
  <c r="Y87" i="11"/>
  <c r="S87" i="11"/>
  <c r="L87" i="11"/>
  <c r="AW87" i="11"/>
  <c r="M87" i="11"/>
  <c r="J72" i="11"/>
  <c r="Z72" i="11"/>
  <c r="AP72" i="11"/>
  <c r="I72" i="11"/>
  <c r="AE72" i="11"/>
  <c r="G72" i="11"/>
  <c r="AB72" i="11"/>
  <c r="AW72" i="11"/>
  <c r="AN72" i="11"/>
  <c r="AF72" i="11"/>
  <c r="AI72" i="11"/>
  <c r="AK72" i="11"/>
  <c r="R87" i="11"/>
  <c r="AH87" i="11"/>
  <c r="AX87" i="11"/>
  <c r="U87" i="11"/>
  <c r="AQ87" i="11"/>
  <c r="Q87" i="11"/>
  <c r="AS87" i="11"/>
  <c r="AI87" i="11"/>
  <c r="AB87" i="11"/>
  <c r="T87" i="11"/>
  <c r="AG87" i="11"/>
  <c r="N72" i="11"/>
  <c r="AD72" i="11"/>
  <c r="AT72" i="11"/>
  <c r="O72" i="11"/>
  <c r="AJ72" i="11"/>
  <c r="L72" i="11"/>
  <c r="AG72" i="11"/>
  <c r="H72" i="11"/>
  <c r="AS72" i="11"/>
  <c r="AV72" i="11"/>
  <c r="M72" i="11"/>
  <c r="T52" i="1"/>
  <c r="AW12" i="11"/>
  <c r="AW13" i="11"/>
  <c r="P13" i="11"/>
  <c r="AG13" i="11"/>
  <c r="AK13" i="11"/>
  <c r="AS13" i="11"/>
  <c r="AX13" i="11"/>
  <c r="AJ13" i="11"/>
  <c r="AN13" i="11"/>
  <c r="AO13" i="11"/>
  <c r="AH13" i="11"/>
  <c r="AT13" i="11"/>
  <c r="AR13" i="11"/>
  <c r="Q13" i="11"/>
  <c r="AD13" i="11"/>
  <c r="AP13" i="11"/>
  <c r="AF13" i="11"/>
  <c r="D13" i="11"/>
  <c r="M13" i="11"/>
  <c r="AA13" i="11"/>
  <c r="N13" i="11"/>
  <c r="AL13" i="11"/>
  <c r="W13" i="11"/>
  <c r="AI13" i="11"/>
  <c r="AQ13" i="11"/>
  <c r="AM13" i="11"/>
  <c r="AU13" i="11"/>
  <c r="AE13" i="11"/>
  <c r="AV13" i="11"/>
  <c r="L13" i="11"/>
  <c r="Y13" i="11"/>
  <c r="S13" i="11"/>
  <c r="K13" i="11"/>
  <c r="O13" i="11"/>
  <c r="R13" i="11"/>
  <c r="T13" i="11"/>
  <c r="E13" i="11"/>
  <c r="AB13" i="11"/>
  <c r="H13" i="11"/>
  <c r="J13" i="11"/>
  <c r="Z13" i="11"/>
  <c r="G13" i="11"/>
  <c r="AC13" i="11"/>
  <c r="I13" i="11"/>
  <c r="V13" i="11"/>
  <c r="U13" i="11"/>
  <c r="X13" i="11"/>
  <c r="F13" i="11"/>
  <c r="C13" i="11"/>
  <c r="AV12" i="11"/>
  <c r="AA55" i="6"/>
  <c r="O61" i="6"/>
  <c r="Q67" i="6"/>
  <c r="AO73" i="6"/>
  <c r="R76" i="6"/>
  <c r="AP70" i="6"/>
  <c r="AF76" i="6"/>
  <c r="AS73" i="6"/>
  <c r="V73" i="6"/>
  <c r="AU55" i="6"/>
  <c r="AI67" i="6"/>
  <c r="AW73" i="6"/>
  <c r="AO61" i="6"/>
  <c r="E67" i="6"/>
  <c r="H58" i="6"/>
  <c r="Z58" i="6"/>
  <c r="M73" i="6"/>
  <c r="AT58" i="6"/>
  <c r="AB76" i="6"/>
  <c r="AG73" i="6"/>
  <c r="N70" i="6"/>
  <c r="AQ55" i="6"/>
  <c r="AN76" i="6"/>
  <c r="U73" i="6"/>
  <c r="P70" i="6"/>
  <c r="AC73" i="6"/>
  <c r="AU67" i="6"/>
  <c r="Y76" i="6"/>
  <c r="AQ67" i="6"/>
  <c r="F76" i="6"/>
  <c r="X55" i="6"/>
  <c r="T76" i="6"/>
  <c r="H70" i="6"/>
  <c r="K76" i="6"/>
  <c r="P58" i="6"/>
  <c r="E88" i="11" l="1"/>
  <c r="U88" i="11"/>
  <c r="AK88" i="11"/>
  <c r="D88" i="11"/>
  <c r="Z88" i="11"/>
  <c r="AU88" i="11"/>
  <c r="X88" i="11"/>
  <c r="F88" i="11"/>
  <c r="AQ88" i="11"/>
  <c r="AA88" i="11"/>
  <c r="S88" i="11"/>
  <c r="V88" i="11"/>
  <c r="AX88" i="11"/>
  <c r="I88" i="11"/>
  <c r="Y88" i="11"/>
  <c r="AO88" i="11"/>
  <c r="J88" i="11"/>
  <c r="AE88" i="11"/>
  <c r="C88" i="11"/>
  <c r="AF88" i="11"/>
  <c r="N88" i="11"/>
  <c r="A89" i="11"/>
  <c r="A90" i="11" s="1"/>
  <c r="A91" i="11" s="1"/>
  <c r="AI88" i="11"/>
  <c r="AB88" i="11"/>
  <c r="AD88" i="11"/>
  <c r="M88" i="11"/>
  <c r="AC88" i="11"/>
  <c r="AS88" i="11"/>
  <c r="O88" i="11"/>
  <c r="AJ88" i="11"/>
  <c r="K88" i="11"/>
  <c r="AM88" i="11"/>
  <c r="W88" i="11"/>
  <c r="G88" i="11"/>
  <c r="AR88" i="11"/>
  <c r="AL88" i="11"/>
  <c r="AN88" i="11"/>
  <c r="Q88" i="11"/>
  <c r="AG88" i="11"/>
  <c r="AW88" i="11"/>
  <c r="T88" i="11"/>
  <c r="AP88" i="11"/>
  <c r="R88" i="11"/>
  <c r="AT88" i="11"/>
  <c r="AH88" i="11"/>
  <c r="P88" i="11"/>
  <c r="H88" i="11"/>
  <c r="AV88" i="11"/>
  <c r="L88" i="11"/>
  <c r="G143" i="11"/>
  <c r="W143" i="11"/>
  <c r="AM143" i="11"/>
  <c r="D143" i="11"/>
  <c r="T143" i="11"/>
  <c r="AJ143" i="11"/>
  <c r="E143" i="11"/>
  <c r="U143" i="11"/>
  <c r="AK143" i="11"/>
  <c r="N143" i="11"/>
  <c r="AH143" i="11"/>
  <c r="AL143" i="11"/>
  <c r="K143" i="11"/>
  <c r="AA143" i="11"/>
  <c r="AQ143" i="11"/>
  <c r="H143" i="11"/>
  <c r="X143" i="11"/>
  <c r="AN143" i="11"/>
  <c r="I143" i="11"/>
  <c r="Y143" i="11"/>
  <c r="AO143" i="11"/>
  <c r="AD143" i="11"/>
  <c r="AX143" i="11"/>
  <c r="J143" i="11"/>
  <c r="O143" i="11"/>
  <c r="AE143" i="11"/>
  <c r="AU143" i="11"/>
  <c r="L143" i="11"/>
  <c r="AB143" i="11"/>
  <c r="AR143" i="11"/>
  <c r="M143" i="11"/>
  <c r="AC143" i="11"/>
  <c r="AS143" i="11"/>
  <c r="AT143" i="11"/>
  <c r="F143" i="11"/>
  <c r="Z143" i="11"/>
  <c r="AF143" i="11"/>
  <c r="Q143" i="11"/>
  <c r="AW143" i="11"/>
  <c r="V143" i="11"/>
  <c r="C143" i="11"/>
  <c r="S143" i="11"/>
  <c r="AI143" i="11"/>
  <c r="A144" i="11"/>
  <c r="P143" i="11"/>
  <c r="AV143" i="11"/>
  <c r="AG143" i="11"/>
  <c r="R143" i="11"/>
  <c r="AP143" i="11"/>
  <c r="R101" i="11"/>
  <c r="AH101" i="11"/>
  <c r="AX101" i="11"/>
  <c r="U101" i="11"/>
  <c r="AQ101" i="11"/>
  <c r="T101" i="11"/>
  <c r="AW101" i="11"/>
  <c r="X101" i="11"/>
  <c r="H101" i="11"/>
  <c r="L101" i="11"/>
  <c r="AC101" i="11"/>
  <c r="AG101" i="11"/>
  <c r="F101" i="11"/>
  <c r="V101" i="11"/>
  <c r="AL101" i="11"/>
  <c r="E101" i="11"/>
  <c r="AA101" i="11"/>
  <c r="AV101" i="11"/>
  <c r="AB101" i="11"/>
  <c r="C101" i="11"/>
  <c r="AE101" i="11"/>
  <c r="W101" i="11"/>
  <c r="Y101" i="11"/>
  <c r="AR101" i="11"/>
  <c r="AU101" i="11"/>
  <c r="J101" i="11"/>
  <c r="Z101" i="11"/>
  <c r="AP101" i="11"/>
  <c r="K101" i="11"/>
  <c r="AF101" i="11"/>
  <c r="G101" i="11"/>
  <c r="AI101" i="11"/>
  <c r="I101" i="11"/>
  <c r="AM101" i="11"/>
  <c r="AJ101" i="11"/>
  <c r="AN101" i="11"/>
  <c r="D101" i="11"/>
  <c r="N101" i="11"/>
  <c r="AT101" i="11"/>
  <c r="AK101" i="11"/>
  <c r="AO101" i="11"/>
  <c r="AS101" i="11"/>
  <c r="S101" i="11"/>
  <c r="AD101" i="11"/>
  <c r="P101" i="11"/>
  <c r="M101" i="11"/>
  <c r="Q101" i="11"/>
  <c r="A102" i="11"/>
  <c r="O101" i="11"/>
  <c r="A169" i="11"/>
  <c r="A170" i="11" s="1"/>
  <c r="A171" i="11" s="1"/>
  <c r="O168" i="11"/>
  <c r="AB168" i="11"/>
  <c r="AS168" i="11"/>
  <c r="C168" i="11"/>
  <c r="AF168" i="11"/>
  <c r="AW168" i="11"/>
  <c r="G168" i="11"/>
  <c r="T168" i="11"/>
  <c r="AK168" i="11"/>
  <c r="K168" i="11"/>
  <c r="X168" i="11"/>
  <c r="AO168" i="11"/>
  <c r="AE168" i="11"/>
  <c r="AR168" i="11"/>
  <c r="AT168" i="11"/>
  <c r="S168" i="11"/>
  <c r="AV168" i="11"/>
  <c r="R168" i="11"/>
  <c r="W168" i="11"/>
  <c r="AJ168" i="11"/>
  <c r="N168" i="11"/>
  <c r="AA168" i="11"/>
  <c r="AD168" i="11"/>
  <c r="AU168" i="11"/>
  <c r="M168" i="11"/>
  <c r="F168" i="11"/>
  <c r="AI168" i="11"/>
  <c r="Q168" i="11"/>
  <c r="V168" i="11"/>
  <c r="AM168" i="11"/>
  <c r="E168" i="11"/>
  <c r="AH168" i="11"/>
  <c r="AQ168" i="11"/>
  <c r="I168" i="11"/>
  <c r="AX168" i="11"/>
  <c r="AN168" i="11"/>
  <c r="L168" i="11"/>
  <c r="AC168" i="11"/>
  <c r="Z168" i="11"/>
  <c r="P168" i="11"/>
  <c r="AG168" i="11"/>
  <c r="AP168" i="11"/>
  <c r="D168" i="11"/>
  <c r="U168" i="11"/>
  <c r="AL168" i="11"/>
  <c r="H168" i="11"/>
  <c r="Y168" i="11"/>
  <c r="J168" i="11"/>
  <c r="P157" i="11"/>
  <c r="AF157" i="11"/>
  <c r="AV157" i="11"/>
  <c r="Q157" i="11"/>
  <c r="AG157" i="11"/>
  <c r="AW157" i="11"/>
  <c r="R157" i="11"/>
  <c r="AH157" i="11"/>
  <c r="AX157" i="11"/>
  <c r="C157" i="11"/>
  <c r="G157" i="11"/>
  <c r="AA157" i="11"/>
  <c r="D157" i="11"/>
  <c r="T157" i="11"/>
  <c r="AJ157" i="11"/>
  <c r="E157" i="11"/>
  <c r="U157" i="11"/>
  <c r="AK157" i="11"/>
  <c r="F157" i="11"/>
  <c r="V157" i="11"/>
  <c r="AL157" i="11"/>
  <c r="O157" i="11"/>
  <c r="S157" i="11"/>
  <c r="W157" i="11"/>
  <c r="AQ157" i="11"/>
  <c r="H157" i="11"/>
  <c r="X157" i="11"/>
  <c r="AN157" i="11"/>
  <c r="I157" i="11"/>
  <c r="Y157" i="11"/>
  <c r="AO157" i="11"/>
  <c r="J157" i="11"/>
  <c r="Z157" i="11"/>
  <c r="AP157" i="11"/>
  <c r="AE157" i="11"/>
  <c r="AI157" i="11"/>
  <c r="AM157" i="11"/>
  <c r="AB157" i="11"/>
  <c r="M157" i="11"/>
  <c r="AS157" i="11"/>
  <c r="AD157" i="11"/>
  <c r="AU157" i="11"/>
  <c r="L157" i="11"/>
  <c r="AR157" i="11"/>
  <c r="AC157" i="11"/>
  <c r="N157" i="11"/>
  <c r="AT157" i="11"/>
  <c r="A158" i="11"/>
  <c r="K157" i="11"/>
  <c r="K129" i="11"/>
  <c r="AA129" i="11"/>
  <c r="AQ129" i="11"/>
  <c r="H129" i="11"/>
  <c r="X129" i="11"/>
  <c r="AN129" i="11"/>
  <c r="I129" i="11"/>
  <c r="Y129" i="11"/>
  <c r="AO129" i="11"/>
  <c r="J129" i="11"/>
  <c r="Z129" i="11"/>
  <c r="AP129" i="11"/>
  <c r="O129" i="11"/>
  <c r="AE129" i="11"/>
  <c r="AU129" i="11"/>
  <c r="L129" i="11"/>
  <c r="AB129" i="11"/>
  <c r="AR129" i="11"/>
  <c r="M129" i="11"/>
  <c r="AC129" i="11"/>
  <c r="AS129" i="11"/>
  <c r="N129" i="11"/>
  <c r="AD129" i="11"/>
  <c r="AT129" i="11"/>
  <c r="C129" i="11"/>
  <c r="S129" i="11"/>
  <c r="AI129" i="11"/>
  <c r="A130" i="11"/>
  <c r="P129" i="11"/>
  <c r="AF129" i="11"/>
  <c r="AV129" i="11"/>
  <c r="Q129" i="11"/>
  <c r="AG129" i="11"/>
  <c r="AW129" i="11"/>
  <c r="R129" i="11"/>
  <c r="AH129" i="11"/>
  <c r="AX129" i="11"/>
  <c r="G129" i="11"/>
  <c r="AM129" i="11"/>
  <c r="T129" i="11"/>
  <c r="E129" i="11"/>
  <c r="AK129" i="11"/>
  <c r="V129" i="11"/>
  <c r="W129" i="11"/>
  <c r="D129" i="11"/>
  <c r="AJ129" i="11"/>
  <c r="U129" i="11"/>
  <c r="F129" i="11"/>
  <c r="AL129" i="11"/>
  <c r="O115" i="11"/>
  <c r="AE115" i="11"/>
  <c r="AU115" i="11"/>
  <c r="Q115" i="11"/>
  <c r="AL115" i="11"/>
  <c r="I115" i="11"/>
  <c r="AD115" i="11"/>
  <c r="H115" i="11"/>
  <c r="AX115" i="11"/>
  <c r="AS115" i="11"/>
  <c r="AK115" i="11"/>
  <c r="Z115" i="11"/>
  <c r="C115" i="11"/>
  <c r="S115" i="11"/>
  <c r="AI115" i="11"/>
  <c r="A116" i="11"/>
  <c r="V115" i="11"/>
  <c r="AR115" i="11"/>
  <c r="N115" i="11"/>
  <c r="AJ115" i="11"/>
  <c r="R115" i="11"/>
  <c r="M115" i="11"/>
  <c r="J115" i="11"/>
  <c r="U115" i="11"/>
  <c r="AV115" i="11"/>
  <c r="G115" i="11"/>
  <c r="W115" i="11"/>
  <c r="AM115" i="11"/>
  <c r="F115" i="11"/>
  <c r="AB115" i="11"/>
  <c r="AW115" i="11"/>
  <c r="T115" i="11"/>
  <c r="AO115" i="11"/>
  <c r="AC115" i="11"/>
  <c r="X115" i="11"/>
  <c r="AF115" i="11"/>
  <c r="AP115" i="11"/>
  <c r="K115" i="11"/>
  <c r="AQ115" i="11"/>
  <c r="AG115" i="11"/>
  <c r="Y115" i="11"/>
  <c r="AN115" i="11"/>
  <c r="P115" i="11"/>
  <c r="AA115" i="11"/>
  <c r="L115" i="11"/>
  <c r="D115" i="11"/>
  <c r="AT115" i="11"/>
  <c r="AH115" i="11"/>
  <c r="E115" i="11"/>
  <c r="E182" i="11"/>
  <c r="U182" i="11"/>
  <c r="AK182" i="11"/>
  <c r="F182" i="11"/>
  <c r="V182" i="11"/>
  <c r="AL182" i="11"/>
  <c r="C182" i="11"/>
  <c r="S182" i="11"/>
  <c r="AI182" i="11"/>
  <c r="A183" i="11"/>
  <c r="D182" i="11"/>
  <c r="X182" i="11"/>
  <c r="AR182" i="11"/>
  <c r="I182" i="11"/>
  <c r="Y182" i="11"/>
  <c r="AO182" i="11"/>
  <c r="J182" i="11"/>
  <c r="Z182" i="11"/>
  <c r="AP182" i="11"/>
  <c r="G182" i="11"/>
  <c r="W182" i="11"/>
  <c r="AM182" i="11"/>
  <c r="P182" i="11"/>
  <c r="T182" i="11"/>
  <c r="AN182" i="11"/>
  <c r="A197" i="11"/>
  <c r="M182" i="11"/>
  <c r="AC182" i="11"/>
  <c r="AS182" i="11"/>
  <c r="N182" i="11"/>
  <c r="AD182" i="11"/>
  <c r="AT182" i="11"/>
  <c r="K182" i="11"/>
  <c r="AA182" i="11"/>
  <c r="AQ182" i="11"/>
  <c r="AF182" i="11"/>
  <c r="AJ182" i="11"/>
  <c r="L182" i="11"/>
  <c r="Q182" i="11"/>
  <c r="AG182" i="11"/>
  <c r="AW182" i="11"/>
  <c r="R182" i="11"/>
  <c r="AH182" i="11"/>
  <c r="AX182" i="11"/>
  <c r="O182" i="11"/>
  <c r="AE182" i="11"/>
  <c r="AU182" i="11"/>
  <c r="AV182" i="11"/>
  <c r="H182" i="11"/>
  <c r="AB182" i="11"/>
  <c r="T55" i="1"/>
  <c r="P12" i="11"/>
  <c r="Y12" i="11"/>
  <c r="AG12" i="11"/>
  <c r="AO12" i="11"/>
  <c r="O12" i="11"/>
  <c r="AH12" i="11"/>
  <c r="AP12" i="11"/>
  <c r="H12" i="11"/>
  <c r="V12" i="11"/>
  <c r="I12" i="11"/>
  <c r="N12" i="11"/>
  <c r="F12" i="11"/>
  <c r="X12" i="11"/>
  <c r="AN12" i="11"/>
  <c r="K12" i="11"/>
  <c r="AX12" i="11"/>
  <c r="J12" i="11"/>
  <c r="T12" i="11"/>
  <c r="AB12" i="11"/>
  <c r="AR12" i="11"/>
  <c r="S12" i="11"/>
  <c r="AA12" i="11"/>
  <c r="L12" i="11"/>
  <c r="U12" i="11"/>
  <c r="AC12" i="11"/>
  <c r="AK12" i="11"/>
  <c r="AS12" i="11"/>
  <c r="AD12" i="11"/>
  <c r="AL12" i="11"/>
  <c r="AT12" i="11"/>
  <c r="R12" i="11"/>
  <c r="Z12" i="11"/>
  <c r="AJ12" i="11"/>
  <c r="G12" i="11"/>
  <c r="Q12" i="11"/>
  <c r="AF12" i="11"/>
  <c r="D12" i="11"/>
  <c r="M12" i="11"/>
  <c r="E12" i="11"/>
  <c r="W12" i="11"/>
  <c r="AM12" i="11"/>
  <c r="AU12" i="11"/>
  <c r="AE12" i="11"/>
  <c r="AI12" i="11"/>
  <c r="AQ12" i="11"/>
  <c r="C12" i="11"/>
  <c r="O73" i="6"/>
  <c r="AE67" i="6"/>
  <c r="S55" i="6"/>
  <c r="AA67" i="6"/>
  <c r="AY55" i="6"/>
  <c r="J73" i="6"/>
  <c r="T64" i="6"/>
  <c r="AW61" i="6"/>
  <c r="G73" i="6"/>
  <c r="AB64" i="6"/>
  <c r="U61" i="6"/>
  <c r="AX70" i="6"/>
  <c r="S67" i="6"/>
  <c r="AE55" i="6"/>
  <c r="AV76" i="6"/>
  <c r="AJ76" i="6"/>
  <c r="V61" i="6"/>
  <c r="AR76" i="6"/>
  <c r="AP58" i="6"/>
  <c r="AN64" i="6"/>
  <c r="AH70" i="6"/>
  <c r="AM67" i="6"/>
  <c r="L70" i="6"/>
  <c r="AZ64" i="6"/>
  <c r="AK73" i="6"/>
  <c r="AM55" i="6"/>
  <c r="AV64" i="6"/>
  <c r="F64" i="6"/>
  <c r="AZ76" i="6"/>
  <c r="I58" i="6"/>
  <c r="AK61" i="6"/>
  <c r="W55" i="6"/>
  <c r="AL70" i="6"/>
  <c r="X67" i="6"/>
  <c r="E55" i="6"/>
  <c r="AT70" i="6"/>
  <c r="AX58" i="6"/>
  <c r="AC61" i="6"/>
  <c r="AS61" i="6"/>
  <c r="AG61" i="6"/>
  <c r="AF64" i="6"/>
  <c r="I70" i="6"/>
  <c r="W67" i="6"/>
  <c r="J61" i="6"/>
  <c r="G61" i="6"/>
  <c r="AY67" i="6"/>
  <c r="AD58" i="6"/>
  <c r="AD70" i="6"/>
  <c r="AH58" i="6"/>
  <c r="M61" i="6"/>
  <c r="AR64" i="6"/>
  <c r="AJ64" i="6"/>
  <c r="AI55" i="6"/>
  <c r="Q55" i="6"/>
  <c r="K64" i="6"/>
  <c r="Y64" i="6"/>
  <c r="R64" i="6"/>
  <c r="K158" i="11" l="1"/>
  <c r="AA158" i="11"/>
  <c r="AQ158" i="11"/>
  <c r="H158" i="11"/>
  <c r="X158" i="11"/>
  <c r="AN158" i="11"/>
  <c r="I158" i="11"/>
  <c r="Y158" i="11"/>
  <c r="AO158" i="11"/>
  <c r="AD158" i="11"/>
  <c r="AX158" i="11"/>
  <c r="J158" i="11"/>
  <c r="O158" i="11"/>
  <c r="AE158" i="11"/>
  <c r="AU158" i="11"/>
  <c r="L158" i="11"/>
  <c r="AB158" i="11"/>
  <c r="AR158" i="11"/>
  <c r="M158" i="11"/>
  <c r="AC158" i="11"/>
  <c r="AS158" i="11"/>
  <c r="AT158" i="11"/>
  <c r="F158" i="11"/>
  <c r="Z158" i="11"/>
  <c r="C158" i="11"/>
  <c r="S158" i="11"/>
  <c r="AI158" i="11"/>
  <c r="A159" i="11"/>
  <c r="P158" i="11"/>
  <c r="AF158" i="11"/>
  <c r="AV158" i="11"/>
  <c r="Q158" i="11"/>
  <c r="AG158" i="11"/>
  <c r="AW158" i="11"/>
  <c r="R158" i="11"/>
  <c r="V158" i="11"/>
  <c r="AP158" i="11"/>
  <c r="G158" i="11"/>
  <c r="W158" i="11"/>
  <c r="AM158" i="11"/>
  <c r="D158" i="11"/>
  <c r="T158" i="11"/>
  <c r="AJ158" i="11"/>
  <c r="E158" i="11"/>
  <c r="U158" i="11"/>
  <c r="AK158" i="11"/>
  <c r="N158" i="11"/>
  <c r="AH158" i="11"/>
  <c r="AL158" i="11"/>
  <c r="E171" i="11"/>
  <c r="U171" i="11"/>
  <c r="AK171" i="11"/>
  <c r="F171" i="11"/>
  <c r="V171" i="11"/>
  <c r="AL171" i="11"/>
  <c r="C171" i="11"/>
  <c r="S171" i="11"/>
  <c r="AI171" i="11"/>
  <c r="A172" i="11"/>
  <c r="D171" i="11"/>
  <c r="X171" i="11"/>
  <c r="AR171" i="11"/>
  <c r="I171" i="11"/>
  <c r="Y171" i="11"/>
  <c r="AO171" i="11"/>
  <c r="J171" i="11"/>
  <c r="Z171" i="11"/>
  <c r="AP171" i="11"/>
  <c r="G171" i="11"/>
  <c r="W171" i="11"/>
  <c r="AM171" i="11"/>
  <c r="P171" i="11"/>
  <c r="T171" i="11"/>
  <c r="AN171" i="11"/>
  <c r="M171" i="11"/>
  <c r="AC171" i="11"/>
  <c r="AS171" i="11"/>
  <c r="N171" i="11"/>
  <c r="AD171" i="11"/>
  <c r="AT171" i="11"/>
  <c r="K171" i="11"/>
  <c r="AA171" i="11"/>
  <c r="AQ171" i="11"/>
  <c r="AF171" i="11"/>
  <c r="AJ171" i="11"/>
  <c r="L171" i="11"/>
  <c r="AG171" i="11"/>
  <c r="R171" i="11"/>
  <c r="AX171" i="11"/>
  <c r="AE171" i="11"/>
  <c r="AV171" i="11"/>
  <c r="AB171" i="11"/>
  <c r="Q171" i="11"/>
  <c r="AW171" i="11"/>
  <c r="AH171" i="11"/>
  <c r="O171" i="11"/>
  <c r="AU171" i="11"/>
  <c r="H171" i="11"/>
  <c r="J116" i="11"/>
  <c r="Z116" i="11"/>
  <c r="AP116" i="11"/>
  <c r="K116" i="11"/>
  <c r="AF116" i="11"/>
  <c r="C116" i="11"/>
  <c r="X116" i="11"/>
  <c r="AS116" i="11"/>
  <c r="AG116" i="11"/>
  <c r="AB116" i="11"/>
  <c r="Y116" i="11"/>
  <c r="O116" i="11"/>
  <c r="N116" i="11"/>
  <c r="AD116" i="11"/>
  <c r="AT116" i="11"/>
  <c r="P116" i="11"/>
  <c r="AK116" i="11"/>
  <c r="H116" i="11"/>
  <c r="AC116" i="11"/>
  <c r="A117" i="11"/>
  <c r="AR116" i="11"/>
  <c r="AM116" i="11"/>
  <c r="AU116" i="11"/>
  <c r="AJ116" i="11"/>
  <c r="R116" i="11"/>
  <c r="AH116" i="11"/>
  <c r="AX116" i="11"/>
  <c r="U116" i="11"/>
  <c r="AQ116" i="11"/>
  <c r="M116" i="11"/>
  <c r="AI116" i="11"/>
  <c r="L116" i="11"/>
  <c r="G116" i="11"/>
  <c r="AW116" i="11"/>
  <c r="I116" i="11"/>
  <c r="T116" i="11"/>
  <c r="F116" i="11"/>
  <c r="V116" i="11"/>
  <c r="AL116" i="11"/>
  <c r="E116" i="11"/>
  <c r="AA116" i="11"/>
  <c r="AV116" i="11"/>
  <c r="S116" i="11"/>
  <c r="AN116" i="11"/>
  <c r="W116" i="11"/>
  <c r="Q116" i="11"/>
  <c r="D116" i="11"/>
  <c r="AE116" i="11"/>
  <c r="AO116" i="11"/>
  <c r="A103" i="11"/>
  <c r="O102" i="11"/>
  <c r="R102" i="11"/>
  <c r="L102" i="11"/>
  <c r="T102" i="11"/>
  <c r="X102" i="11"/>
  <c r="AA102" i="11"/>
  <c r="D102" i="11"/>
  <c r="C102" i="11"/>
  <c r="AL102" i="11"/>
  <c r="AO102" i="11"/>
  <c r="AI102" i="11"/>
  <c r="AV102" i="11"/>
  <c r="M102" i="11"/>
  <c r="AJ102" i="11"/>
  <c r="AT102" i="11"/>
  <c r="Q102" i="11"/>
  <c r="AP102" i="11"/>
  <c r="P102" i="11"/>
  <c r="E102" i="11"/>
  <c r="Z102" i="11"/>
  <c r="AF102" i="11"/>
  <c r="AN102" i="11"/>
  <c r="J102" i="11"/>
  <c r="K102" i="11"/>
  <c r="AC102" i="11"/>
  <c r="N102" i="11"/>
  <c r="F102" i="11"/>
  <c r="AG102" i="11"/>
  <c r="V102" i="11"/>
  <c r="S102" i="11"/>
  <c r="U102" i="11"/>
  <c r="AU102" i="11"/>
  <c r="AD102" i="11"/>
  <c r="I102" i="11"/>
  <c r="AE102" i="11"/>
  <c r="AM102" i="11"/>
  <c r="AS102" i="11"/>
  <c r="AQ102" i="11"/>
  <c r="H102" i="11"/>
  <c r="AW102" i="11"/>
  <c r="AX102" i="11"/>
  <c r="W102" i="11"/>
  <c r="AK102" i="11"/>
  <c r="AB102" i="11"/>
  <c r="AH102" i="11"/>
  <c r="Y102" i="11"/>
  <c r="G102" i="11"/>
  <c r="AR102" i="11"/>
  <c r="C197" i="11"/>
  <c r="S197" i="11"/>
  <c r="AI197" i="11"/>
  <c r="A198" i="11"/>
  <c r="P197" i="11"/>
  <c r="AF197" i="11"/>
  <c r="AV197" i="11"/>
  <c r="Q197" i="11"/>
  <c r="AG197" i="11"/>
  <c r="AW197" i="11"/>
  <c r="R197" i="11"/>
  <c r="AH197" i="11"/>
  <c r="AX197" i="11"/>
  <c r="G197" i="11"/>
  <c r="AA197" i="11"/>
  <c r="AU197" i="11"/>
  <c r="T197" i="11"/>
  <c r="AN197" i="11"/>
  <c r="M197" i="11"/>
  <c r="AK197" i="11"/>
  <c r="J197" i="11"/>
  <c r="AD197" i="11"/>
  <c r="A212" i="11"/>
  <c r="K197" i="11"/>
  <c r="AE197" i="11"/>
  <c r="D197" i="11"/>
  <c r="X197" i="11"/>
  <c r="AR197" i="11"/>
  <c r="U197" i="11"/>
  <c r="AO197" i="11"/>
  <c r="N197" i="11"/>
  <c r="AL197" i="11"/>
  <c r="H197" i="11"/>
  <c r="AP197" i="11"/>
  <c r="W197" i="11"/>
  <c r="L197" i="11"/>
  <c r="I197" i="11"/>
  <c r="F197" i="11"/>
  <c r="AT197" i="11"/>
  <c r="O197" i="11"/>
  <c r="E197" i="11"/>
  <c r="AS197" i="11"/>
  <c r="AM197" i="11"/>
  <c r="AB197" i="11"/>
  <c r="Y197" i="11"/>
  <c r="V197" i="11"/>
  <c r="AQ197" i="11"/>
  <c r="AJ197" i="11"/>
  <c r="AC197" i="11"/>
  <c r="Z197" i="11"/>
  <c r="A184" i="11"/>
  <c r="A185" i="11" s="1"/>
  <c r="A186" i="11" s="1"/>
  <c r="C183" i="11"/>
  <c r="AF183" i="11"/>
  <c r="AW183" i="11"/>
  <c r="G183" i="11"/>
  <c r="T183" i="11"/>
  <c r="AK183" i="11"/>
  <c r="K183" i="11"/>
  <c r="X183" i="11"/>
  <c r="AO183" i="11"/>
  <c r="O183" i="11"/>
  <c r="AB183" i="11"/>
  <c r="AS183" i="11"/>
  <c r="S183" i="11"/>
  <c r="R183" i="11"/>
  <c r="AJ183" i="11"/>
  <c r="AA183" i="11"/>
  <c r="AD183" i="11"/>
  <c r="AR183" i="11"/>
  <c r="AI183" i="11"/>
  <c r="Q183" i="11"/>
  <c r="V183" i="11"/>
  <c r="AM183" i="11"/>
  <c r="E183" i="11"/>
  <c r="AH183" i="11"/>
  <c r="AQ183" i="11"/>
  <c r="I183" i="11"/>
  <c r="AX183" i="11"/>
  <c r="AU183" i="11"/>
  <c r="M183" i="11"/>
  <c r="F183" i="11"/>
  <c r="P183" i="11"/>
  <c r="AP183" i="11"/>
  <c r="U183" i="11"/>
  <c r="H183" i="11"/>
  <c r="J183" i="11"/>
  <c r="L183" i="11"/>
  <c r="Z183" i="11"/>
  <c r="AV183" i="11"/>
  <c r="W183" i="11"/>
  <c r="N183" i="11"/>
  <c r="AN183" i="11"/>
  <c r="AE183" i="11"/>
  <c r="AT183" i="11"/>
  <c r="AG183" i="11"/>
  <c r="D183" i="11"/>
  <c r="AL183" i="11"/>
  <c r="Y183" i="11"/>
  <c r="AC183" i="11"/>
  <c r="N130" i="11"/>
  <c r="AD130" i="11"/>
  <c r="AT130" i="11"/>
  <c r="K130" i="11"/>
  <c r="AA130" i="11"/>
  <c r="AQ130" i="11"/>
  <c r="H130" i="11"/>
  <c r="X130" i="11"/>
  <c r="AN130" i="11"/>
  <c r="I130" i="11"/>
  <c r="Y130" i="11"/>
  <c r="AO130" i="11"/>
  <c r="R130" i="11"/>
  <c r="AH130" i="11"/>
  <c r="AX130" i="11"/>
  <c r="O130" i="11"/>
  <c r="AE130" i="11"/>
  <c r="AU130" i="11"/>
  <c r="L130" i="11"/>
  <c r="AB130" i="11"/>
  <c r="AR130" i="11"/>
  <c r="M130" i="11"/>
  <c r="AC130" i="11"/>
  <c r="AS130" i="11"/>
  <c r="F130" i="11"/>
  <c r="V130" i="11"/>
  <c r="AL130" i="11"/>
  <c r="C130" i="11"/>
  <c r="S130" i="11"/>
  <c r="AI130" i="11"/>
  <c r="A131" i="11"/>
  <c r="P130" i="11"/>
  <c r="AF130" i="11"/>
  <c r="AV130" i="11"/>
  <c r="Q130" i="11"/>
  <c r="AG130" i="11"/>
  <c r="AW130" i="11"/>
  <c r="J130" i="11"/>
  <c r="Z130" i="11"/>
  <c r="AP130" i="11"/>
  <c r="G130" i="11"/>
  <c r="W130" i="11"/>
  <c r="AM130" i="11"/>
  <c r="D130" i="11"/>
  <c r="T130" i="11"/>
  <c r="AJ130" i="11"/>
  <c r="E130" i="11"/>
  <c r="U130" i="11"/>
  <c r="AK130" i="11"/>
  <c r="J144" i="11"/>
  <c r="Z144" i="11"/>
  <c r="AP144" i="11"/>
  <c r="G144" i="11"/>
  <c r="W144" i="11"/>
  <c r="AM144" i="11"/>
  <c r="D144" i="11"/>
  <c r="T144" i="11"/>
  <c r="AJ144" i="11"/>
  <c r="M144" i="11"/>
  <c r="AG144" i="11"/>
  <c r="AK144" i="11"/>
  <c r="N144" i="11"/>
  <c r="AD144" i="11"/>
  <c r="AT144" i="11"/>
  <c r="K144" i="11"/>
  <c r="AA144" i="11"/>
  <c r="AQ144" i="11"/>
  <c r="H144" i="11"/>
  <c r="X144" i="11"/>
  <c r="AN144" i="11"/>
  <c r="AC144" i="11"/>
  <c r="AW144" i="11"/>
  <c r="I144" i="11"/>
  <c r="R144" i="11"/>
  <c r="AH144" i="11"/>
  <c r="AX144" i="11"/>
  <c r="O144" i="11"/>
  <c r="AE144" i="11"/>
  <c r="AU144" i="11"/>
  <c r="L144" i="11"/>
  <c r="AB144" i="11"/>
  <c r="AR144" i="11"/>
  <c r="AS144" i="11"/>
  <c r="E144" i="11"/>
  <c r="Y144" i="11"/>
  <c r="F144" i="11"/>
  <c r="V144" i="11"/>
  <c r="AL144" i="11"/>
  <c r="C144" i="11"/>
  <c r="S144" i="11"/>
  <c r="AI144" i="11"/>
  <c r="A145" i="11"/>
  <c r="P144" i="11"/>
  <c r="AF144" i="11"/>
  <c r="AV144" i="11"/>
  <c r="Q144" i="11"/>
  <c r="U144" i="11"/>
  <c r="AO144" i="11"/>
  <c r="V36" i="8"/>
  <c r="V38" i="8" s="1"/>
  <c r="B10" i="10"/>
  <c r="N18" i="8"/>
  <c r="N38" i="8" s="1"/>
  <c r="N52" i="1"/>
  <c r="N55" i="1" s="1"/>
  <c r="E3" i="1"/>
  <c r="D42" i="1"/>
  <c r="D46" i="1"/>
  <c r="P18" i="8"/>
  <c r="P38" i="8" s="1"/>
  <c r="D21" i="1"/>
  <c r="D45" i="1"/>
  <c r="V54" i="1"/>
  <c r="T38" i="8"/>
  <c r="B14" i="10"/>
  <c r="D16" i="7"/>
  <c r="F16" i="7" s="1"/>
  <c r="L38" i="8"/>
  <c r="B4" i="15"/>
  <c r="F18" i="8"/>
  <c r="W30" i="1" s="1"/>
  <c r="W52" i="1" s="1"/>
  <c r="B6" i="10"/>
  <c r="H20" i="10"/>
  <c r="D16" i="1"/>
  <c r="D44" i="1"/>
  <c r="D4" i="1"/>
  <c r="D22" i="1"/>
  <c r="D47" i="1"/>
  <c r="H18" i="8"/>
  <c r="H38" i="8" s="1"/>
  <c r="B16" i="15"/>
  <c r="B12" i="15"/>
  <c r="L52" i="1"/>
  <c r="E2" i="1"/>
  <c r="D40" i="1"/>
  <c r="D28" i="1"/>
  <c r="D30" i="1"/>
  <c r="D43" i="1"/>
  <c r="D24" i="1"/>
  <c r="D48" i="1"/>
  <c r="J18" i="8"/>
  <c r="R18" i="8"/>
  <c r="R38" i="8" s="1"/>
  <c r="J36" i="8"/>
  <c r="E20" i="15"/>
  <c r="B15" i="10"/>
  <c r="R52" i="1"/>
  <c r="W3" i="13" s="1"/>
  <c r="W4" i="13" s="1"/>
  <c r="D10" i="1"/>
  <c r="M52" i="1"/>
  <c r="R3" i="13" s="1"/>
  <c r="R4" i="13" s="1"/>
  <c r="D3" i="1"/>
  <c r="D15" i="1"/>
  <c r="D41" i="1"/>
  <c r="D51" i="1"/>
  <c r="Z18" i="8"/>
  <c r="Z38" i="8" s="1"/>
  <c r="B2" i="10"/>
  <c r="K8" i="13"/>
  <c r="V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99" i="11" l="1"/>
  <c r="A200" i="11" s="1"/>
  <c r="A201" i="11" s="1"/>
  <c r="E198" i="11"/>
  <c r="V198" i="11"/>
  <c r="AI198" i="11"/>
  <c r="I198" i="11"/>
  <c r="Z198" i="11"/>
  <c r="AM198" i="11"/>
  <c r="M198" i="11"/>
  <c r="AD198" i="11"/>
  <c r="AQ198" i="11"/>
  <c r="Q198" i="11"/>
  <c r="AH198" i="11"/>
  <c r="AU198" i="11"/>
  <c r="U198" i="11"/>
  <c r="P198" i="11"/>
  <c r="AP198" i="11"/>
  <c r="AC198" i="11"/>
  <c r="AK198" i="11"/>
  <c r="C198" i="11"/>
  <c r="AF198" i="11"/>
  <c r="AO198" i="11"/>
  <c r="G198" i="11"/>
  <c r="T198" i="11"/>
  <c r="AS198" i="11"/>
  <c r="K198" i="11"/>
  <c r="X198" i="11"/>
  <c r="AW198" i="11"/>
  <c r="O198" i="11"/>
  <c r="AB198" i="11"/>
  <c r="S198" i="11"/>
  <c r="J198" i="11"/>
  <c r="AJ198" i="11"/>
  <c r="AA198" i="11"/>
  <c r="R198" i="11"/>
  <c r="AR198" i="11"/>
  <c r="AL198" i="11"/>
  <c r="Y198" i="11"/>
  <c r="D198" i="11"/>
  <c r="AT198" i="11"/>
  <c r="F198" i="11"/>
  <c r="AV198" i="11"/>
  <c r="W198" i="11"/>
  <c r="N198" i="11"/>
  <c r="AN198" i="11"/>
  <c r="AE198" i="11"/>
  <c r="H198" i="11"/>
  <c r="AG198" i="11"/>
  <c r="AX198" i="11"/>
  <c r="L198" i="11"/>
  <c r="P103" i="11"/>
  <c r="AF103" i="11"/>
  <c r="AV103" i="11"/>
  <c r="S103" i="11"/>
  <c r="AO103" i="11"/>
  <c r="O103" i="11"/>
  <c r="AQ103" i="11"/>
  <c r="R103" i="11"/>
  <c r="AU103" i="11"/>
  <c r="M103" i="11"/>
  <c r="AE103" i="11"/>
  <c r="AH103" i="11"/>
  <c r="D103" i="11"/>
  <c r="T103" i="11"/>
  <c r="AJ103" i="11"/>
  <c r="C103" i="11"/>
  <c r="Y103" i="11"/>
  <c r="AT103" i="11"/>
  <c r="V103" i="11"/>
  <c r="AX103" i="11"/>
  <c r="Z103" i="11"/>
  <c r="J103" i="11"/>
  <c r="AA103" i="11"/>
  <c r="AS103" i="11"/>
  <c r="AW103" i="11"/>
  <c r="H103" i="11"/>
  <c r="X103" i="11"/>
  <c r="AN103" i="11"/>
  <c r="I103" i="11"/>
  <c r="AD103" i="11"/>
  <c r="A104" i="11"/>
  <c r="A105" i="11" s="1"/>
  <c r="A106" i="11" s="1"/>
  <c r="AC103" i="11"/>
  <c r="E103" i="11"/>
  <c r="AG103" i="11"/>
  <c r="W103" i="11"/>
  <c r="AP103" i="11"/>
  <c r="F103" i="11"/>
  <c r="L103" i="11"/>
  <c r="AB103" i="11"/>
  <c r="AR103" i="11"/>
  <c r="N103" i="11"/>
  <c r="AI103" i="11"/>
  <c r="G103" i="11"/>
  <c r="AK103" i="11"/>
  <c r="K103" i="11"/>
  <c r="AM103" i="11"/>
  <c r="AL103" i="11"/>
  <c r="Q103" i="11"/>
  <c r="U103" i="11"/>
  <c r="N159" i="11"/>
  <c r="AD159" i="11"/>
  <c r="AT159" i="11"/>
  <c r="K159" i="11"/>
  <c r="AA159" i="11"/>
  <c r="AQ159" i="11"/>
  <c r="H159" i="11"/>
  <c r="X159" i="11"/>
  <c r="AN159" i="11"/>
  <c r="AC159" i="11"/>
  <c r="AW159" i="11"/>
  <c r="I159" i="11"/>
  <c r="R159" i="11"/>
  <c r="AH159" i="11"/>
  <c r="AX159" i="11"/>
  <c r="O159" i="11"/>
  <c r="AE159" i="11"/>
  <c r="AU159" i="11"/>
  <c r="L159" i="11"/>
  <c r="AB159" i="11"/>
  <c r="AR159" i="11"/>
  <c r="AS159" i="11"/>
  <c r="E159" i="11"/>
  <c r="Y159" i="11"/>
  <c r="F159" i="11"/>
  <c r="V159" i="11"/>
  <c r="AL159" i="11"/>
  <c r="C159" i="11"/>
  <c r="S159" i="11"/>
  <c r="AI159" i="11"/>
  <c r="A160" i="11"/>
  <c r="P159" i="11"/>
  <c r="AF159" i="11"/>
  <c r="AV159" i="11"/>
  <c r="Q159" i="11"/>
  <c r="U159" i="11"/>
  <c r="AO159" i="11"/>
  <c r="J159" i="11"/>
  <c r="Z159" i="11"/>
  <c r="AP159" i="11"/>
  <c r="G159" i="11"/>
  <c r="W159" i="11"/>
  <c r="AM159" i="11"/>
  <c r="D159" i="11"/>
  <c r="T159" i="11"/>
  <c r="AJ159" i="11"/>
  <c r="M159" i="11"/>
  <c r="AG159" i="11"/>
  <c r="AK159" i="11"/>
  <c r="I145" i="11"/>
  <c r="Y145" i="11"/>
  <c r="AO145" i="11"/>
  <c r="J145" i="11"/>
  <c r="Z145" i="11"/>
  <c r="AP145" i="11"/>
  <c r="G145" i="11"/>
  <c r="W145" i="11"/>
  <c r="AM145" i="11"/>
  <c r="L145" i="11"/>
  <c r="AF145" i="11"/>
  <c r="AJ145" i="11"/>
  <c r="M145" i="11"/>
  <c r="AC145" i="11"/>
  <c r="AS145" i="11"/>
  <c r="N145" i="11"/>
  <c r="AD145" i="11"/>
  <c r="AT145" i="11"/>
  <c r="K145" i="11"/>
  <c r="AA145" i="11"/>
  <c r="AQ145" i="11"/>
  <c r="AB145" i="11"/>
  <c r="AV145" i="11"/>
  <c r="H145" i="11"/>
  <c r="Q145" i="11"/>
  <c r="AG145" i="11"/>
  <c r="AW145" i="11"/>
  <c r="R145" i="11"/>
  <c r="AH145" i="11"/>
  <c r="AX145" i="11"/>
  <c r="O145" i="11"/>
  <c r="AE145" i="11"/>
  <c r="AU145" i="11"/>
  <c r="AR145" i="11"/>
  <c r="D145" i="11"/>
  <c r="X145" i="11"/>
  <c r="E145" i="11"/>
  <c r="U145" i="11"/>
  <c r="AK145" i="11"/>
  <c r="F145" i="11"/>
  <c r="V145" i="11"/>
  <c r="AL145" i="11"/>
  <c r="C145" i="11"/>
  <c r="S145" i="11"/>
  <c r="AI145" i="11"/>
  <c r="A146" i="11"/>
  <c r="P145" i="11"/>
  <c r="T145" i="11"/>
  <c r="AN145" i="11"/>
  <c r="R186" i="11"/>
  <c r="AH186" i="11"/>
  <c r="AX186" i="11"/>
  <c r="O186" i="11"/>
  <c r="AE186" i="11"/>
  <c r="AU186" i="11"/>
  <c r="Y186" i="11"/>
  <c r="D186" i="11"/>
  <c r="AJ186" i="11"/>
  <c r="U186" i="11"/>
  <c r="H186" i="11"/>
  <c r="AN186" i="11"/>
  <c r="F186" i="11"/>
  <c r="V186" i="11"/>
  <c r="AL186" i="11"/>
  <c r="C186" i="11"/>
  <c r="S186" i="11"/>
  <c r="AI186" i="11"/>
  <c r="A187" i="11"/>
  <c r="AG186" i="11"/>
  <c r="L186" i="11"/>
  <c r="AR186" i="11"/>
  <c r="AC186" i="11"/>
  <c r="P186" i="11"/>
  <c r="AV186" i="11"/>
  <c r="J186" i="11"/>
  <c r="Z186" i="11"/>
  <c r="AP186" i="11"/>
  <c r="G186" i="11"/>
  <c r="W186" i="11"/>
  <c r="AM186" i="11"/>
  <c r="I186" i="11"/>
  <c r="AO186" i="11"/>
  <c r="T186" i="11"/>
  <c r="E186" i="11"/>
  <c r="AK186" i="11"/>
  <c r="X186" i="11"/>
  <c r="N186" i="11"/>
  <c r="AD186" i="11"/>
  <c r="AT186" i="11"/>
  <c r="K186" i="11"/>
  <c r="AA186" i="11"/>
  <c r="AQ186" i="11"/>
  <c r="Q186" i="11"/>
  <c r="AW186" i="11"/>
  <c r="AB186" i="11"/>
  <c r="M186" i="11"/>
  <c r="AS186" i="11"/>
  <c r="AF186" i="11"/>
  <c r="L212" i="11"/>
  <c r="AB212" i="11"/>
  <c r="AR212" i="11"/>
  <c r="M212" i="11"/>
  <c r="AC212" i="11"/>
  <c r="AS212" i="11"/>
  <c r="N212" i="11"/>
  <c r="AD212" i="11"/>
  <c r="AT212" i="11"/>
  <c r="G212" i="11"/>
  <c r="W212" i="11"/>
  <c r="AM212" i="11"/>
  <c r="P212" i="11"/>
  <c r="AF212" i="11"/>
  <c r="AV212" i="11"/>
  <c r="Q212" i="11"/>
  <c r="AG212" i="11"/>
  <c r="AW212" i="11"/>
  <c r="R212" i="11"/>
  <c r="AH212" i="11"/>
  <c r="AX212" i="11"/>
  <c r="K212" i="11"/>
  <c r="AA212" i="11"/>
  <c r="AQ212" i="11"/>
  <c r="D212" i="11"/>
  <c r="T212" i="11"/>
  <c r="AJ212" i="11"/>
  <c r="E212" i="11"/>
  <c r="U212" i="11"/>
  <c r="AK212" i="11"/>
  <c r="F212" i="11"/>
  <c r="V212" i="11"/>
  <c r="AL212" i="11"/>
  <c r="A227" i="11"/>
  <c r="O212" i="11"/>
  <c r="AE212" i="11"/>
  <c r="AU212" i="11"/>
  <c r="H212" i="11"/>
  <c r="X212" i="11"/>
  <c r="AN212" i="11"/>
  <c r="I212" i="11"/>
  <c r="Y212" i="11"/>
  <c r="AO212" i="11"/>
  <c r="J212" i="11"/>
  <c r="Z212" i="11"/>
  <c r="AP212" i="11"/>
  <c r="C212" i="11"/>
  <c r="S212" i="11"/>
  <c r="AI212" i="11"/>
  <c r="A213" i="11"/>
  <c r="H172" i="11"/>
  <c r="X172" i="11"/>
  <c r="AN172" i="11"/>
  <c r="I172" i="11"/>
  <c r="Y172" i="11"/>
  <c r="AO172" i="11"/>
  <c r="J172" i="11"/>
  <c r="Z172" i="11"/>
  <c r="AP172" i="11"/>
  <c r="AE172" i="11"/>
  <c r="AI172" i="11"/>
  <c r="AM172" i="11"/>
  <c r="L172" i="11"/>
  <c r="AB172" i="11"/>
  <c r="AR172" i="11"/>
  <c r="M172" i="11"/>
  <c r="AC172" i="11"/>
  <c r="AS172" i="11"/>
  <c r="N172" i="11"/>
  <c r="AD172" i="11"/>
  <c r="AT172" i="11"/>
  <c r="AU172" i="11"/>
  <c r="A173" i="11"/>
  <c r="K172" i="11"/>
  <c r="P172" i="11"/>
  <c r="AF172" i="11"/>
  <c r="AV172" i="11"/>
  <c r="Q172" i="11"/>
  <c r="AG172" i="11"/>
  <c r="AW172" i="11"/>
  <c r="R172" i="11"/>
  <c r="AH172" i="11"/>
  <c r="AX172" i="11"/>
  <c r="C172" i="11"/>
  <c r="G172" i="11"/>
  <c r="AA172" i="11"/>
  <c r="D172" i="11"/>
  <c r="T172" i="11"/>
  <c r="AJ172" i="11"/>
  <c r="E172" i="11"/>
  <c r="U172" i="11"/>
  <c r="AK172" i="11"/>
  <c r="F172" i="11"/>
  <c r="V172" i="11"/>
  <c r="AL172" i="11"/>
  <c r="O172" i="11"/>
  <c r="S172" i="11"/>
  <c r="W172" i="11"/>
  <c r="AQ172" i="11"/>
  <c r="E131" i="11"/>
  <c r="U131" i="11"/>
  <c r="AK131" i="11"/>
  <c r="F131" i="11"/>
  <c r="V131" i="11"/>
  <c r="AL131" i="11"/>
  <c r="C131" i="11"/>
  <c r="S131" i="11"/>
  <c r="AI131" i="11"/>
  <c r="A132" i="11"/>
  <c r="P131" i="11"/>
  <c r="AF131" i="11"/>
  <c r="AV131" i="11"/>
  <c r="I131" i="11"/>
  <c r="Y131" i="11"/>
  <c r="AO131" i="11"/>
  <c r="J131" i="11"/>
  <c r="Z131" i="11"/>
  <c r="AP131" i="11"/>
  <c r="G131" i="11"/>
  <c r="W131" i="11"/>
  <c r="AM131" i="11"/>
  <c r="D131" i="11"/>
  <c r="T131" i="11"/>
  <c r="AJ131" i="11"/>
  <c r="M131" i="11"/>
  <c r="AC131" i="11"/>
  <c r="AS131" i="11"/>
  <c r="N131" i="11"/>
  <c r="AD131" i="11"/>
  <c r="AT131" i="11"/>
  <c r="K131" i="11"/>
  <c r="AA131" i="11"/>
  <c r="AQ131" i="11"/>
  <c r="H131" i="11"/>
  <c r="X131" i="11"/>
  <c r="AN131" i="11"/>
  <c r="Q131" i="11"/>
  <c r="AG131" i="11"/>
  <c r="AW131" i="11"/>
  <c r="R131" i="11"/>
  <c r="AH131" i="11"/>
  <c r="AX131" i="11"/>
  <c r="O131" i="11"/>
  <c r="AE131" i="11"/>
  <c r="AU131" i="11"/>
  <c r="L131" i="11"/>
  <c r="AB131" i="11"/>
  <c r="AR131" i="11"/>
  <c r="A118" i="11"/>
  <c r="T117" i="11"/>
  <c r="P117" i="11"/>
  <c r="N117" i="11"/>
  <c r="D117" i="11"/>
  <c r="AR117" i="11"/>
  <c r="H117" i="11"/>
  <c r="AO117" i="11"/>
  <c r="AB117" i="11"/>
  <c r="C117" i="11"/>
  <c r="AS117" i="11"/>
  <c r="AH117" i="11"/>
  <c r="X117" i="11"/>
  <c r="Q117" i="11"/>
  <c r="AP117" i="11"/>
  <c r="K117" i="11"/>
  <c r="E117" i="11"/>
  <c r="Z117" i="11"/>
  <c r="AA117" i="11"/>
  <c r="AI117" i="11"/>
  <c r="J117" i="11"/>
  <c r="AX117" i="11"/>
  <c r="AD117" i="11"/>
  <c r="O117" i="11"/>
  <c r="F117" i="11"/>
  <c r="AG117" i="11"/>
  <c r="R117" i="11"/>
  <c r="S117" i="11"/>
  <c r="U117" i="11"/>
  <c r="AU117" i="11"/>
  <c r="V117" i="11"/>
  <c r="I117" i="11"/>
  <c r="AE117" i="11"/>
  <c r="AL117" i="11"/>
  <c r="M117" i="11"/>
  <c r="AJ117" i="11"/>
  <c r="AV117" i="11"/>
  <c r="AW117" i="11"/>
  <c r="AM117" i="11"/>
  <c r="AT117" i="11"/>
  <c r="AK117" i="11"/>
  <c r="W117" i="11"/>
  <c r="AN117" i="11"/>
  <c r="Y117" i="11"/>
  <c r="G117" i="11"/>
  <c r="AF117" i="11"/>
  <c r="AC117" i="11"/>
  <c r="L117" i="11"/>
  <c r="AQ117" i="11"/>
  <c r="I59" i="11"/>
  <c r="Y59" i="11"/>
  <c r="O59" i="11"/>
  <c r="AI59" i="11"/>
  <c r="AD59" i="11"/>
  <c r="F59" i="11"/>
  <c r="AG59" i="11"/>
  <c r="N59" i="11"/>
  <c r="K59" i="11"/>
  <c r="V59" i="11"/>
  <c r="AP59" i="11"/>
  <c r="M59" i="11"/>
  <c r="AC59" i="11"/>
  <c r="T59" i="11"/>
  <c r="AM59" i="11"/>
  <c r="H59" i="11"/>
  <c r="AJ59" i="11"/>
  <c r="L59" i="11"/>
  <c r="AL59" i="11"/>
  <c r="AB59" i="11"/>
  <c r="AF59" i="11"/>
  <c r="AK59" i="11"/>
  <c r="G59" i="11"/>
  <c r="Q59" i="11"/>
  <c r="D59" i="11"/>
  <c r="Z59" i="11"/>
  <c r="AQ59" i="11"/>
  <c r="P59" i="11"/>
  <c r="AO59" i="11"/>
  <c r="S59" i="11"/>
  <c r="AR59" i="11"/>
  <c r="AN59" i="11"/>
  <c r="AS59" i="11"/>
  <c r="X59" i="11"/>
  <c r="AV59" i="11"/>
  <c r="E59" i="11"/>
  <c r="U59" i="11"/>
  <c r="J59" i="11"/>
  <c r="AE59" i="11"/>
  <c r="AU59" i="11"/>
  <c r="W59" i="11"/>
  <c r="AT59" i="11"/>
  <c r="AA59" i="11"/>
  <c r="AW59" i="11"/>
  <c r="AX59" i="11"/>
  <c r="C59" i="11"/>
  <c r="AH59" i="11"/>
  <c r="R59" i="11"/>
  <c r="I44" i="11"/>
  <c r="Y44" i="11"/>
  <c r="AO44" i="11"/>
  <c r="J44" i="11"/>
  <c r="Z44" i="11"/>
  <c r="AP44" i="11"/>
  <c r="G44" i="11"/>
  <c r="W44" i="11"/>
  <c r="AM44" i="11"/>
  <c r="H44" i="11"/>
  <c r="AB44" i="11"/>
  <c r="AV44" i="11"/>
  <c r="M44" i="11"/>
  <c r="AC44" i="11"/>
  <c r="AS44" i="11"/>
  <c r="N44" i="11"/>
  <c r="AD44" i="11"/>
  <c r="AT44" i="11"/>
  <c r="K44" i="11"/>
  <c r="AA44" i="11"/>
  <c r="AQ44" i="11"/>
  <c r="X44" i="11"/>
  <c r="AR44" i="11"/>
  <c r="D44" i="11"/>
  <c r="Q44" i="11"/>
  <c r="AG44" i="11"/>
  <c r="AW44" i="11"/>
  <c r="R44" i="11"/>
  <c r="AH44" i="11"/>
  <c r="AX44" i="11"/>
  <c r="O44" i="11"/>
  <c r="AE44" i="11"/>
  <c r="AU44" i="11"/>
  <c r="AN44" i="11"/>
  <c r="P44" i="11"/>
  <c r="T44" i="11"/>
  <c r="E44" i="11"/>
  <c r="U44" i="11"/>
  <c r="AK44" i="11"/>
  <c r="F44" i="11"/>
  <c r="V44" i="11"/>
  <c r="AL44" i="11"/>
  <c r="C44" i="11"/>
  <c r="S44" i="11"/>
  <c r="AI44" i="11"/>
  <c r="L44" i="11"/>
  <c r="AF44" i="11"/>
  <c r="AJ44" i="11"/>
  <c r="K74" i="11"/>
  <c r="AA74" i="11"/>
  <c r="AQ74" i="11"/>
  <c r="L74" i="11"/>
  <c r="AG74" i="11"/>
  <c r="D74" i="11"/>
  <c r="Y74" i="11"/>
  <c r="AT74" i="11"/>
  <c r="AK74" i="11"/>
  <c r="AS74" i="11"/>
  <c r="AX74" i="11"/>
  <c r="M74" i="11"/>
  <c r="G89" i="11"/>
  <c r="M89" i="11"/>
  <c r="AD89" i="11"/>
  <c r="AT89" i="11"/>
  <c r="U89" i="11"/>
  <c r="AQ89" i="11"/>
  <c r="X89" i="11"/>
  <c r="J89" i="11"/>
  <c r="AN89" i="11"/>
  <c r="T89" i="11"/>
  <c r="AW89" i="11"/>
  <c r="N89" i="11"/>
  <c r="O74" i="11"/>
  <c r="AE74" i="11"/>
  <c r="AU74" i="11"/>
  <c r="Q74" i="11"/>
  <c r="AL74" i="11"/>
  <c r="I74" i="11"/>
  <c r="AD74" i="11"/>
  <c r="E74" i="11"/>
  <c r="AV74" i="11"/>
  <c r="H74" i="11"/>
  <c r="J74" i="11"/>
  <c r="AC74" i="11"/>
  <c r="K89" i="11"/>
  <c r="R89" i="11"/>
  <c r="AH89" i="11"/>
  <c r="AX89" i="11"/>
  <c r="AA89" i="11"/>
  <c r="AV89" i="11"/>
  <c r="AE89" i="11"/>
  <c r="S89" i="11"/>
  <c r="AU89" i="11"/>
  <c r="AB89" i="11"/>
  <c r="AC89" i="11"/>
  <c r="AR89" i="11"/>
  <c r="C74" i="11"/>
  <c r="S74" i="11"/>
  <c r="AI74" i="11"/>
  <c r="V74" i="11"/>
  <c r="AR74" i="11"/>
  <c r="N74" i="11"/>
  <c r="AJ74" i="11"/>
  <c r="P74" i="11"/>
  <c r="R74" i="11"/>
  <c r="U74" i="11"/>
  <c r="X74" i="11"/>
  <c r="AP74" i="11"/>
  <c r="O89" i="11"/>
  <c r="V89" i="11"/>
  <c r="AL89" i="11"/>
  <c r="I89" i="11"/>
  <c r="AF89" i="11"/>
  <c r="F89" i="11"/>
  <c r="AM89" i="11"/>
  <c r="Y89" i="11"/>
  <c r="D89" i="11"/>
  <c r="AI89" i="11"/>
  <c r="E89" i="11"/>
  <c r="W89" i="11"/>
  <c r="G74" i="11"/>
  <c r="W74" i="11"/>
  <c r="AM74" i="11"/>
  <c r="F74" i="11"/>
  <c r="AB74" i="11"/>
  <c r="AW74" i="11"/>
  <c r="T74" i="11"/>
  <c r="AO74" i="11"/>
  <c r="Z74" i="11"/>
  <c r="AF74" i="11"/>
  <c r="AH74" i="11"/>
  <c r="AN74" i="11"/>
  <c r="C89" i="11"/>
  <c r="H89" i="11"/>
  <c r="Z89" i="11"/>
  <c r="AP89" i="11"/>
  <c r="P89" i="11"/>
  <c r="AK89" i="11"/>
  <c r="Q89" i="11"/>
  <c r="AS89" i="11"/>
  <c r="AG89" i="11"/>
  <c r="L89" i="11"/>
  <c r="AO89" i="11"/>
  <c r="AJ89" i="11"/>
  <c r="N104" i="11"/>
  <c r="AD104" i="11"/>
  <c r="AT104" i="11"/>
  <c r="P104" i="11"/>
  <c r="AK104" i="11"/>
  <c r="M104" i="11"/>
  <c r="AO104" i="11"/>
  <c r="Q104" i="11"/>
  <c r="AS104" i="11"/>
  <c r="D104" i="11"/>
  <c r="H104" i="11"/>
  <c r="L104" i="11"/>
  <c r="R104" i="11"/>
  <c r="AH104" i="11"/>
  <c r="AX104" i="11"/>
  <c r="U104" i="11"/>
  <c r="AQ104" i="11"/>
  <c r="T104" i="11"/>
  <c r="AW104" i="11"/>
  <c r="X104" i="11"/>
  <c r="O104" i="11"/>
  <c r="S104" i="11"/>
  <c r="W104" i="11"/>
  <c r="Y104" i="11"/>
  <c r="F104" i="11"/>
  <c r="V104" i="11"/>
  <c r="AL104" i="11"/>
  <c r="E104" i="11"/>
  <c r="AA104" i="11"/>
  <c r="AV104" i="11"/>
  <c r="AB104" i="11"/>
  <c r="C104" i="11"/>
  <c r="AE104" i="11"/>
  <c r="AC104" i="11"/>
  <c r="AG104" i="11"/>
  <c r="AJ104" i="11"/>
  <c r="AN104" i="11"/>
  <c r="J104" i="11"/>
  <c r="Z104" i="11"/>
  <c r="AP104" i="11"/>
  <c r="K104" i="11"/>
  <c r="AF104" i="11"/>
  <c r="G104" i="11"/>
  <c r="AI104" i="11"/>
  <c r="I104" i="11"/>
  <c r="AM104" i="11"/>
  <c r="AR104" i="11"/>
  <c r="AU104" i="11"/>
  <c r="G29" i="11"/>
  <c r="W29" i="11"/>
  <c r="AM29" i="11"/>
  <c r="D29" i="11"/>
  <c r="T29" i="11"/>
  <c r="AJ29" i="11"/>
  <c r="Q29" i="11"/>
  <c r="AG29" i="11"/>
  <c r="AW29" i="11"/>
  <c r="AV29" i="11"/>
  <c r="AD29" i="11"/>
  <c r="R29" i="11"/>
  <c r="AI29" i="11"/>
  <c r="M29" i="11"/>
  <c r="AN29" i="11"/>
  <c r="AL29" i="11"/>
  <c r="K29" i="11"/>
  <c r="AA29" i="11"/>
  <c r="AQ29" i="11"/>
  <c r="H29" i="11"/>
  <c r="X29" i="11"/>
  <c r="E29" i="11"/>
  <c r="U29" i="11"/>
  <c r="AK29" i="11"/>
  <c r="J29" i="11"/>
  <c r="V29" i="11"/>
  <c r="AP29" i="11"/>
  <c r="AH29" i="11"/>
  <c r="C29" i="11"/>
  <c r="P29" i="11"/>
  <c r="AC29" i="11"/>
  <c r="N29" i="11"/>
  <c r="O29" i="11"/>
  <c r="AE29" i="11"/>
  <c r="AU29" i="11"/>
  <c r="L29" i="11"/>
  <c r="AB29" i="11"/>
  <c r="I29" i="11"/>
  <c r="Y29" i="11"/>
  <c r="AO29" i="11"/>
  <c r="Z29" i="11"/>
  <c r="AT29" i="11"/>
  <c r="AX29" i="11"/>
  <c r="AR29" i="11"/>
  <c r="S29" i="11"/>
  <c r="AF29" i="11"/>
  <c r="AS29" i="11"/>
  <c r="F29" i="11"/>
  <c r="S3" i="13"/>
  <c r="S4" i="13" s="1"/>
  <c r="AW14" i="11"/>
  <c r="F38" i="8"/>
  <c r="AV14" i="11"/>
  <c r="V55" i="1"/>
  <c r="R55" i="1"/>
  <c r="J38" i="8"/>
  <c r="M55" i="1"/>
  <c r="Z3" i="1"/>
  <c r="B18" i="15"/>
  <c r="B21" i="15" s="1"/>
  <c r="B22" i="15" s="1"/>
  <c r="B18" i="10"/>
  <c r="B21" i="10" s="1"/>
  <c r="B22" i="10" s="1"/>
  <c r="F14" i="11"/>
  <c r="AC14" i="11"/>
  <c r="U14" i="11"/>
  <c r="V14" i="11"/>
  <c r="O14" i="11"/>
  <c r="AO14" i="11"/>
  <c r="AL14" i="11"/>
  <c r="AE14" i="11"/>
  <c r="P14" i="11"/>
  <c r="AU14" i="11"/>
  <c r="AF14" i="11"/>
  <c r="AX14" i="11"/>
  <c r="C36" i="8"/>
  <c r="U38" i="8"/>
  <c r="M38" i="8"/>
  <c r="Q14" i="11"/>
  <c r="I14" i="11"/>
  <c r="AS14" i="11"/>
  <c r="J14" i="11"/>
  <c r="Z14" i="11"/>
  <c r="AP14" i="11"/>
  <c r="C14" i="11"/>
  <c r="S14" i="11"/>
  <c r="AI14" i="11"/>
  <c r="D14" i="11"/>
  <c r="T14" i="11"/>
  <c r="AJ14" i="11"/>
  <c r="AG14" i="11"/>
  <c r="N14" i="11"/>
  <c r="AD14" i="11"/>
  <c r="AT14" i="11"/>
  <c r="G14" i="11"/>
  <c r="W14" i="11"/>
  <c r="AM14" i="11"/>
  <c r="H14" i="11"/>
  <c r="X14" i="11"/>
  <c r="AN14" i="11"/>
  <c r="O38" i="8"/>
  <c r="I38" i="8"/>
  <c r="Y14" i="11"/>
  <c r="Y38" i="8"/>
  <c r="Q38" i="8"/>
  <c r="C18" i="8"/>
  <c r="M14" i="11"/>
  <c r="E14" i="11"/>
  <c r="AK14" i="11"/>
  <c r="R14" i="11"/>
  <c r="AH14" i="11"/>
  <c r="K14" i="11"/>
  <c r="AA14" i="11"/>
  <c r="AQ14" i="11"/>
  <c r="L14" i="11"/>
  <c r="AB14" i="11"/>
  <c r="AR14" i="11"/>
  <c r="D18" i="7"/>
  <c r="F2" i="7"/>
  <c r="F18" i="7" s="1"/>
  <c r="F19" i="7" s="1"/>
  <c r="Z2" i="1"/>
  <c r="A214" i="11" l="1"/>
  <c r="A215" i="11" s="1"/>
  <c r="A216" i="11" s="1"/>
  <c r="F213" i="11"/>
  <c r="S213" i="11"/>
  <c r="AV213" i="11"/>
  <c r="J213" i="11"/>
  <c r="W213" i="11"/>
  <c r="AJ213" i="11"/>
  <c r="N213" i="11"/>
  <c r="AA213" i="11"/>
  <c r="AN213" i="11"/>
  <c r="R213" i="11"/>
  <c r="AE213" i="11"/>
  <c r="AR213" i="11"/>
  <c r="AL213" i="11"/>
  <c r="P213" i="11"/>
  <c r="AG213" i="11"/>
  <c r="AP213" i="11"/>
  <c r="D213" i="11"/>
  <c r="U213" i="11"/>
  <c r="AT213" i="11"/>
  <c r="H213" i="11"/>
  <c r="Y213" i="11"/>
  <c r="AX213" i="11"/>
  <c r="L213" i="11"/>
  <c r="AC213" i="11"/>
  <c r="AF213" i="11"/>
  <c r="AW213" i="11"/>
  <c r="T213" i="11"/>
  <c r="K213" i="11"/>
  <c r="AO213" i="11"/>
  <c r="AB213" i="11"/>
  <c r="C213" i="11"/>
  <c r="G213" i="11"/>
  <c r="AK213" i="11"/>
  <c r="X213" i="11"/>
  <c r="O213" i="11"/>
  <c r="AS213" i="11"/>
  <c r="V213" i="11"/>
  <c r="AM213" i="11"/>
  <c r="I213" i="11"/>
  <c r="AI213" i="11"/>
  <c r="E213" i="11"/>
  <c r="AH213" i="11"/>
  <c r="Q213" i="11"/>
  <c r="AD213" i="11"/>
  <c r="AU213" i="11"/>
  <c r="Z213" i="11"/>
  <c r="AQ213" i="11"/>
  <c r="M213" i="11"/>
  <c r="D227" i="11"/>
  <c r="T227" i="11"/>
  <c r="AJ227" i="11"/>
  <c r="E227" i="11"/>
  <c r="U227" i="11"/>
  <c r="AK227" i="11"/>
  <c r="F227" i="11"/>
  <c r="V227" i="11"/>
  <c r="AL227" i="11"/>
  <c r="C227" i="11"/>
  <c r="S227" i="11"/>
  <c r="AI227" i="11"/>
  <c r="A228" i="11"/>
  <c r="H227" i="11"/>
  <c r="X227" i="11"/>
  <c r="AN227" i="11"/>
  <c r="I227" i="11"/>
  <c r="Y227" i="11"/>
  <c r="AO227" i="11"/>
  <c r="J227" i="11"/>
  <c r="Z227" i="11"/>
  <c r="AP227" i="11"/>
  <c r="G227" i="11"/>
  <c r="W227" i="11"/>
  <c r="AM227" i="11"/>
  <c r="L227" i="11"/>
  <c r="AB227" i="11"/>
  <c r="AR227" i="11"/>
  <c r="M227" i="11"/>
  <c r="AC227" i="11"/>
  <c r="AS227" i="11"/>
  <c r="N227" i="11"/>
  <c r="AD227" i="11"/>
  <c r="AT227" i="11"/>
  <c r="K227" i="11"/>
  <c r="AA227" i="11"/>
  <c r="AQ227" i="11"/>
  <c r="P227" i="11"/>
  <c r="AV227" i="11"/>
  <c r="AG227" i="11"/>
  <c r="R227" i="11"/>
  <c r="AX227" i="11"/>
  <c r="AE227" i="11"/>
  <c r="AF227" i="11"/>
  <c r="Q227" i="11"/>
  <c r="AW227" i="11"/>
  <c r="AH227" i="11"/>
  <c r="O227" i="11"/>
  <c r="AU227" i="11"/>
  <c r="M187" i="11"/>
  <c r="AC187" i="11"/>
  <c r="AS187" i="11"/>
  <c r="N187" i="11"/>
  <c r="AD187" i="11"/>
  <c r="AT187" i="11"/>
  <c r="X187" i="11"/>
  <c r="C187" i="11"/>
  <c r="AI187" i="11"/>
  <c r="L187" i="11"/>
  <c r="AR187" i="11"/>
  <c r="AE187" i="11"/>
  <c r="Q187" i="11"/>
  <c r="AG187" i="11"/>
  <c r="AW187" i="11"/>
  <c r="R187" i="11"/>
  <c r="AH187" i="11"/>
  <c r="AX187" i="11"/>
  <c r="AF187" i="11"/>
  <c r="K187" i="11"/>
  <c r="AQ187" i="11"/>
  <c r="T187" i="11"/>
  <c r="G187" i="11"/>
  <c r="AM187" i="11"/>
  <c r="E187" i="11"/>
  <c r="U187" i="11"/>
  <c r="AK187" i="11"/>
  <c r="F187" i="11"/>
  <c r="V187" i="11"/>
  <c r="AL187" i="11"/>
  <c r="H187" i="11"/>
  <c r="AN187" i="11"/>
  <c r="S187" i="11"/>
  <c r="A188" i="11"/>
  <c r="AB187" i="11"/>
  <c r="O187" i="11"/>
  <c r="AU187" i="11"/>
  <c r="I187" i="11"/>
  <c r="Y187" i="11"/>
  <c r="AO187" i="11"/>
  <c r="J187" i="11"/>
  <c r="Z187" i="11"/>
  <c r="AP187" i="11"/>
  <c r="P187" i="11"/>
  <c r="AV187" i="11"/>
  <c r="AA187" i="11"/>
  <c r="D187" i="11"/>
  <c r="AJ187" i="11"/>
  <c r="W187" i="11"/>
  <c r="H118" i="11"/>
  <c r="X118" i="11"/>
  <c r="AN118" i="11"/>
  <c r="I118" i="11"/>
  <c r="AD118" i="11"/>
  <c r="A119" i="11"/>
  <c r="V118" i="11"/>
  <c r="AQ118" i="11"/>
  <c r="AE118" i="11"/>
  <c r="Z118" i="11"/>
  <c r="AH118" i="11"/>
  <c r="AS118" i="11"/>
  <c r="P118" i="11"/>
  <c r="AF118" i="11"/>
  <c r="AV118" i="11"/>
  <c r="S118" i="11"/>
  <c r="AO118" i="11"/>
  <c r="K118" i="11"/>
  <c r="AG118" i="11"/>
  <c r="J118" i="11"/>
  <c r="E118" i="11"/>
  <c r="AU118" i="11"/>
  <c r="AM118" i="11"/>
  <c r="AC118" i="11"/>
  <c r="T118" i="11"/>
  <c r="AJ118" i="11"/>
  <c r="C118" i="11"/>
  <c r="AT118" i="11"/>
  <c r="AL118" i="11"/>
  <c r="O118" i="11"/>
  <c r="W118" i="11"/>
  <c r="D118" i="11"/>
  <c r="Y118" i="11"/>
  <c r="Q118" i="11"/>
  <c r="U118" i="11"/>
  <c r="M118" i="11"/>
  <c r="AX118" i="11"/>
  <c r="N118" i="11"/>
  <c r="AW118" i="11"/>
  <c r="G118" i="11"/>
  <c r="L118" i="11"/>
  <c r="AI118" i="11"/>
  <c r="AP118" i="11"/>
  <c r="AB118" i="11"/>
  <c r="F118" i="11"/>
  <c r="AK118" i="11"/>
  <c r="AR118" i="11"/>
  <c r="AA118" i="11"/>
  <c r="R118" i="11"/>
  <c r="A133" i="11"/>
  <c r="D132" i="11"/>
  <c r="K132" i="11"/>
  <c r="AS132" i="11"/>
  <c r="AB132" i="11"/>
  <c r="G132" i="11"/>
  <c r="AO132" i="11"/>
  <c r="X132" i="11"/>
  <c r="C132" i="11"/>
  <c r="AK132" i="11"/>
  <c r="T132" i="11"/>
  <c r="AX132" i="11"/>
  <c r="AG132" i="11"/>
  <c r="P132" i="11"/>
  <c r="AT132" i="11"/>
  <c r="AC132" i="11"/>
  <c r="L132" i="11"/>
  <c r="AP132" i="11"/>
  <c r="Y132" i="11"/>
  <c r="H132" i="11"/>
  <c r="AL132" i="11"/>
  <c r="U132" i="11"/>
  <c r="AU132" i="11"/>
  <c r="AH132" i="11"/>
  <c r="Q132" i="11"/>
  <c r="AQ132" i="11"/>
  <c r="AD132" i="11"/>
  <c r="M132" i="11"/>
  <c r="AM132" i="11"/>
  <c r="Z132" i="11"/>
  <c r="I132" i="11"/>
  <c r="AI132" i="11"/>
  <c r="V132" i="11"/>
  <c r="E132" i="11"/>
  <c r="AE132" i="11"/>
  <c r="R132" i="11"/>
  <c r="AV132" i="11"/>
  <c r="AA132" i="11"/>
  <c r="N132" i="11"/>
  <c r="AR132" i="11"/>
  <c r="W132" i="11"/>
  <c r="J132" i="11"/>
  <c r="AN132" i="11"/>
  <c r="S132" i="11"/>
  <c r="F132" i="11"/>
  <c r="AJ132" i="11"/>
  <c r="O132" i="11"/>
  <c r="AW132" i="11"/>
  <c r="AF132" i="11"/>
  <c r="C173" i="11"/>
  <c r="S173" i="11"/>
  <c r="AI173" i="11"/>
  <c r="A174" i="11"/>
  <c r="P173" i="11"/>
  <c r="AF173" i="11"/>
  <c r="AV173" i="11"/>
  <c r="Q173" i="11"/>
  <c r="AG173" i="11"/>
  <c r="AW173" i="11"/>
  <c r="R173" i="11"/>
  <c r="V173" i="11"/>
  <c r="AP173" i="11"/>
  <c r="G173" i="11"/>
  <c r="W173" i="11"/>
  <c r="AM173" i="11"/>
  <c r="D173" i="11"/>
  <c r="T173" i="11"/>
  <c r="AJ173" i="11"/>
  <c r="E173" i="11"/>
  <c r="U173" i="11"/>
  <c r="AK173" i="11"/>
  <c r="N173" i="11"/>
  <c r="AH173" i="11"/>
  <c r="AL173" i="11"/>
  <c r="K173" i="11"/>
  <c r="AA173" i="11"/>
  <c r="AQ173" i="11"/>
  <c r="H173" i="11"/>
  <c r="X173" i="11"/>
  <c r="AN173" i="11"/>
  <c r="I173" i="11"/>
  <c r="Y173" i="11"/>
  <c r="AO173" i="11"/>
  <c r="AD173" i="11"/>
  <c r="AX173" i="11"/>
  <c r="J173" i="11"/>
  <c r="O173" i="11"/>
  <c r="AE173" i="11"/>
  <c r="AU173" i="11"/>
  <c r="L173" i="11"/>
  <c r="AB173" i="11"/>
  <c r="AR173" i="11"/>
  <c r="M173" i="11"/>
  <c r="AC173" i="11"/>
  <c r="AS173" i="11"/>
  <c r="AT173" i="11"/>
  <c r="F173" i="11"/>
  <c r="Z173" i="11"/>
  <c r="D146" i="11"/>
  <c r="T146" i="11"/>
  <c r="AJ146" i="11"/>
  <c r="E146" i="11"/>
  <c r="U146" i="11"/>
  <c r="AK146" i="11"/>
  <c r="F146" i="11"/>
  <c r="V146" i="11"/>
  <c r="AL146" i="11"/>
  <c r="K146" i="11"/>
  <c r="AE146" i="11"/>
  <c r="AI146" i="11"/>
  <c r="AM146" i="11"/>
  <c r="L146" i="11"/>
  <c r="AB146" i="11"/>
  <c r="AR146" i="11"/>
  <c r="M146" i="11"/>
  <c r="AC146" i="11"/>
  <c r="AS146" i="11"/>
  <c r="N146" i="11"/>
  <c r="AD146" i="11"/>
  <c r="AT146" i="11"/>
  <c r="AQ146" i="11"/>
  <c r="C146" i="11"/>
  <c r="G146" i="11"/>
  <c r="P146" i="11"/>
  <c r="AV146" i="11"/>
  <c r="Q146" i="11"/>
  <c r="AG146" i="11"/>
  <c r="AW146" i="11"/>
  <c r="AH146" i="11"/>
  <c r="O146" i="11"/>
  <c r="S146" i="11"/>
  <c r="AF146" i="11"/>
  <c r="R146" i="11"/>
  <c r="AX146" i="11"/>
  <c r="W146" i="11"/>
  <c r="I146" i="11"/>
  <c r="Z146" i="11"/>
  <c r="A147" i="11"/>
  <c r="H146" i="11"/>
  <c r="Y146" i="11"/>
  <c r="AP146" i="11"/>
  <c r="X146" i="11"/>
  <c r="AO146" i="11"/>
  <c r="AA146" i="11"/>
  <c r="AN146" i="11"/>
  <c r="J146" i="11"/>
  <c r="AU146" i="11"/>
  <c r="M160" i="11"/>
  <c r="AC160" i="11"/>
  <c r="AS160" i="11"/>
  <c r="N160" i="11"/>
  <c r="AD160" i="11"/>
  <c r="AT160" i="11"/>
  <c r="K160" i="11"/>
  <c r="AA160" i="11"/>
  <c r="AQ160" i="11"/>
  <c r="AB160" i="11"/>
  <c r="AV160" i="11"/>
  <c r="H160" i="11"/>
  <c r="E160" i="11"/>
  <c r="U160" i="11"/>
  <c r="AK160" i="11"/>
  <c r="F160" i="11"/>
  <c r="V160" i="11"/>
  <c r="AL160" i="11"/>
  <c r="C160" i="11"/>
  <c r="S160" i="11"/>
  <c r="AI160" i="11"/>
  <c r="A161" i="11"/>
  <c r="P160" i="11"/>
  <c r="T160" i="11"/>
  <c r="AN160" i="11"/>
  <c r="Y160" i="11"/>
  <c r="AO160" i="11"/>
  <c r="J160" i="11"/>
  <c r="AP160" i="11"/>
  <c r="W160" i="11"/>
  <c r="AM160" i="11"/>
  <c r="AF160" i="11"/>
  <c r="I160" i="11"/>
  <c r="Z160" i="11"/>
  <c r="G160" i="11"/>
  <c r="L160" i="11"/>
  <c r="AJ160" i="11"/>
  <c r="AW160" i="11"/>
  <c r="O160" i="11"/>
  <c r="D160" i="11"/>
  <c r="R160" i="11"/>
  <c r="AE160" i="11"/>
  <c r="X160" i="11"/>
  <c r="Q160" i="11"/>
  <c r="AH160" i="11"/>
  <c r="AU160" i="11"/>
  <c r="AG160" i="11"/>
  <c r="AX160" i="11"/>
  <c r="AR160" i="11"/>
  <c r="K201" i="11"/>
  <c r="AA201" i="11"/>
  <c r="AQ201" i="11"/>
  <c r="H201" i="11"/>
  <c r="X201" i="11"/>
  <c r="AN201" i="11"/>
  <c r="I201" i="11"/>
  <c r="Y201" i="11"/>
  <c r="AO201" i="11"/>
  <c r="J201" i="11"/>
  <c r="Z201" i="11"/>
  <c r="AP201" i="11"/>
  <c r="O201" i="11"/>
  <c r="AE201" i="11"/>
  <c r="AU201" i="11"/>
  <c r="L201" i="11"/>
  <c r="AB201" i="11"/>
  <c r="AR201" i="11"/>
  <c r="M201" i="11"/>
  <c r="AC201" i="11"/>
  <c r="AS201" i="11"/>
  <c r="N201" i="11"/>
  <c r="AD201" i="11"/>
  <c r="AT201" i="11"/>
  <c r="C201" i="11"/>
  <c r="S201" i="11"/>
  <c r="AI201" i="11"/>
  <c r="A202" i="11"/>
  <c r="P201" i="11"/>
  <c r="AF201" i="11"/>
  <c r="AV201" i="11"/>
  <c r="Q201" i="11"/>
  <c r="AG201" i="11"/>
  <c r="AW201" i="11"/>
  <c r="R201" i="11"/>
  <c r="AH201" i="11"/>
  <c r="AX201" i="11"/>
  <c r="G201" i="11"/>
  <c r="W201" i="11"/>
  <c r="AM201" i="11"/>
  <c r="D201" i="11"/>
  <c r="T201" i="11"/>
  <c r="AJ201" i="11"/>
  <c r="E201" i="11"/>
  <c r="U201" i="11"/>
  <c r="AK201" i="11"/>
  <c r="F201" i="11"/>
  <c r="V201" i="11"/>
  <c r="AL201" i="11"/>
  <c r="Q3" i="13"/>
  <c r="L55" i="1"/>
  <c r="D36" i="8"/>
  <c r="D35" i="8" s="1"/>
  <c r="C35" i="8"/>
  <c r="W54" i="1"/>
  <c r="D25" i="7"/>
  <c r="C25" i="7" s="1"/>
  <c r="D26" i="7"/>
  <c r="D19" i="7"/>
  <c r="D18" i="8"/>
  <c r="D17" i="8" s="1"/>
  <c r="C17" i="8"/>
  <c r="P188" i="11" l="1"/>
  <c r="AF188" i="11"/>
  <c r="AV188" i="11"/>
  <c r="Q188" i="11"/>
  <c r="AG188" i="11"/>
  <c r="AW188" i="11"/>
  <c r="AE188" i="11"/>
  <c r="R188" i="11"/>
  <c r="AX188" i="11"/>
  <c r="AA188" i="11"/>
  <c r="F188" i="11"/>
  <c r="AL188" i="11"/>
  <c r="H188" i="11"/>
  <c r="X188" i="11"/>
  <c r="AN188" i="11"/>
  <c r="I188" i="11"/>
  <c r="Y188" i="11"/>
  <c r="AO188" i="11"/>
  <c r="O188" i="11"/>
  <c r="AU188" i="11"/>
  <c r="AH188" i="11"/>
  <c r="K188" i="11"/>
  <c r="AQ188" i="11"/>
  <c r="V188" i="11"/>
  <c r="L188" i="11"/>
  <c r="AR188" i="11"/>
  <c r="M188" i="11"/>
  <c r="AC188" i="11"/>
  <c r="W188" i="11"/>
  <c r="AP188" i="11"/>
  <c r="A189" i="11"/>
  <c r="AD188" i="11"/>
  <c r="AB188" i="11"/>
  <c r="AS188" i="11"/>
  <c r="J188" i="11"/>
  <c r="S188" i="11"/>
  <c r="E188" i="11"/>
  <c r="AM188" i="11"/>
  <c r="N188" i="11"/>
  <c r="D188" i="11"/>
  <c r="U188" i="11"/>
  <c r="Z188" i="11"/>
  <c r="AT188" i="11"/>
  <c r="T188" i="11"/>
  <c r="AK188" i="11"/>
  <c r="C188" i="11"/>
  <c r="AJ188" i="11"/>
  <c r="G188" i="11"/>
  <c r="AI188" i="11"/>
  <c r="C147" i="11"/>
  <c r="S147" i="11"/>
  <c r="AI147" i="11"/>
  <c r="A148" i="11"/>
  <c r="P147" i="11"/>
  <c r="AF147" i="11"/>
  <c r="AV147" i="11"/>
  <c r="Q147" i="11"/>
  <c r="AG147" i="11"/>
  <c r="AW147" i="11"/>
  <c r="N147" i="11"/>
  <c r="AH147" i="11"/>
  <c r="G147" i="11"/>
  <c r="W147" i="11"/>
  <c r="AM147" i="11"/>
  <c r="D147" i="11"/>
  <c r="T147" i="11"/>
  <c r="AJ147" i="11"/>
  <c r="E147" i="11"/>
  <c r="U147" i="11"/>
  <c r="AK147" i="11"/>
  <c r="J147" i="11"/>
  <c r="AD147" i="11"/>
  <c r="AX147" i="11"/>
  <c r="K147" i="11"/>
  <c r="AA147" i="11"/>
  <c r="AQ147" i="11"/>
  <c r="H147" i="11"/>
  <c r="X147" i="11"/>
  <c r="AN147" i="11"/>
  <c r="I147" i="11"/>
  <c r="Y147" i="11"/>
  <c r="AO147" i="11"/>
  <c r="Z147" i="11"/>
  <c r="AT147" i="11"/>
  <c r="F147" i="11"/>
  <c r="O147" i="11"/>
  <c r="AE147" i="11"/>
  <c r="AU147" i="11"/>
  <c r="L147" i="11"/>
  <c r="AB147" i="11"/>
  <c r="AR147" i="11"/>
  <c r="M147" i="11"/>
  <c r="AC147" i="11"/>
  <c r="AS147" i="11"/>
  <c r="AP147" i="11"/>
  <c r="R147" i="11"/>
  <c r="V147" i="11"/>
  <c r="AL147" i="11"/>
  <c r="A229" i="11"/>
  <c r="A230" i="11" s="1"/>
  <c r="A231" i="11" s="1"/>
  <c r="R228" i="11"/>
  <c r="AE228" i="11"/>
  <c r="AR228" i="11"/>
  <c r="F228" i="11"/>
  <c r="S228" i="11"/>
  <c r="AV228" i="11"/>
  <c r="J228" i="11"/>
  <c r="W228" i="11"/>
  <c r="AJ228" i="11"/>
  <c r="N228" i="11"/>
  <c r="AA228" i="11"/>
  <c r="AN228" i="11"/>
  <c r="AX228" i="11"/>
  <c r="L228" i="11"/>
  <c r="AC228" i="11"/>
  <c r="AL228" i="11"/>
  <c r="P228" i="11"/>
  <c r="AG228" i="11"/>
  <c r="AP228" i="11"/>
  <c r="D228" i="11"/>
  <c r="U228" i="11"/>
  <c r="AT228" i="11"/>
  <c r="H228" i="11"/>
  <c r="Y228" i="11"/>
  <c r="O228" i="11"/>
  <c r="AS228" i="11"/>
  <c r="AF228" i="11"/>
  <c r="G228" i="11"/>
  <c r="AK228" i="11"/>
  <c r="X228" i="11"/>
  <c r="AB228" i="11"/>
  <c r="C228" i="11"/>
  <c r="AW228" i="11"/>
  <c r="T228" i="11"/>
  <c r="K228" i="11"/>
  <c r="AO228" i="11"/>
  <c r="AH228" i="11"/>
  <c r="AI228" i="11"/>
  <c r="E228" i="11"/>
  <c r="AU228" i="11"/>
  <c r="Q228" i="11"/>
  <c r="AD228" i="11"/>
  <c r="M228" i="11"/>
  <c r="Z228" i="11"/>
  <c r="AQ228" i="11"/>
  <c r="V228" i="11"/>
  <c r="AM228" i="11"/>
  <c r="I228" i="11"/>
  <c r="J202" i="11"/>
  <c r="Z202" i="11"/>
  <c r="AP202" i="11"/>
  <c r="G202" i="11"/>
  <c r="W202" i="11"/>
  <c r="AM202" i="11"/>
  <c r="D202" i="11"/>
  <c r="T202" i="11"/>
  <c r="AJ202" i="11"/>
  <c r="E202" i="11"/>
  <c r="U202" i="11"/>
  <c r="AK202" i="11"/>
  <c r="R202" i="11"/>
  <c r="AH202" i="11"/>
  <c r="AX202" i="11"/>
  <c r="O202" i="11"/>
  <c r="AE202" i="11"/>
  <c r="AU202" i="11"/>
  <c r="L202" i="11"/>
  <c r="AB202" i="11"/>
  <c r="AR202" i="11"/>
  <c r="M202" i="11"/>
  <c r="AC202" i="11"/>
  <c r="AS202" i="11"/>
  <c r="F202" i="11"/>
  <c r="AL202" i="11"/>
  <c r="C202" i="11"/>
  <c r="S202" i="11"/>
  <c r="A203" i="11"/>
  <c r="P202" i="11"/>
  <c r="AF202" i="11"/>
  <c r="Q202" i="11"/>
  <c r="AW202" i="11"/>
  <c r="V202" i="11"/>
  <c r="AI202" i="11"/>
  <c r="AV202" i="11"/>
  <c r="AG202" i="11"/>
  <c r="AT202" i="11"/>
  <c r="H202" i="11"/>
  <c r="Y202" i="11"/>
  <c r="AO202" i="11"/>
  <c r="K202" i="11"/>
  <c r="X202" i="11"/>
  <c r="N202" i="11"/>
  <c r="AA202" i="11"/>
  <c r="AN202" i="11"/>
  <c r="AD202" i="11"/>
  <c r="AQ202" i="11"/>
  <c r="I202" i="11"/>
  <c r="P161" i="11"/>
  <c r="AF161" i="11"/>
  <c r="AV161" i="11"/>
  <c r="Q161" i="11"/>
  <c r="AG161" i="11"/>
  <c r="AW161" i="11"/>
  <c r="R161" i="11"/>
  <c r="AH161" i="11"/>
  <c r="AX161" i="11"/>
  <c r="O161" i="11"/>
  <c r="S161" i="11"/>
  <c r="W161" i="11"/>
  <c r="D161" i="11"/>
  <c r="T161" i="11"/>
  <c r="AJ161" i="11"/>
  <c r="E161" i="11"/>
  <c r="U161" i="11"/>
  <c r="AK161" i="11"/>
  <c r="F161" i="11"/>
  <c r="V161" i="11"/>
  <c r="AL161" i="11"/>
  <c r="K161" i="11"/>
  <c r="AE161" i="11"/>
  <c r="AI161" i="11"/>
  <c r="AM161" i="11"/>
  <c r="H161" i="11"/>
  <c r="X161" i="11"/>
  <c r="AN161" i="11"/>
  <c r="I161" i="11"/>
  <c r="Y161" i="11"/>
  <c r="AO161" i="11"/>
  <c r="J161" i="11"/>
  <c r="Z161" i="11"/>
  <c r="AP161" i="11"/>
  <c r="AA161" i="11"/>
  <c r="AU161" i="11"/>
  <c r="A162" i="11"/>
  <c r="L161" i="11"/>
  <c r="AB161" i="11"/>
  <c r="AR161" i="11"/>
  <c r="M161" i="11"/>
  <c r="AC161" i="11"/>
  <c r="AS161" i="11"/>
  <c r="N161" i="11"/>
  <c r="AD161" i="11"/>
  <c r="AT161" i="11"/>
  <c r="AQ161" i="11"/>
  <c r="C161" i="11"/>
  <c r="G161" i="11"/>
  <c r="F174" i="11"/>
  <c r="V174" i="11"/>
  <c r="AL174" i="11"/>
  <c r="C174" i="11"/>
  <c r="S174" i="11"/>
  <c r="AI174" i="11"/>
  <c r="A175" i="11"/>
  <c r="P174" i="11"/>
  <c r="AF174" i="11"/>
  <c r="AV174" i="11"/>
  <c r="Q174" i="11"/>
  <c r="U174" i="11"/>
  <c r="AO174" i="11"/>
  <c r="N174" i="11"/>
  <c r="AD174" i="11"/>
  <c r="AT174" i="11"/>
  <c r="K174" i="11"/>
  <c r="AA174" i="11"/>
  <c r="AQ174" i="11"/>
  <c r="H174" i="11"/>
  <c r="X174" i="11"/>
  <c r="AN174" i="11"/>
  <c r="AC174" i="11"/>
  <c r="AW174" i="11"/>
  <c r="I174" i="11"/>
  <c r="R174" i="11"/>
  <c r="AH174" i="11"/>
  <c r="AX174" i="11"/>
  <c r="AE174" i="11"/>
  <c r="AU174" i="11"/>
  <c r="L174" i="11"/>
  <c r="AR174" i="11"/>
  <c r="E174" i="11"/>
  <c r="Y174" i="11"/>
  <c r="O174" i="11"/>
  <c r="AB174" i="11"/>
  <c r="AS174" i="11"/>
  <c r="J174" i="11"/>
  <c r="W174" i="11"/>
  <c r="AJ174" i="11"/>
  <c r="Z174" i="11"/>
  <c r="AM174" i="11"/>
  <c r="M174" i="11"/>
  <c r="AP174" i="11"/>
  <c r="D174" i="11"/>
  <c r="AG174" i="11"/>
  <c r="G174" i="11"/>
  <c r="T174" i="11"/>
  <c r="AK174" i="11"/>
  <c r="O133" i="11"/>
  <c r="AE133" i="11"/>
  <c r="AU133" i="11"/>
  <c r="L133" i="11"/>
  <c r="AB133" i="11"/>
  <c r="M133" i="11"/>
  <c r="F133" i="11"/>
  <c r="AL133" i="11"/>
  <c r="C133" i="11"/>
  <c r="S133" i="11"/>
  <c r="AI133" i="11"/>
  <c r="A134" i="11"/>
  <c r="P133" i="11"/>
  <c r="AF133" i="11"/>
  <c r="AV133" i="11"/>
  <c r="Q133" i="11"/>
  <c r="AG133" i="11"/>
  <c r="J133" i="11"/>
  <c r="Z133" i="11"/>
  <c r="AP133" i="11"/>
  <c r="AX133" i="11"/>
  <c r="G133" i="11"/>
  <c r="W133" i="11"/>
  <c r="AM133" i="11"/>
  <c r="D133" i="11"/>
  <c r="T133" i="11"/>
  <c r="AJ133" i="11"/>
  <c r="E133" i="11"/>
  <c r="U133" i="11"/>
  <c r="AK133" i="11"/>
  <c r="N133" i="11"/>
  <c r="AD133" i="11"/>
  <c r="AS133" i="11"/>
  <c r="K133" i="11"/>
  <c r="AA133" i="11"/>
  <c r="AQ133" i="11"/>
  <c r="H133" i="11"/>
  <c r="X133" i="11"/>
  <c r="AN133" i="11"/>
  <c r="I133" i="11"/>
  <c r="Y133" i="11"/>
  <c r="AO133" i="11"/>
  <c r="R133" i="11"/>
  <c r="AH133" i="11"/>
  <c r="AT133" i="11"/>
  <c r="AR133" i="11"/>
  <c r="AC133" i="11"/>
  <c r="V133" i="11"/>
  <c r="AW133" i="11"/>
  <c r="A120" i="11"/>
  <c r="A121" i="11" s="1"/>
  <c r="R119" i="11"/>
  <c r="AQ119" i="11"/>
  <c r="Q119" i="11"/>
  <c r="F119" i="11"/>
  <c r="AA119" i="11"/>
  <c r="AG119" i="11"/>
  <c r="AO119" i="11"/>
  <c r="K119" i="11"/>
  <c r="AS119" i="11"/>
  <c r="N119" i="11"/>
  <c r="AK119" i="11"/>
  <c r="G119" i="11"/>
  <c r="AH119" i="11"/>
  <c r="M119" i="11"/>
  <c r="T119" i="11"/>
  <c r="V119" i="11"/>
  <c r="AV119" i="11"/>
  <c r="AE119" i="11"/>
  <c r="J119" i="11"/>
  <c r="AF119" i="11"/>
  <c r="AR119" i="11"/>
  <c r="AD119" i="11"/>
  <c r="H119" i="11"/>
  <c r="D119" i="11"/>
  <c r="AX119" i="11"/>
  <c r="AI119" i="11"/>
  <c r="Y119" i="11"/>
  <c r="AL119" i="11"/>
  <c r="S119" i="11"/>
  <c r="AJ119" i="11"/>
  <c r="Z119" i="11"/>
  <c r="C119" i="11"/>
  <c r="AU119" i="11"/>
  <c r="AT119" i="11"/>
  <c r="AC119" i="11"/>
  <c r="I119" i="11"/>
  <c r="U119" i="11"/>
  <c r="W119" i="11"/>
  <c r="AB119" i="11"/>
  <c r="E119" i="11"/>
  <c r="AN119" i="11"/>
  <c r="AM119" i="11"/>
  <c r="AP119" i="11"/>
  <c r="X119" i="11"/>
  <c r="AW119" i="11"/>
  <c r="P119" i="11"/>
  <c r="L119" i="11"/>
  <c r="O119" i="11"/>
  <c r="P216" i="11"/>
  <c r="AF216" i="11"/>
  <c r="AV216" i="11"/>
  <c r="Q216" i="11"/>
  <c r="AG216" i="11"/>
  <c r="AW216" i="11"/>
  <c r="R216" i="11"/>
  <c r="AH216" i="11"/>
  <c r="AX216" i="11"/>
  <c r="O216" i="11"/>
  <c r="AE216" i="11"/>
  <c r="AU216" i="11"/>
  <c r="H216" i="11"/>
  <c r="X216" i="11"/>
  <c r="AN216" i="11"/>
  <c r="I216" i="11"/>
  <c r="Y216" i="11"/>
  <c r="AO216" i="11"/>
  <c r="J216" i="11"/>
  <c r="Z216" i="11"/>
  <c r="AP216" i="11"/>
  <c r="G216" i="11"/>
  <c r="W216" i="11"/>
  <c r="AM216" i="11"/>
  <c r="AB216" i="11"/>
  <c r="M216" i="11"/>
  <c r="AS216" i="11"/>
  <c r="N216" i="11"/>
  <c r="AT216" i="11"/>
  <c r="AA216" i="11"/>
  <c r="L216" i="11"/>
  <c r="AR216" i="11"/>
  <c r="AC216" i="11"/>
  <c r="AD216" i="11"/>
  <c r="K216" i="11"/>
  <c r="AQ216" i="11"/>
  <c r="AJ216" i="11"/>
  <c r="F216" i="11"/>
  <c r="S216" i="11"/>
  <c r="U216" i="11"/>
  <c r="V216" i="11"/>
  <c r="D216" i="11"/>
  <c r="AL216" i="11"/>
  <c r="T216" i="11"/>
  <c r="AK216" i="11"/>
  <c r="C216" i="11"/>
  <c r="E216" i="11"/>
  <c r="AI216" i="11"/>
  <c r="A217" i="11"/>
  <c r="Q4" i="13"/>
  <c r="X3" i="13"/>
  <c r="X4" i="13" s="1"/>
  <c r="K6" i="13" s="1"/>
  <c r="B44" i="8"/>
  <c r="B45" i="8" s="1"/>
  <c r="W55" i="1"/>
  <c r="D27" i="7"/>
  <c r="C27" i="7" s="1"/>
  <c r="C26" i="7"/>
  <c r="G217" i="11" l="1"/>
  <c r="W217" i="11"/>
  <c r="AM217" i="11"/>
  <c r="D217" i="11"/>
  <c r="T217" i="11"/>
  <c r="AJ217" i="11"/>
  <c r="E217" i="11"/>
  <c r="U217" i="11"/>
  <c r="AK217" i="11"/>
  <c r="F217" i="11"/>
  <c r="V217" i="11"/>
  <c r="AL217" i="11"/>
  <c r="K217" i="11"/>
  <c r="AA217" i="11"/>
  <c r="AQ217" i="11"/>
  <c r="H217" i="11"/>
  <c r="X217" i="11"/>
  <c r="AN217" i="11"/>
  <c r="I217" i="11"/>
  <c r="Y217" i="11"/>
  <c r="AO217" i="11"/>
  <c r="J217" i="11"/>
  <c r="Z217" i="11"/>
  <c r="AP217" i="11"/>
  <c r="O217" i="11"/>
  <c r="AE217" i="11"/>
  <c r="AU217" i="11"/>
  <c r="L217" i="11"/>
  <c r="AB217" i="11"/>
  <c r="AR217" i="11"/>
  <c r="M217" i="11"/>
  <c r="AC217" i="11"/>
  <c r="AS217" i="11"/>
  <c r="N217" i="11"/>
  <c r="AD217" i="11"/>
  <c r="AT217" i="11"/>
  <c r="C217" i="11"/>
  <c r="S217" i="11"/>
  <c r="AI217" i="11"/>
  <c r="A218" i="11"/>
  <c r="P217" i="11"/>
  <c r="AF217" i="11"/>
  <c r="AV217" i="11"/>
  <c r="Q217" i="11"/>
  <c r="AG217" i="11"/>
  <c r="AW217" i="11"/>
  <c r="R217" i="11"/>
  <c r="AH217" i="11"/>
  <c r="AX217" i="11"/>
  <c r="I175" i="11"/>
  <c r="AO175" i="11"/>
  <c r="Z175" i="11"/>
  <c r="G175" i="11"/>
  <c r="L175" i="11"/>
  <c r="AJ175" i="11"/>
  <c r="M175" i="11"/>
  <c r="AC175" i="11"/>
  <c r="AS175" i="11"/>
  <c r="N175" i="11"/>
  <c r="AD175" i="11"/>
  <c r="AT175" i="11"/>
  <c r="K175" i="11"/>
  <c r="AA175" i="11"/>
  <c r="AQ175" i="11"/>
  <c r="AB175" i="11"/>
  <c r="AV175" i="11"/>
  <c r="H175" i="11"/>
  <c r="Q175" i="11"/>
  <c r="AG175" i="11"/>
  <c r="AW175" i="11"/>
  <c r="R175" i="11"/>
  <c r="AH175" i="11"/>
  <c r="AX175" i="11"/>
  <c r="O175" i="11"/>
  <c r="AE175" i="11"/>
  <c r="AU175" i="11"/>
  <c r="AR175" i="11"/>
  <c r="D175" i="11"/>
  <c r="X175" i="11"/>
  <c r="E175" i="11"/>
  <c r="U175" i="11"/>
  <c r="AK175" i="11"/>
  <c r="F175" i="11"/>
  <c r="V175" i="11"/>
  <c r="AL175" i="11"/>
  <c r="C175" i="11"/>
  <c r="S175" i="11"/>
  <c r="AI175" i="11"/>
  <c r="A176" i="11"/>
  <c r="P175" i="11"/>
  <c r="T175" i="11"/>
  <c r="AN175" i="11"/>
  <c r="Y175" i="11"/>
  <c r="J175" i="11"/>
  <c r="AP175" i="11"/>
  <c r="W175" i="11"/>
  <c r="AM175" i="11"/>
  <c r="AF175" i="11"/>
  <c r="U203" i="11"/>
  <c r="F203" i="11"/>
  <c r="AL203" i="11"/>
  <c r="S203" i="11"/>
  <c r="A204" i="11"/>
  <c r="P203" i="11"/>
  <c r="AR203" i="11"/>
  <c r="I203" i="11"/>
  <c r="Y203" i="11"/>
  <c r="AO203" i="11"/>
  <c r="J203" i="11"/>
  <c r="Z203" i="11"/>
  <c r="AP203" i="11"/>
  <c r="G203" i="11"/>
  <c r="W203" i="11"/>
  <c r="AM203" i="11"/>
  <c r="D203" i="11"/>
  <c r="T203" i="11"/>
  <c r="AV203" i="11"/>
  <c r="M203" i="11"/>
  <c r="AC203" i="11"/>
  <c r="AS203" i="11"/>
  <c r="N203" i="11"/>
  <c r="AD203" i="11"/>
  <c r="AT203" i="11"/>
  <c r="K203" i="11"/>
  <c r="AA203" i="11"/>
  <c r="AQ203" i="11"/>
  <c r="H203" i="11"/>
  <c r="X203" i="11"/>
  <c r="AJ203" i="11"/>
  <c r="R203" i="11"/>
  <c r="O203" i="11"/>
  <c r="AU203" i="11"/>
  <c r="AB203" i="11"/>
  <c r="Q203" i="11"/>
  <c r="AG203" i="11"/>
  <c r="AW203" i="11"/>
  <c r="AH203" i="11"/>
  <c r="AX203" i="11"/>
  <c r="AE203" i="11"/>
  <c r="L203" i="11"/>
  <c r="AN203" i="11"/>
  <c r="E203" i="11"/>
  <c r="AK203" i="11"/>
  <c r="V203" i="11"/>
  <c r="C203" i="11"/>
  <c r="AI203" i="11"/>
  <c r="AF203" i="11"/>
  <c r="L231" i="11"/>
  <c r="AB231" i="11"/>
  <c r="AR231" i="11"/>
  <c r="M231" i="11"/>
  <c r="AC231" i="11"/>
  <c r="AS231" i="11"/>
  <c r="N231" i="11"/>
  <c r="AD231" i="11"/>
  <c r="AT231" i="11"/>
  <c r="K231" i="11"/>
  <c r="AA231" i="11"/>
  <c r="AQ231" i="11"/>
  <c r="P231" i="11"/>
  <c r="AF231" i="11"/>
  <c r="AV231" i="11"/>
  <c r="Q231" i="11"/>
  <c r="AG231" i="11"/>
  <c r="AW231" i="11"/>
  <c r="R231" i="11"/>
  <c r="AH231" i="11"/>
  <c r="AX231" i="11"/>
  <c r="O231" i="11"/>
  <c r="AE231" i="11"/>
  <c r="AU231" i="11"/>
  <c r="D231" i="11"/>
  <c r="T231" i="11"/>
  <c r="AJ231" i="11"/>
  <c r="E231" i="11"/>
  <c r="U231" i="11"/>
  <c r="AK231" i="11"/>
  <c r="F231" i="11"/>
  <c r="V231" i="11"/>
  <c r="AL231" i="11"/>
  <c r="C231" i="11"/>
  <c r="S231" i="11"/>
  <c r="AI231" i="11"/>
  <c r="A232" i="11"/>
  <c r="H231" i="11"/>
  <c r="X231" i="11"/>
  <c r="AN231" i="11"/>
  <c r="I231" i="11"/>
  <c r="Y231" i="11"/>
  <c r="AO231" i="11"/>
  <c r="J231" i="11"/>
  <c r="Z231" i="11"/>
  <c r="AP231" i="11"/>
  <c r="G231" i="11"/>
  <c r="W231" i="11"/>
  <c r="AM231" i="11"/>
  <c r="AE189" i="11"/>
  <c r="AF189" i="11"/>
  <c r="AD189" i="11"/>
  <c r="AW189" i="11"/>
  <c r="M189" i="11"/>
  <c r="C189" i="11"/>
  <c r="S189" i="11"/>
  <c r="AI189" i="11"/>
  <c r="D189" i="11"/>
  <c r="T189" i="11"/>
  <c r="AJ189" i="11"/>
  <c r="F189" i="11"/>
  <c r="AL189" i="11"/>
  <c r="Y189" i="11"/>
  <c r="J189" i="11"/>
  <c r="AP189" i="11"/>
  <c r="U189" i="11"/>
  <c r="A190" i="11"/>
  <c r="G189" i="11"/>
  <c r="W189" i="11"/>
  <c r="AM189" i="11"/>
  <c r="H189" i="11"/>
  <c r="X189" i="11"/>
  <c r="AN189" i="11"/>
  <c r="N189" i="11"/>
  <c r="AT189" i="11"/>
  <c r="AG189" i="11"/>
  <c r="R189" i="11"/>
  <c r="AX189" i="11"/>
  <c r="AC189" i="11"/>
  <c r="K189" i="11"/>
  <c r="AQ189" i="11"/>
  <c r="L189" i="11"/>
  <c r="AB189" i="11"/>
  <c r="V189" i="11"/>
  <c r="I189" i="11"/>
  <c r="Z189" i="11"/>
  <c r="AK189" i="11"/>
  <c r="AA189" i="11"/>
  <c r="AR189" i="11"/>
  <c r="AO189" i="11"/>
  <c r="E189" i="11"/>
  <c r="O189" i="11"/>
  <c r="AU189" i="11"/>
  <c r="P189" i="11"/>
  <c r="AV189" i="11"/>
  <c r="Q189" i="11"/>
  <c r="AH189" i="11"/>
  <c r="AS189" i="11"/>
  <c r="A135" i="11"/>
  <c r="A136" i="11" s="1"/>
  <c r="E134" i="11"/>
  <c r="C134" i="11"/>
  <c r="AD134" i="11"/>
  <c r="I134" i="11"/>
  <c r="K134" i="11"/>
  <c r="AH134" i="11"/>
  <c r="M134" i="11"/>
  <c r="Q134" i="11"/>
  <c r="AL134" i="11"/>
  <c r="F134" i="11"/>
  <c r="U134" i="11"/>
  <c r="AP134" i="11"/>
  <c r="J134" i="11"/>
  <c r="Y134" i="11"/>
  <c r="AT134" i="11"/>
  <c r="N134" i="11"/>
  <c r="AC134" i="11"/>
  <c r="AX134" i="11"/>
  <c r="H134" i="11"/>
  <c r="AG134" i="11"/>
  <c r="S134" i="11"/>
  <c r="P134" i="11"/>
  <c r="AK134" i="11"/>
  <c r="AI134" i="11"/>
  <c r="T134" i="11"/>
  <c r="AO134" i="11"/>
  <c r="AA134" i="11"/>
  <c r="X134" i="11"/>
  <c r="AS134" i="11"/>
  <c r="W134" i="11"/>
  <c r="AB134" i="11"/>
  <c r="AW134" i="11"/>
  <c r="AM134" i="11"/>
  <c r="AF134" i="11"/>
  <c r="D134" i="11"/>
  <c r="G134" i="11"/>
  <c r="AJ134" i="11"/>
  <c r="L134" i="11"/>
  <c r="AU134" i="11"/>
  <c r="AN134" i="11"/>
  <c r="R134" i="11"/>
  <c r="AQ134" i="11"/>
  <c r="AR134" i="11"/>
  <c r="V134" i="11"/>
  <c r="O134" i="11"/>
  <c r="AV134" i="11"/>
  <c r="Z134" i="11"/>
  <c r="AE134" i="11"/>
  <c r="C162" i="11"/>
  <c r="S162" i="11"/>
  <c r="AI162" i="11"/>
  <c r="A163" i="11"/>
  <c r="P162" i="11"/>
  <c r="AF162" i="11"/>
  <c r="AV162" i="11"/>
  <c r="Q162" i="11"/>
  <c r="AG162" i="11"/>
  <c r="AW162" i="11"/>
  <c r="N162" i="11"/>
  <c r="AH162" i="11"/>
  <c r="AL162" i="11"/>
  <c r="G162" i="11"/>
  <c r="W162" i="11"/>
  <c r="AM162" i="11"/>
  <c r="D162" i="11"/>
  <c r="T162" i="11"/>
  <c r="AJ162" i="11"/>
  <c r="E162" i="11"/>
  <c r="U162" i="11"/>
  <c r="AK162" i="11"/>
  <c r="J162" i="11"/>
  <c r="AD162" i="11"/>
  <c r="AX162" i="11"/>
  <c r="K162" i="11"/>
  <c r="AA162" i="11"/>
  <c r="AQ162" i="11"/>
  <c r="H162" i="11"/>
  <c r="X162" i="11"/>
  <c r="AN162" i="11"/>
  <c r="I162" i="11"/>
  <c r="Y162" i="11"/>
  <c r="AO162" i="11"/>
  <c r="Z162" i="11"/>
  <c r="AT162" i="11"/>
  <c r="F162" i="11"/>
  <c r="O162" i="11"/>
  <c r="AE162" i="11"/>
  <c r="AU162" i="11"/>
  <c r="L162" i="11"/>
  <c r="AB162" i="11"/>
  <c r="AR162" i="11"/>
  <c r="M162" i="11"/>
  <c r="AC162" i="11"/>
  <c r="AS162" i="11"/>
  <c r="AP162" i="11"/>
  <c r="R162" i="11"/>
  <c r="V162" i="11"/>
  <c r="N148" i="11"/>
  <c r="AD148" i="11"/>
  <c r="AT148" i="11"/>
  <c r="K148" i="11"/>
  <c r="AA148" i="11"/>
  <c r="AQ148" i="11"/>
  <c r="H148" i="11"/>
  <c r="X148" i="11"/>
  <c r="AN148" i="11"/>
  <c r="Y148" i="11"/>
  <c r="AS148" i="11"/>
  <c r="E148" i="11"/>
  <c r="R148" i="11"/>
  <c r="AH148" i="11"/>
  <c r="AX148" i="11"/>
  <c r="O148" i="11"/>
  <c r="AE148" i="11"/>
  <c r="AU148" i="11"/>
  <c r="L148" i="11"/>
  <c r="AB148" i="11"/>
  <c r="AR148" i="11"/>
  <c r="AO148" i="11"/>
  <c r="Q148" i="11"/>
  <c r="U148" i="11"/>
  <c r="F148" i="11"/>
  <c r="V148" i="11"/>
  <c r="AL148" i="11"/>
  <c r="C148" i="11"/>
  <c r="S148" i="11"/>
  <c r="AI148" i="11"/>
  <c r="A149" i="11"/>
  <c r="P148" i="11"/>
  <c r="AF148" i="11"/>
  <c r="AV148" i="11"/>
  <c r="M148" i="11"/>
  <c r="AG148" i="11"/>
  <c r="AK148" i="11"/>
  <c r="J148" i="11"/>
  <c r="Z148" i="11"/>
  <c r="AP148" i="11"/>
  <c r="G148" i="11"/>
  <c r="W148" i="11"/>
  <c r="AM148" i="11"/>
  <c r="D148" i="11"/>
  <c r="T148" i="11"/>
  <c r="AJ148" i="11"/>
  <c r="I148" i="11"/>
  <c r="AC148" i="11"/>
  <c r="AW148" i="11"/>
  <c r="G232" i="11" l="1"/>
  <c r="W232" i="11"/>
  <c r="AM232" i="11"/>
  <c r="D232" i="11"/>
  <c r="T232" i="11"/>
  <c r="AJ232" i="11"/>
  <c r="E232" i="11"/>
  <c r="U232" i="11"/>
  <c r="AK232" i="11"/>
  <c r="F232" i="11"/>
  <c r="V232" i="11"/>
  <c r="AL232" i="11"/>
  <c r="K232" i="11"/>
  <c r="AA232" i="11"/>
  <c r="AQ232" i="11"/>
  <c r="H232" i="11"/>
  <c r="X232" i="11"/>
  <c r="AN232" i="11"/>
  <c r="I232" i="11"/>
  <c r="Y232" i="11"/>
  <c r="AO232" i="11"/>
  <c r="J232" i="11"/>
  <c r="Z232" i="11"/>
  <c r="AP232" i="11"/>
  <c r="O232" i="11"/>
  <c r="AE232" i="11"/>
  <c r="AU232" i="11"/>
  <c r="L232" i="11"/>
  <c r="AB232" i="11"/>
  <c r="AR232" i="11"/>
  <c r="M232" i="11"/>
  <c r="AC232" i="11"/>
  <c r="AS232" i="11"/>
  <c r="N232" i="11"/>
  <c r="AD232" i="11"/>
  <c r="AT232" i="11"/>
  <c r="C232" i="11"/>
  <c r="S232" i="11"/>
  <c r="AI232" i="11"/>
  <c r="A233" i="11"/>
  <c r="P232" i="11"/>
  <c r="AF232" i="11"/>
  <c r="AV232" i="11"/>
  <c r="Q232" i="11"/>
  <c r="AG232" i="11"/>
  <c r="AW232" i="11"/>
  <c r="R232" i="11"/>
  <c r="AH232" i="11"/>
  <c r="AX232" i="11"/>
  <c r="F218" i="11"/>
  <c r="V218" i="11"/>
  <c r="AL218" i="11"/>
  <c r="C218" i="11"/>
  <c r="S218" i="11"/>
  <c r="AI218" i="11"/>
  <c r="A219" i="11"/>
  <c r="P218" i="11"/>
  <c r="AF218" i="11"/>
  <c r="AV218" i="11"/>
  <c r="Q218" i="11"/>
  <c r="AG218" i="11"/>
  <c r="AW218" i="11"/>
  <c r="J218" i="11"/>
  <c r="Z218" i="11"/>
  <c r="AP218" i="11"/>
  <c r="G218" i="11"/>
  <c r="W218" i="11"/>
  <c r="AM218" i="11"/>
  <c r="D218" i="11"/>
  <c r="T218" i="11"/>
  <c r="AJ218" i="11"/>
  <c r="E218" i="11"/>
  <c r="U218" i="11"/>
  <c r="AK218" i="11"/>
  <c r="N218" i="11"/>
  <c r="AD218" i="11"/>
  <c r="AT218" i="11"/>
  <c r="K218" i="11"/>
  <c r="AA218" i="11"/>
  <c r="AQ218" i="11"/>
  <c r="H218" i="11"/>
  <c r="X218" i="11"/>
  <c r="AN218" i="11"/>
  <c r="I218" i="11"/>
  <c r="Y218" i="11"/>
  <c r="AO218" i="11"/>
  <c r="R218" i="11"/>
  <c r="AH218" i="11"/>
  <c r="AX218" i="11"/>
  <c r="O218" i="11"/>
  <c r="AE218" i="11"/>
  <c r="AU218" i="11"/>
  <c r="L218" i="11"/>
  <c r="AB218" i="11"/>
  <c r="AR218" i="11"/>
  <c r="M218" i="11"/>
  <c r="AC218" i="11"/>
  <c r="AS218" i="11"/>
  <c r="P204" i="11"/>
  <c r="AF204" i="11"/>
  <c r="AV204" i="11"/>
  <c r="Q204" i="11"/>
  <c r="AG204" i="11"/>
  <c r="AW204" i="11"/>
  <c r="R204" i="11"/>
  <c r="AH204" i="11"/>
  <c r="AX204" i="11"/>
  <c r="C204" i="11"/>
  <c r="G204" i="11"/>
  <c r="AA204" i="11"/>
  <c r="D204" i="11"/>
  <c r="T204" i="11"/>
  <c r="AJ204" i="11"/>
  <c r="E204" i="11"/>
  <c r="U204" i="11"/>
  <c r="AK204" i="11"/>
  <c r="F204" i="11"/>
  <c r="V204" i="11"/>
  <c r="AL204" i="11"/>
  <c r="O204" i="11"/>
  <c r="S204" i="11"/>
  <c r="W204" i="11"/>
  <c r="AQ204" i="11"/>
  <c r="H204" i="11"/>
  <c r="X204" i="11"/>
  <c r="AN204" i="11"/>
  <c r="I204" i="11"/>
  <c r="Y204" i="11"/>
  <c r="AO204" i="11"/>
  <c r="J204" i="11"/>
  <c r="Z204" i="11"/>
  <c r="AP204" i="11"/>
  <c r="AE204" i="11"/>
  <c r="AI204" i="11"/>
  <c r="AM204" i="11"/>
  <c r="L204" i="11"/>
  <c r="AB204" i="11"/>
  <c r="AR204" i="11"/>
  <c r="M204" i="11"/>
  <c r="AC204" i="11"/>
  <c r="AS204" i="11"/>
  <c r="N204" i="11"/>
  <c r="AD204" i="11"/>
  <c r="AT204" i="11"/>
  <c r="AU204" i="11"/>
  <c r="A205" i="11"/>
  <c r="K204" i="11"/>
  <c r="A150" i="11"/>
  <c r="A151" i="11" s="1"/>
  <c r="AR149" i="11"/>
  <c r="W149" i="11"/>
  <c r="AN149" i="11"/>
  <c r="N149" i="11"/>
  <c r="Z149" i="11"/>
  <c r="AU149" i="11"/>
  <c r="AL149" i="11"/>
  <c r="U149" i="11"/>
  <c r="D149" i="11"/>
  <c r="R149" i="11"/>
  <c r="AV149" i="11"/>
  <c r="AS149" i="11"/>
  <c r="AM149" i="11"/>
  <c r="AP149" i="11"/>
  <c r="H149" i="11"/>
  <c r="M149" i="11"/>
  <c r="AO149" i="11"/>
  <c r="AA149" i="11"/>
  <c r="V149" i="11"/>
  <c r="E149" i="11"/>
  <c r="AW149" i="11"/>
  <c r="AF149" i="11"/>
  <c r="AB149" i="11"/>
  <c r="AD149" i="11"/>
  <c r="J149" i="11"/>
  <c r="AQ149" i="11"/>
  <c r="I149" i="11"/>
  <c r="G149" i="11"/>
  <c r="F149" i="11"/>
  <c r="AJ149" i="11"/>
  <c r="AX149" i="11"/>
  <c r="AG149" i="11"/>
  <c r="P149" i="11"/>
  <c r="O149" i="11"/>
  <c r="L149" i="11"/>
  <c r="AI149" i="11"/>
  <c r="C149" i="11"/>
  <c r="T149" i="11"/>
  <c r="Q149" i="11"/>
  <c r="AT149" i="11"/>
  <c r="K149" i="11"/>
  <c r="AE149" i="11"/>
  <c r="AC149" i="11"/>
  <c r="Y149" i="11"/>
  <c r="S149" i="11"/>
  <c r="X149" i="11"/>
  <c r="AK149" i="11"/>
  <c r="AH149" i="11"/>
  <c r="N163" i="11"/>
  <c r="AQ163" i="11"/>
  <c r="AS163" i="11"/>
  <c r="AH163" i="11"/>
  <c r="AU163" i="11"/>
  <c r="AR163" i="11"/>
  <c r="U163" i="11"/>
  <c r="AX163" i="11"/>
  <c r="L163" i="11"/>
  <c r="AO163" i="11"/>
  <c r="F163" i="11"/>
  <c r="V163" i="11"/>
  <c r="AL163" i="11"/>
  <c r="C163" i="11"/>
  <c r="S163" i="11"/>
  <c r="AI163" i="11"/>
  <c r="A164" i="11"/>
  <c r="P163" i="11"/>
  <c r="AF163" i="11"/>
  <c r="AV163" i="11"/>
  <c r="M163" i="11"/>
  <c r="AG163" i="11"/>
  <c r="AK163" i="11"/>
  <c r="Z163" i="11"/>
  <c r="AP163" i="11"/>
  <c r="W163" i="11"/>
  <c r="D163" i="11"/>
  <c r="AJ163" i="11"/>
  <c r="AC163" i="11"/>
  <c r="AT163" i="11"/>
  <c r="AA163" i="11"/>
  <c r="X163" i="11"/>
  <c r="Y163" i="11"/>
  <c r="R163" i="11"/>
  <c r="O163" i="11"/>
  <c r="AE163" i="11"/>
  <c r="AB163" i="11"/>
  <c r="Q163" i="11"/>
  <c r="J163" i="11"/>
  <c r="G163" i="11"/>
  <c r="AM163" i="11"/>
  <c r="T163" i="11"/>
  <c r="I163" i="11"/>
  <c r="AW163" i="11"/>
  <c r="AD163" i="11"/>
  <c r="K163" i="11"/>
  <c r="H163" i="11"/>
  <c r="AN163" i="11"/>
  <c r="E163" i="11"/>
  <c r="K190" i="11"/>
  <c r="AA190" i="11"/>
  <c r="AQ190" i="11"/>
  <c r="I190" i="11"/>
  <c r="AD190" i="11"/>
  <c r="E190" i="11"/>
  <c r="Z190" i="11"/>
  <c r="AV190" i="11"/>
  <c r="V190" i="11"/>
  <c r="AR190" i="11"/>
  <c r="R190" i="11"/>
  <c r="AN190" i="11"/>
  <c r="O190" i="11"/>
  <c r="AE190" i="11"/>
  <c r="AU190" i="11"/>
  <c r="N190" i="11"/>
  <c r="AJ190" i="11"/>
  <c r="J190" i="11"/>
  <c r="AF190" i="11"/>
  <c r="F190" i="11"/>
  <c r="AB190" i="11"/>
  <c r="AW190" i="11"/>
  <c r="X190" i="11"/>
  <c r="AS190" i="11"/>
  <c r="C190" i="11"/>
  <c r="S190" i="11"/>
  <c r="AI190" i="11"/>
  <c r="A191" i="11"/>
  <c r="T190" i="11"/>
  <c r="AO190" i="11"/>
  <c r="P190" i="11"/>
  <c r="AK190" i="11"/>
  <c r="L190" i="11"/>
  <c r="AG190" i="11"/>
  <c r="H190" i="11"/>
  <c r="AC190" i="11"/>
  <c r="AX190" i="11"/>
  <c r="G190" i="11"/>
  <c r="W190" i="11"/>
  <c r="AM190" i="11"/>
  <c r="D190" i="11"/>
  <c r="Y190" i="11"/>
  <c r="AT190" i="11"/>
  <c r="U190" i="11"/>
  <c r="AP190" i="11"/>
  <c r="Q190" i="11"/>
  <c r="AL190" i="11"/>
  <c r="M190" i="11"/>
  <c r="AH190" i="11"/>
  <c r="P176" i="11"/>
  <c r="AF176" i="11"/>
  <c r="AV176" i="11"/>
  <c r="Q176" i="11"/>
  <c r="AG176" i="11"/>
  <c r="AW176" i="11"/>
  <c r="R176" i="11"/>
  <c r="AH176" i="11"/>
  <c r="AX176" i="11"/>
  <c r="O176" i="11"/>
  <c r="S176" i="11"/>
  <c r="W176" i="11"/>
  <c r="D176" i="11"/>
  <c r="T176" i="11"/>
  <c r="AJ176" i="11"/>
  <c r="E176" i="11"/>
  <c r="U176" i="11"/>
  <c r="AK176" i="11"/>
  <c r="F176" i="11"/>
  <c r="V176" i="11"/>
  <c r="AL176" i="11"/>
  <c r="K176" i="11"/>
  <c r="AE176" i="11"/>
  <c r="AI176" i="11"/>
  <c r="AM176" i="11"/>
  <c r="H176" i="11"/>
  <c r="X176" i="11"/>
  <c r="AN176" i="11"/>
  <c r="I176" i="11"/>
  <c r="Y176" i="11"/>
  <c r="AO176" i="11"/>
  <c r="J176" i="11"/>
  <c r="Z176" i="11"/>
  <c r="AP176" i="11"/>
  <c r="AA176" i="11"/>
  <c r="AU176" i="11"/>
  <c r="A177" i="11"/>
  <c r="L176" i="11"/>
  <c r="AB176" i="11"/>
  <c r="AR176" i="11"/>
  <c r="M176" i="11"/>
  <c r="AC176" i="11"/>
  <c r="AS176" i="11"/>
  <c r="N176" i="11"/>
  <c r="AD176" i="11"/>
  <c r="AT176" i="11"/>
  <c r="AQ176" i="11"/>
  <c r="C176" i="11"/>
  <c r="G176" i="11"/>
  <c r="AG219" i="11" l="1"/>
  <c r="O219" i="11"/>
  <c r="L219" i="11"/>
  <c r="U219" i="11"/>
  <c r="V219" i="11"/>
  <c r="S219" i="11"/>
  <c r="AV219" i="11"/>
  <c r="AK219" i="11"/>
  <c r="AL219" i="11"/>
  <c r="AI219" i="11"/>
  <c r="AF219" i="11"/>
  <c r="I219" i="11"/>
  <c r="Y219" i="11"/>
  <c r="AO219" i="11"/>
  <c r="J219" i="11"/>
  <c r="Z219" i="11"/>
  <c r="AP219" i="11"/>
  <c r="G219" i="11"/>
  <c r="W219" i="11"/>
  <c r="AM219" i="11"/>
  <c r="D219" i="11"/>
  <c r="T219" i="11"/>
  <c r="AJ219" i="11"/>
  <c r="M219" i="11"/>
  <c r="AS219" i="11"/>
  <c r="AD219" i="11"/>
  <c r="K219" i="11"/>
  <c r="AQ219" i="11"/>
  <c r="X219" i="11"/>
  <c r="Q219" i="11"/>
  <c r="R219" i="11"/>
  <c r="AX219" i="11"/>
  <c r="AU219" i="11"/>
  <c r="AR219" i="11"/>
  <c r="E219" i="11"/>
  <c r="F219" i="11"/>
  <c r="C219" i="11"/>
  <c r="A220" i="11"/>
  <c r="P219" i="11"/>
  <c r="AC219" i="11"/>
  <c r="N219" i="11"/>
  <c r="AT219" i="11"/>
  <c r="AA219" i="11"/>
  <c r="H219" i="11"/>
  <c r="AN219" i="11"/>
  <c r="AW219" i="11"/>
  <c r="AH219" i="11"/>
  <c r="AE219" i="11"/>
  <c r="AB219" i="11"/>
  <c r="J233" i="11"/>
  <c r="G233" i="11"/>
  <c r="D233" i="11"/>
  <c r="AJ233" i="11"/>
  <c r="AK233" i="11"/>
  <c r="N233" i="11"/>
  <c r="AD233" i="11"/>
  <c r="K233" i="11"/>
  <c r="AA233" i="11"/>
  <c r="H233" i="11"/>
  <c r="AN233" i="11"/>
  <c r="Y233" i="11"/>
  <c r="R233" i="11"/>
  <c r="AH233" i="11"/>
  <c r="AX233" i="11"/>
  <c r="O233" i="11"/>
  <c r="AE233" i="11"/>
  <c r="AU233" i="11"/>
  <c r="L233" i="11"/>
  <c r="AB233" i="11"/>
  <c r="AR233" i="11"/>
  <c r="M233" i="11"/>
  <c r="AC233" i="11"/>
  <c r="AS233" i="11"/>
  <c r="V233" i="11"/>
  <c r="C233" i="11"/>
  <c r="AI233" i="11"/>
  <c r="AF233" i="11"/>
  <c r="AV233" i="11"/>
  <c r="AG233" i="11"/>
  <c r="W233" i="11"/>
  <c r="E233" i="11"/>
  <c r="AT233" i="11"/>
  <c r="AQ233" i="11"/>
  <c r="X233" i="11"/>
  <c r="I233" i="11"/>
  <c r="AO233" i="11"/>
  <c r="F233" i="11"/>
  <c r="AL233" i="11"/>
  <c r="S233" i="11"/>
  <c r="A234" i="11"/>
  <c r="P233" i="11"/>
  <c r="Q233" i="11"/>
  <c r="AW233" i="11"/>
  <c r="Z233" i="11"/>
  <c r="AP233" i="11"/>
  <c r="AM233" i="11"/>
  <c r="T233" i="11"/>
  <c r="U233" i="11"/>
  <c r="K177" i="11"/>
  <c r="AA177" i="11"/>
  <c r="H177" i="11"/>
  <c r="X177" i="11"/>
  <c r="I177" i="11"/>
  <c r="AO177" i="11"/>
  <c r="AT177" i="11"/>
  <c r="O177" i="11"/>
  <c r="AU177" i="11"/>
  <c r="AB177" i="11"/>
  <c r="M177" i="11"/>
  <c r="AS177" i="11"/>
  <c r="R177" i="11"/>
  <c r="C177" i="11"/>
  <c r="S177" i="11"/>
  <c r="AI177" i="11"/>
  <c r="A178" i="11"/>
  <c r="P177" i="11"/>
  <c r="AF177" i="11"/>
  <c r="AV177" i="11"/>
  <c r="Q177" i="11"/>
  <c r="AG177" i="11"/>
  <c r="AW177" i="11"/>
  <c r="N177" i="11"/>
  <c r="AH177" i="11"/>
  <c r="AL177" i="11"/>
  <c r="AE177" i="11"/>
  <c r="L177" i="11"/>
  <c r="AR177" i="11"/>
  <c r="AC177" i="11"/>
  <c r="AP177" i="11"/>
  <c r="V177" i="11"/>
  <c r="G177" i="11"/>
  <c r="W177" i="11"/>
  <c r="AM177" i="11"/>
  <c r="D177" i="11"/>
  <c r="T177" i="11"/>
  <c r="AJ177" i="11"/>
  <c r="E177" i="11"/>
  <c r="U177" i="11"/>
  <c r="AK177" i="11"/>
  <c r="J177" i="11"/>
  <c r="AD177" i="11"/>
  <c r="AX177" i="11"/>
  <c r="AQ177" i="11"/>
  <c r="AN177" i="11"/>
  <c r="Y177" i="11"/>
  <c r="Z177" i="11"/>
  <c r="F177" i="11"/>
  <c r="A206" i="11"/>
  <c r="AO205" i="11"/>
  <c r="J205" i="11"/>
  <c r="G205" i="11"/>
  <c r="D205" i="11"/>
  <c r="M205" i="11"/>
  <c r="AJ205" i="11"/>
  <c r="AF205" i="11"/>
  <c r="AM205" i="11"/>
  <c r="AS205" i="11"/>
  <c r="Z205" i="11"/>
  <c r="K205" i="11"/>
  <c r="AA205" i="11"/>
  <c r="AQ205" i="11"/>
  <c r="H205" i="11"/>
  <c r="X205" i="11"/>
  <c r="Q205" i="11"/>
  <c r="AG205" i="11"/>
  <c r="AW205" i="11"/>
  <c r="AR205" i="11"/>
  <c r="AT205" i="11"/>
  <c r="AN205" i="11"/>
  <c r="AH205" i="11"/>
  <c r="O205" i="11"/>
  <c r="AU205" i="11"/>
  <c r="E205" i="11"/>
  <c r="AK205" i="11"/>
  <c r="R205" i="11"/>
  <c r="AV205" i="11"/>
  <c r="C205" i="11"/>
  <c r="AI205" i="11"/>
  <c r="I205" i="11"/>
  <c r="AB205" i="11"/>
  <c r="V205" i="11"/>
  <c r="W205" i="11"/>
  <c r="T205" i="11"/>
  <c r="AC205" i="11"/>
  <c r="AL205" i="11"/>
  <c r="AE205" i="11"/>
  <c r="L205" i="11"/>
  <c r="U205" i="11"/>
  <c r="N205" i="11"/>
  <c r="F205" i="11"/>
  <c r="AP205" i="11"/>
  <c r="S205" i="11"/>
  <c r="P205" i="11"/>
  <c r="Y205" i="11"/>
  <c r="AD205" i="11"/>
  <c r="AX205" i="11"/>
  <c r="R191" i="11"/>
  <c r="AH191" i="11"/>
  <c r="AX191" i="11"/>
  <c r="S191" i="11"/>
  <c r="AN191" i="11"/>
  <c r="I191" i="11"/>
  <c r="AE191" i="11"/>
  <c r="E191" i="11"/>
  <c r="AA191" i="11"/>
  <c r="AV191" i="11"/>
  <c r="W191" i="11"/>
  <c r="AR191" i="11"/>
  <c r="V191" i="11"/>
  <c r="AS191" i="11"/>
  <c r="AJ191" i="11"/>
  <c r="AF191" i="11"/>
  <c r="AB191" i="11"/>
  <c r="J191" i="11"/>
  <c r="Z191" i="11"/>
  <c r="AP191" i="11"/>
  <c r="H191" i="11"/>
  <c r="AC191" i="11"/>
  <c r="A192" i="11"/>
  <c r="T191" i="11"/>
  <c r="AO191" i="11"/>
  <c r="P191" i="11"/>
  <c r="AK191" i="11"/>
  <c r="L191" i="11"/>
  <c r="AG191" i="11"/>
  <c r="F191" i="11"/>
  <c r="AL191" i="11"/>
  <c r="C191" i="11"/>
  <c r="X191" i="11"/>
  <c r="O191" i="11"/>
  <c r="K191" i="11"/>
  <c r="G191" i="11"/>
  <c r="AW191" i="11"/>
  <c r="N191" i="11"/>
  <c r="AD191" i="11"/>
  <c r="AT191" i="11"/>
  <c r="M191" i="11"/>
  <c r="AI191" i="11"/>
  <c r="D191" i="11"/>
  <c r="Y191" i="11"/>
  <c r="AU191" i="11"/>
  <c r="U191" i="11"/>
  <c r="AQ191" i="11"/>
  <c r="Q191" i="11"/>
  <c r="AM191" i="11"/>
  <c r="H164" i="11"/>
  <c r="X164" i="11"/>
  <c r="AN164" i="11"/>
  <c r="I164" i="11"/>
  <c r="Y164" i="11"/>
  <c r="AO164" i="11"/>
  <c r="J164" i="11"/>
  <c r="Z164" i="11"/>
  <c r="AP164" i="11"/>
  <c r="S164" i="11"/>
  <c r="W164" i="11"/>
  <c r="AQ164" i="11"/>
  <c r="L164" i="11"/>
  <c r="AB164" i="11"/>
  <c r="AR164" i="11"/>
  <c r="M164" i="11"/>
  <c r="AC164" i="11"/>
  <c r="AS164" i="11"/>
  <c r="N164" i="11"/>
  <c r="AD164" i="11"/>
  <c r="AT164" i="11"/>
  <c r="AI164" i="11"/>
  <c r="AM164" i="11"/>
  <c r="O164" i="11"/>
  <c r="P164" i="11"/>
  <c r="AF164" i="11"/>
  <c r="AV164" i="11"/>
  <c r="Q164" i="11"/>
  <c r="AG164" i="11"/>
  <c r="AW164" i="11"/>
  <c r="R164" i="11"/>
  <c r="AH164" i="11"/>
  <c r="AX164" i="11"/>
  <c r="A165" i="11"/>
  <c r="A166" i="11" s="1"/>
  <c r="K164" i="11"/>
  <c r="AE164" i="11"/>
  <c r="D164" i="11"/>
  <c r="AJ164" i="11"/>
  <c r="U164" i="11"/>
  <c r="F164" i="11"/>
  <c r="AL164" i="11"/>
  <c r="G164" i="11"/>
  <c r="AU164" i="11"/>
  <c r="T164" i="11"/>
  <c r="E164" i="11"/>
  <c r="AK164" i="11"/>
  <c r="V164" i="11"/>
  <c r="C164" i="11"/>
  <c r="AA164" i="11"/>
  <c r="N206" i="11" l="1"/>
  <c r="AD206" i="11"/>
  <c r="AT206" i="11"/>
  <c r="L206" i="11"/>
  <c r="AB206" i="11"/>
  <c r="AR206" i="11"/>
  <c r="S206" i="11"/>
  <c r="A207" i="11"/>
  <c r="AC206" i="11"/>
  <c r="O206" i="11"/>
  <c r="AU206" i="11"/>
  <c r="AG206" i="11"/>
  <c r="R206" i="11"/>
  <c r="AH206" i="11"/>
  <c r="AX206" i="11"/>
  <c r="P206" i="11"/>
  <c r="AF206" i="11"/>
  <c r="AV206" i="11"/>
  <c r="AA206" i="11"/>
  <c r="E206" i="11"/>
  <c r="AK206" i="11"/>
  <c r="W206" i="11"/>
  <c r="I206" i="11"/>
  <c r="AO206" i="11"/>
  <c r="F206" i="11"/>
  <c r="V206" i="11"/>
  <c r="AL206" i="11"/>
  <c r="D206" i="11"/>
  <c r="T206" i="11"/>
  <c r="AJ206" i="11"/>
  <c r="C206" i="11"/>
  <c r="AI206" i="11"/>
  <c r="M206" i="11"/>
  <c r="AS206" i="11"/>
  <c r="AE206" i="11"/>
  <c r="Q206" i="11"/>
  <c r="AW206" i="11"/>
  <c r="J206" i="11"/>
  <c r="Z206" i="11"/>
  <c r="AP206" i="11"/>
  <c r="H206" i="11"/>
  <c r="X206" i="11"/>
  <c r="AN206" i="11"/>
  <c r="K206" i="11"/>
  <c r="AQ206" i="11"/>
  <c r="U206" i="11"/>
  <c r="G206" i="11"/>
  <c r="AM206" i="11"/>
  <c r="Y206" i="11"/>
  <c r="G192" i="11"/>
  <c r="Y192" i="11"/>
  <c r="AO192" i="11"/>
  <c r="H192" i="11"/>
  <c r="Z192" i="11"/>
  <c r="AP192" i="11"/>
  <c r="J192" i="11"/>
  <c r="AA192" i="11"/>
  <c r="AQ192" i="11"/>
  <c r="K192" i="11"/>
  <c r="AB192" i="11"/>
  <c r="AR192" i="11"/>
  <c r="E192" i="11"/>
  <c r="L192" i="11"/>
  <c r="AC192" i="11"/>
  <c r="AS192" i="11"/>
  <c r="N192" i="11"/>
  <c r="AD192" i="11"/>
  <c r="AT192" i="11"/>
  <c r="O192" i="11"/>
  <c r="AE192" i="11"/>
  <c r="AU192" i="11"/>
  <c r="P192" i="11"/>
  <c r="AF192" i="11"/>
  <c r="AV192" i="11"/>
  <c r="I192" i="11"/>
  <c r="Q192" i="11"/>
  <c r="AG192" i="11"/>
  <c r="AW192" i="11"/>
  <c r="R192" i="11"/>
  <c r="AH192" i="11"/>
  <c r="AX192" i="11"/>
  <c r="S192" i="11"/>
  <c r="AI192" i="11"/>
  <c r="A193" i="11"/>
  <c r="T192" i="11"/>
  <c r="AJ192" i="11"/>
  <c r="M192" i="11"/>
  <c r="AK192" i="11"/>
  <c r="V192" i="11"/>
  <c r="D192" i="11"/>
  <c r="AM192" i="11"/>
  <c r="X192" i="11"/>
  <c r="U192" i="11"/>
  <c r="C192" i="11"/>
  <c r="AL192" i="11"/>
  <c r="W192" i="11"/>
  <c r="F192" i="11"/>
  <c r="AN192" i="11"/>
  <c r="F178" i="11"/>
  <c r="V178" i="11"/>
  <c r="AL178" i="11"/>
  <c r="C178" i="11"/>
  <c r="S178" i="11"/>
  <c r="AI178" i="11"/>
  <c r="A179" i="11"/>
  <c r="P178" i="11"/>
  <c r="AF178" i="11"/>
  <c r="AV178" i="11"/>
  <c r="M178" i="11"/>
  <c r="AG178" i="11"/>
  <c r="AK178" i="11"/>
  <c r="J178" i="11"/>
  <c r="Z178" i="11"/>
  <c r="AP178" i="11"/>
  <c r="G178" i="11"/>
  <c r="W178" i="11"/>
  <c r="AM178" i="11"/>
  <c r="D178" i="11"/>
  <c r="T178" i="11"/>
  <c r="AJ178" i="11"/>
  <c r="I178" i="11"/>
  <c r="AC178" i="11"/>
  <c r="AW178" i="11"/>
  <c r="N178" i="11"/>
  <c r="AD178" i="11"/>
  <c r="AT178" i="11"/>
  <c r="K178" i="11"/>
  <c r="AA178" i="11"/>
  <c r="AQ178" i="11"/>
  <c r="H178" i="11"/>
  <c r="X178" i="11"/>
  <c r="AN178" i="11"/>
  <c r="Y178" i="11"/>
  <c r="AS178" i="11"/>
  <c r="E178" i="11"/>
  <c r="AH178" i="11"/>
  <c r="O178" i="11"/>
  <c r="AU178" i="11"/>
  <c r="AB178" i="11"/>
  <c r="AO178" i="11"/>
  <c r="Q178" i="11"/>
  <c r="R178" i="11"/>
  <c r="AX178" i="11"/>
  <c r="AE178" i="11"/>
  <c r="L178" i="11"/>
  <c r="AR178" i="11"/>
  <c r="U178" i="11"/>
  <c r="Q234" i="11"/>
  <c r="AG234" i="11"/>
  <c r="AW234" i="11"/>
  <c r="R234" i="11"/>
  <c r="AH234" i="11"/>
  <c r="AX234" i="11"/>
  <c r="O234" i="11"/>
  <c r="AE234" i="11"/>
  <c r="AU234" i="11"/>
  <c r="L234" i="11"/>
  <c r="AB234" i="11"/>
  <c r="AR234" i="11"/>
  <c r="E234" i="11"/>
  <c r="U234" i="11"/>
  <c r="AK234" i="11"/>
  <c r="F234" i="11"/>
  <c r="V234" i="11"/>
  <c r="AL234" i="11"/>
  <c r="C234" i="11"/>
  <c r="S234" i="11"/>
  <c r="AI234" i="11"/>
  <c r="A235" i="11"/>
  <c r="P234" i="11"/>
  <c r="AF234" i="11"/>
  <c r="AV234" i="11"/>
  <c r="I234" i="11"/>
  <c r="Y234" i="11"/>
  <c r="AO234" i="11"/>
  <c r="J234" i="11"/>
  <c r="Z234" i="11"/>
  <c r="AP234" i="11"/>
  <c r="G234" i="11"/>
  <c r="W234" i="11"/>
  <c r="AM234" i="11"/>
  <c r="D234" i="11"/>
  <c r="T234" i="11"/>
  <c r="AJ234" i="11"/>
  <c r="AC234" i="11"/>
  <c r="N234" i="11"/>
  <c r="AT234" i="11"/>
  <c r="AA234" i="11"/>
  <c r="H234" i="11"/>
  <c r="AN234" i="11"/>
  <c r="M234" i="11"/>
  <c r="AS234" i="11"/>
  <c r="AD234" i="11"/>
  <c r="K234" i="11"/>
  <c r="AQ234" i="11"/>
  <c r="X234" i="11"/>
  <c r="H220" i="11"/>
  <c r="X220" i="11"/>
  <c r="AN220" i="11"/>
  <c r="I220" i="11"/>
  <c r="Y220" i="11"/>
  <c r="AO220" i="11"/>
  <c r="J220" i="11"/>
  <c r="Z220" i="11"/>
  <c r="AP220" i="11"/>
  <c r="G220" i="11"/>
  <c r="W220" i="11"/>
  <c r="AM220" i="11"/>
  <c r="L220" i="11"/>
  <c r="AB220" i="11"/>
  <c r="AR220" i="11"/>
  <c r="M220" i="11"/>
  <c r="AC220" i="11"/>
  <c r="AS220" i="11"/>
  <c r="N220" i="11"/>
  <c r="AD220" i="11"/>
  <c r="AT220" i="11"/>
  <c r="K220" i="11"/>
  <c r="AA220" i="11"/>
  <c r="AQ220" i="11"/>
  <c r="P220" i="11"/>
  <c r="AF220" i="11"/>
  <c r="AV220" i="11"/>
  <c r="Q220" i="11"/>
  <c r="AG220" i="11"/>
  <c r="AW220" i="11"/>
  <c r="R220" i="11"/>
  <c r="AH220" i="11"/>
  <c r="AX220" i="11"/>
  <c r="O220" i="11"/>
  <c r="AE220" i="11"/>
  <c r="AU220" i="11"/>
  <c r="D220" i="11"/>
  <c r="AJ220" i="11"/>
  <c r="U220" i="11"/>
  <c r="F220" i="11"/>
  <c r="AL220" i="11"/>
  <c r="S220" i="11"/>
  <c r="A221" i="11"/>
  <c r="T220" i="11"/>
  <c r="E220" i="11"/>
  <c r="AK220" i="11"/>
  <c r="V220" i="11"/>
  <c r="C220" i="11"/>
  <c r="AI220" i="11"/>
  <c r="G221" i="11" l="1"/>
  <c r="W221" i="11"/>
  <c r="AM221" i="11"/>
  <c r="D221" i="11"/>
  <c r="T221" i="11"/>
  <c r="AJ221" i="11"/>
  <c r="E221" i="11"/>
  <c r="U221" i="11"/>
  <c r="AK221" i="11"/>
  <c r="F221" i="11"/>
  <c r="V221" i="11"/>
  <c r="AL221" i="11"/>
  <c r="AA221" i="11"/>
  <c r="AQ221" i="11"/>
  <c r="X221" i="11"/>
  <c r="I221" i="11"/>
  <c r="AO221" i="11"/>
  <c r="Z221" i="11"/>
  <c r="AR221" i="11"/>
  <c r="N221" i="11"/>
  <c r="C221" i="11"/>
  <c r="S221" i="11"/>
  <c r="AI221" i="11"/>
  <c r="A222" i="11"/>
  <c r="P221" i="11"/>
  <c r="AV221" i="11"/>
  <c r="Q221" i="11"/>
  <c r="AG221" i="11"/>
  <c r="R221" i="11"/>
  <c r="AX221" i="11"/>
  <c r="K221" i="11"/>
  <c r="H221" i="11"/>
  <c r="AN221" i="11"/>
  <c r="Y221" i="11"/>
  <c r="J221" i="11"/>
  <c r="AP221" i="11"/>
  <c r="AC221" i="11"/>
  <c r="AT221" i="11"/>
  <c r="O221" i="11"/>
  <c r="AE221" i="11"/>
  <c r="AU221" i="11"/>
  <c r="L221" i="11"/>
  <c r="AB221" i="11"/>
  <c r="M221" i="11"/>
  <c r="AS221" i="11"/>
  <c r="AD221" i="11"/>
  <c r="AF221" i="11"/>
  <c r="AW221" i="11"/>
  <c r="AH221" i="11"/>
  <c r="P179" i="11"/>
  <c r="AF179" i="11"/>
  <c r="AV179" i="11"/>
  <c r="Q179" i="11"/>
  <c r="AG179" i="11"/>
  <c r="AW179" i="11"/>
  <c r="R179" i="11"/>
  <c r="AH179" i="11"/>
  <c r="AX179" i="11"/>
  <c r="A180" i="11"/>
  <c r="A181" i="11" s="1"/>
  <c r="K179" i="11"/>
  <c r="AE179" i="11"/>
  <c r="U179" i="11"/>
  <c r="F179" i="11"/>
  <c r="AL179" i="11"/>
  <c r="G179" i="11"/>
  <c r="AU179" i="11"/>
  <c r="L179" i="11"/>
  <c r="AB179" i="11"/>
  <c r="AR179" i="11"/>
  <c r="M179" i="11"/>
  <c r="AC179" i="11"/>
  <c r="AS179" i="11"/>
  <c r="N179" i="11"/>
  <c r="AD179" i="11"/>
  <c r="AT179" i="11"/>
  <c r="AI179" i="11"/>
  <c r="AM179" i="11"/>
  <c r="O179" i="11"/>
  <c r="D179" i="11"/>
  <c r="T179" i="11"/>
  <c r="AJ179" i="11"/>
  <c r="E179" i="11"/>
  <c r="AK179" i="11"/>
  <c r="V179" i="11"/>
  <c r="C179" i="11"/>
  <c r="AA179" i="11"/>
  <c r="H179" i="11"/>
  <c r="X179" i="11"/>
  <c r="AN179" i="11"/>
  <c r="I179" i="11"/>
  <c r="Y179" i="11"/>
  <c r="AO179" i="11"/>
  <c r="J179" i="11"/>
  <c r="Z179" i="11"/>
  <c r="AP179" i="11"/>
  <c r="S179" i="11"/>
  <c r="W179" i="11"/>
  <c r="AQ179" i="11"/>
  <c r="P235" i="11"/>
  <c r="AF235" i="11"/>
  <c r="AV235" i="11"/>
  <c r="Q235" i="11"/>
  <c r="AG235" i="11"/>
  <c r="AW235" i="11"/>
  <c r="R235" i="11"/>
  <c r="AH235" i="11"/>
  <c r="AX235" i="11"/>
  <c r="O235" i="11"/>
  <c r="AE235" i="11"/>
  <c r="AU235" i="11"/>
  <c r="D235" i="11"/>
  <c r="AJ235" i="11"/>
  <c r="U235" i="11"/>
  <c r="F235" i="11"/>
  <c r="AL235" i="11"/>
  <c r="S235" i="11"/>
  <c r="A236" i="11"/>
  <c r="X235" i="11"/>
  <c r="Y235" i="11"/>
  <c r="J235" i="11"/>
  <c r="AP235" i="11"/>
  <c r="W235" i="11"/>
  <c r="AB235" i="11"/>
  <c r="AC235" i="11"/>
  <c r="N235" i="11"/>
  <c r="K235" i="11"/>
  <c r="T235" i="11"/>
  <c r="E235" i="11"/>
  <c r="AK235" i="11"/>
  <c r="V235" i="11"/>
  <c r="C235" i="11"/>
  <c r="AI235" i="11"/>
  <c r="H235" i="11"/>
  <c r="AN235" i="11"/>
  <c r="AO235" i="11"/>
  <c r="Z235" i="11"/>
  <c r="G235" i="11"/>
  <c r="AR235" i="11"/>
  <c r="AT235" i="11"/>
  <c r="AQ235" i="11"/>
  <c r="I235" i="11"/>
  <c r="AM235" i="11"/>
  <c r="L235" i="11"/>
  <c r="M235" i="11"/>
  <c r="AS235" i="11"/>
  <c r="AD235" i="11"/>
  <c r="AA235" i="11"/>
  <c r="D193" i="11"/>
  <c r="T193" i="11"/>
  <c r="AJ193" i="11"/>
  <c r="E193" i="11"/>
  <c r="U193" i="11"/>
  <c r="AK193" i="11"/>
  <c r="F193" i="11"/>
  <c r="V193" i="11"/>
  <c r="AL193" i="11"/>
  <c r="C193" i="11"/>
  <c r="S193" i="11"/>
  <c r="AI193" i="11"/>
  <c r="A194" i="11"/>
  <c r="H193" i="11"/>
  <c r="AN193" i="11"/>
  <c r="Y193" i="11"/>
  <c r="J193" i="11"/>
  <c r="AP193" i="11"/>
  <c r="W193" i="11"/>
  <c r="L193" i="11"/>
  <c r="M193" i="11"/>
  <c r="AC193" i="11"/>
  <c r="N193" i="11"/>
  <c r="K193" i="11"/>
  <c r="AQ193" i="11"/>
  <c r="AF193" i="11"/>
  <c r="Q193" i="11"/>
  <c r="AW193" i="11"/>
  <c r="AH193" i="11"/>
  <c r="O193" i="11"/>
  <c r="AU193" i="11"/>
  <c r="X193" i="11"/>
  <c r="I193" i="11"/>
  <c r="AO193" i="11"/>
  <c r="Z193" i="11"/>
  <c r="G193" i="11"/>
  <c r="AM193" i="11"/>
  <c r="AR193" i="11"/>
  <c r="AS193" i="11"/>
  <c r="AD193" i="11"/>
  <c r="AA193" i="11"/>
  <c r="AB193" i="11"/>
  <c r="AT193" i="11"/>
  <c r="P193" i="11"/>
  <c r="AV193" i="11"/>
  <c r="AG193" i="11"/>
  <c r="R193" i="11"/>
  <c r="AX193" i="11"/>
  <c r="AE193" i="11"/>
  <c r="M207" i="11"/>
  <c r="O207" i="11"/>
  <c r="V207" i="11"/>
  <c r="AL207" i="11"/>
  <c r="D207" i="11"/>
  <c r="AA207" i="11"/>
  <c r="AQ207" i="11"/>
  <c r="N207" i="11"/>
  <c r="AF207" i="11"/>
  <c r="AV207" i="11"/>
  <c r="Y207" i="11"/>
  <c r="AO207" i="11"/>
  <c r="S207" i="11"/>
  <c r="AP207" i="11"/>
  <c r="AE207" i="11"/>
  <c r="T207" i="11"/>
  <c r="AJ207" i="11"/>
  <c r="AS207" i="11"/>
  <c r="I207" i="11"/>
  <c r="K207" i="11"/>
  <c r="Q207" i="11"/>
  <c r="AH207" i="11"/>
  <c r="AX207" i="11"/>
  <c r="W207" i="11"/>
  <c r="AM207" i="11"/>
  <c r="F207" i="11"/>
  <c r="AB207" i="11"/>
  <c r="AR207" i="11"/>
  <c r="U207" i="11"/>
  <c r="AK207" i="11"/>
  <c r="C207" i="11"/>
  <c r="Z207" i="11"/>
  <c r="L207" i="11"/>
  <c r="AU207" i="11"/>
  <c r="H207" i="11"/>
  <c r="AC207" i="11"/>
  <c r="E207" i="11"/>
  <c r="G207" i="11"/>
  <c r="J207" i="11"/>
  <c r="AD207" i="11"/>
  <c r="AT207" i="11"/>
  <c r="R207" i="11"/>
  <c r="AI207" i="11"/>
  <c r="A208" i="11"/>
  <c r="X207" i="11"/>
  <c r="AN207" i="11"/>
  <c r="P207" i="11"/>
  <c r="AG207" i="11"/>
  <c r="AW207" i="11"/>
  <c r="F194" i="11" l="1"/>
  <c r="V194" i="11"/>
  <c r="AL194" i="11"/>
  <c r="C194" i="11"/>
  <c r="S194" i="11"/>
  <c r="AI194" i="11"/>
  <c r="A195" i="11"/>
  <c r="A196" i="11" s="1"/>
  <c r="P194" i="11"/>
  <c r="AF194" i="11"/>
  <c r="AV194" i="11"/>
  <c r="Q194" i="11"/>
  <c r="AG194" i="11"/>
  <c r="AW194" i="11"/>
  <c r="J194" i="11"/>
  <c r="Z194" i="11"/>
  <c r="AP194" i="11"/>
  <c r="G194" i="11"/>
  <c r="W194" i="11"/>
  <c r="AM194" i="11"/>
  <c r="D194" i="11"/>
  <c r="T194" i="11"/>
  <c r="AJ194" i="11"/>
  <c r="E194" i="11"/>
  <c r="U194" i="11"/>
  <c r="AK194" i="11"/>
  <c r="N194" i="11"/>
  <c r="AD194" i="11"/>
  <c r="AT194" i="11"/>
  <c r="K194" i="11"/>
  <c r="AA194" i="11"/>
  <c r="AQ194" i="11"/>
  <c r="H194" i="11"/>
  <c r="X194" i="11"/>
  <c r="AN194" i="11"/>
  <c r="I194" i="11"/>
  <c r="Y194" i="11"/>
  <c r="AO194" i="11"/>
  <c r="R194" i="11"/>
  <c r="AH194" i="11"/>
  <c r="AX194" i="11"/>
  <c r="O194" i="11"/>
  <c r="AE194" i="11"/>
  <c r="AU194" i="11"/>
  <c r="L194" i="11"/>
  <c r="AB194" i="11"/>
  <c r="AR194" i="11"/>
  <c r="M194" i="11"/>
  <c r="AC194" i="11"/>
  <c r="AS194" i="11"/>
  <c r="I208" i="11"/>
  <c r="Y208" i="11"/>
  <c r="J208" i="11"/>
  <c r="G208" i="11"/>
  <c r="D208" i="11"/>
  <c r="AP208" i="11"/>
  <c r="AM208" i="11"/>
  <c r="AJ208" i="11"/>
  <c r="M208" i="11"/>
  <c r="AC208" i="11"/>
  <c r="AS208" i="11"/>
  <c r="N208" i="11"/>
  <c r="AD208" i="11"/>
  <c r="AT208" i="11"/>
  <c r="K208" i="11"/>
  <c r="AA208" i="11"/>
  <c r="AQ208" i="11"/>
  <c r="H208" i="11"/>
  <c r="X208" i="11"/>
  <c r="AN208" i="11"/>
  <c r="AG208" i="11"/>
  <c r="AW208" i="11"/>
  <c r="AH208" i="11"/>
  <c r="O208" i="11"/>
  <c r="AU208" i="11"/>
  <c r="AR208" i="11"/>
  <c r="U208" i="11"/>
  <c r="F208" i="11"/>
  <c r="AL208" i="11"/>
  <c r="S208" i="11"/>
  <c r="A209" i="11"/>
  <c r="P208" i="11"/>
  <c r="AV208" i="11"/>
  <c r="AO208" i="11"/>
  <c r="Z208" i="11"/>
  <c r="W208" i="11"/>
  <c r="T208" i="11"/>
  <c r="Q208" i="11"/>
  <c r="R208" i="11"/>
  <c r="AX208" i="11"/>
  <c r="AE208" i="11"/>
  <c r="L208" i="11"/>
  <c r="AB208" i="11"/>
  <c r="E208" i="11"/>
  <c r="AK208" i="11"/>
  <c r="V208" i="11"/>
  <c r="C208" i="11"/>
  <c r="AI208" i="11"/>
  <c r="AF208" i="11"/>
  <c r="N222" i="11"/>
  <c r="AD222" i="11"/>
  <c r="K222" i="11"/>
  <c r="AQ222" i="11"/>
  <c r="X222" i="11"/>
  <c r="I222" i="11"/>
  <c r="AO222" i="11"/>
  <c r="R222" i="11"/>
  <c r="AH222" i="11"/>
  <c r="AX222" i="11"/>
  <c r="O222" i="11"/>
  <c r="AE222" i="11"/>
  <c r="AU222" i="11"/>
  <c r="L222" i="11"/>
  <c r="AB222" i="11"/>
  <c r="AR222" i="11"/>
  <c r="M222" i="11"/>
  <c r="AC222" i="11"/>
  <c r="AS222" i="11"/>
  <c r="A223" i="11"/>
  <c r="P222" i="11"/>
  <c r="AV222" i="11"/>
  <c r="AG222" i="11"/>
  <c r="AJ222" i="11"/>
  <c r="U222" i="11"/>
  <c r="AT222" i="11"/>
  <c r="AA222" i="11"/>
  <c r="H222" i="11"/>
  <c r="AN222" i="11"/>
  <c r="Y222" i="11"/>
  <c r="F222" i="11"/>
  <c r="V222" i="11"/>
  <c r="AL222" i="11"/>
  <c r="C222" i="11"/>
  <c r="S222" i="11"/>
  <c r="AI222" i="11"/>
  <c r="AF222" i="11"/>
  <c r="Q222" i="11"/>
  <c r="AW222" i="11"/>
  <c r="J222" i="11"/>
  <c r="Z222" i="11"/>
  <c r="AP222" i="11"/>
  <c r="G222" i="11"/>
  <c r="W222" i="11"/>
  <c r="AM222" i="11"/>
  <c r="D222" i="11"/>
  <c r="T222" i="11"/>
  <c r="E222" i="11"/>
  <c r="AK222" i="11"/>
  <c r="O236" i="11"/>
  <c r="AE236" i="11"/>
  <c r="AU236" i="11"/>
  <c r="L236" i="11"/>
  <c r="AB236" i="11"/>
  <c r="AR236" i="11"/>
  <c r="M236" i="11"/>
  <c r="AC236" i="11"/>
  <c r="AS236" i="11"/>
  <c r="N236" i="11"/>
  <c r="AD236" i="11"/>
  <c r="AT236" i="11"/>
  <c r="C236" i="11"/>
  <c r="S236" i="11"/>
  <c r="AI236" i="11"/>
  <c r="A237" i="11"/>
  <c r="P236" i="11"/>
  <c r="AF236" i="11"/>
  <c r="AV236" i="11"/>
  <c r="Q236" i="11"/>
  <c r="AG236" i="11"/>
  <c r="AW236" i="11"/>
  <c r="R236" i="11"/>
  <c r="AH236" i="11"/>
  <c r="AX236" i="11"/>
  <c r="G236" i="11"/>
  <c r="W236" i="11"/>
  <c r="AM236" i="11"/>
  <c r="D236" i="11"/>
  <c r="T236" i="11"/>
  <c r="AJ236" i="11"/>
  <c r="E236" i="11"/>
  <c r="U236" i="11"/>
  <c r="AK236" i="11"/>
  <c r="F236" i="11"/>
  <c r="V236" i="11"/>
  <c r="AL236" i="11"/>
  <c r="K236" i="11"/>
  <c r="AA236" i="11"/>
  <c r="AQ236" i="11"/>
  <c r="H236" i="11"/>
  <c r="X236" i="11"/>
  <c r="AN236" i="11"/>
  <c r="I236" i="11"/>
  <c r="Y236" i="11"/>
  <c r="AO236" i="11"/>
  <c r="J236" i="11"/>
  <c r="Z236" i="11"/>
  <c r="AP236" i="11"/>
  <c r="E67" i="5"/>
  <c r="N34" i="6"/>
  <c r="AT31" i="5"/>
  <c r="AT16" i="5"/>
  <c r="R49" i="6"/>
  <c r="W85" i="6"/>
  <c r="AL19" i="6"/>
  <c r="Z97" i="6"/>
  <c r="AE4" i="5"/>
  <c r="AH52" i="5"/>
  <c r="AW37" i="5"/>
  <c r="V31" i="5"/>
  <c r="AH64" i="6"/>
  <c r="AZ55" i="6"/>
  <c r="AO76" i="6"/>
  <c r="AB73" i="6"/>
  <c r="H4" i="5"/>
  <c r="AZ16" i="6"/>
  <c r="AP28" i="6"/>
  <c r="AN85" i="5"/>
  <c r="N70" i="5"/>
  <c r="AK79" i="6"/>
  <c r="G34" i="5"/>
  <c r="Q22" i="6"/>
  <c r="AT31" i="6"/>
  <c r="Q58" i="5"/>
  <c r="AX88" i="5"/>
  <c r="AZ82" i="5"/>
  <c r="AU22" i="6"/>
  <c r="AX31" i="6"/>
  <c r="AZ61" i="5"/>
  <c r="V13" i="5"/>
  <c r="AE31" i="6"/>
  <c r="U58" i="6"/>
  <c r="AA16" i="5"/>
  <c r="AK22" i="6"/>
  <c r="U34" i="5"/>
  <c r="AT19" i="5"/>
  <c r="R34" i="5"/>
  <c r="L19" i="6"/>
  <c r="Z43" i="6"/>
  <c r="O58" i="5"/>
  <c r="AY34" i="6"/>
  <c r="AL88" i="6"/>
  <c r="Q52" i="5"/>
  <c r="M43" i="6"/>
  <c r="AA79" i="5"/>
  <c r="AZ82" i="6"/>
  <c r="AV70" i="6"/>
  <c r="U19" i="5"/>
  <c r="AO10" i="5"/>
  <c r="AY16" i="5"/>
  <c r="S28" i="5"/>
  <c r="AB34" i="6"/>
  <c r="AW31" i="6"/>
  <c r="L91" i="6"/>
  <c r="AZ94" i="5"/>
  <c r="P13" i="5"/>
  <c r="P16" i="5"/>
  <c r="AM76" i="6"/>
  <c r="P94" i="5"/>
  <c r="P31" i="6"/>
  <c r="K19" i="6"/>
  <c r="AR28" i="6"/>
  <c r="AR67" i="5"/>
  <c r="Y58" i="6"/>
  <c r="AF88" i="5"/>
  <c r="X85" i="6"/>
  <c r="X7" i="6"/>
  <c r="AK61" i="5"/>
  <c r="AN28" i="6"/>
  <c r="R40" i="6"/>
  <c r="L28" i="5"/>
  <c r="M40" i="5"/>
  <c r="W7" i="6"/>
  <c r="J7" i="5"/>
  <c r="AG82" i="6"/>
  <c r="AX22" i="6"/>
  <c r="F28" i="5"/>
  <c r="AW97" i="5"/>
  <c r="W37" i="6"/>
  <c r="U13" i="6"/>
  <c r="R13" i="5"/>
  <c r="AN67" i="6"/>
  <c r="AA85" i="6"/>
  <c r="AO25" i="6"/>
  <c r="AJ10" i="5"/>
  <c r="AC49" i="5"/>
  <c r="AV49" i="5"/>
  <c r="N91" i="5"/>
  <c r="AS22" i="5"/>
  <c r="AN52" i="6"/>
  <c r="AN76" i="5"/>
  <c r="AO4" i="6"/>
  <c r="AV13" i="6"/>
  <c r="AM10" i="6"/>
  <c r="N61" i="6"/>
  <c r="F91" i="5"/>
  <c r="T34" i="5"/>
  <c r="AH52" i="6"/>
  <c r="AM49" i="6"/>
  <c r="N7" i="6"/>
  <c r="K13" i="5"/>
  <c r="AZ52" i="6"/>
  <c r="K97" i="5"/>
  <c r="F91" i="6"/>
  <c r="AS73" i="5"/>
  <c r="E82" i="6"/>
  <c r="W49" i="6"/>
  <c r="AQ76" i="5"/>
  <c r="T67" i="6"/>
  <c r="AD70" i="5"/>
  <c r="AG40" i="6"/>
  <c r="AQ97" i="6"/>
  <c r="G67" i="5"/>
  <c r="AV73" i="5"/>
  <c r="AC19" i="6"/>
  <c r="V19" i="6"/>
  <c r="S40" i="6"/>
  <c r="AQ7" i="6"/>
  <c r="AO28" i="6"/>
  <c r="AJ97" i="6"/>
  <c r="M31" i="6"/>
  <c r="AU73" i="6"/>
  <c r="AL16" i="6"/>
  <c r="K4" i="5"/>
  <c r="M4" i="5"/>
  <c r="C16" i="6"/>
  <c r="I34" i="6"/>
  <c r="AN70" i="6"/>
  <c r="AJ91" i="5"/>
  <c r="M55" i="6"/>
  <c r="AA31" i="5"/>
  <c r="AA43" i="6"/>
  <c r="AN73" i="5"/>
  <c r="AW85" i="5"/>
  <c r="AW70" i="6"/>
  <c r="L10" i="6"/>
  <c r="AI55" i="5"/>
  <c r="AS67" i="6"/>
  <c r="N13" i="5"/>
  <c r="Q97" i="6"/>
  <c r="P85" i="5"/>
  <c r="AV55" i="5"/>
  <c r="G16" i="6"/>
  <c r="O22" i="6"/>
  <c r="AA16" i="6"/>
  <c r="AE43" i="5"/>
  <c r="AF55" i="6"/>
  <c r="AD10" i="5"/>
  <c r="O34" i="6"/>
  <c r="J67" i="5"/>
  <c r="AT91" i="6"/>
  <c r="L52" i="5"/>
  <c r="F49" i="6"/>
  <c r="AP88" i="6"/>
  <c r="W22" i="6"/>
  <c r="O79" i="6"/>
  <c r="AB88" i="5"/>
  <c r="U67" i="6"/>
  <c r="AE55" i="5"/>
  <c r="AN58" i="5"/>
  <c r="AY34" i="5"/>
  <c r="AC37" i="5"/>
  <c r="AU97" i="6"/>
  <c r="C7" i="5"/>
  <c r="AQ28" i="6"/>
  <c r="AG70" i="5"/>
  <c r="AU70" i="6"/>
  <c r="R19" i="6"/>
  <c r="Y31" i="5"/>
  <c r="W88" i="5"/>
  <c r="R10" i="5"/>
  <c r="Q19" i="5"/>
  <c r="AZ31" i="5"/>
  <c r="L31" i="6"/>
  <c r="O55" i="6"/>
  <c r="AY82" i="5"/>
  <c r="J31" i="6"/>
  <c r="AH88" i="5"/>
  <c r="AA40" i="5"/>
  <c r="AA82" i="5"/>
  <c r="V4" i="5"/>
  <c r="AL73" i="6"/>
  <c r="AN16" i="6"/>
  <c r="R73" i="5"/>
  <c r="AG43" i="6"/>
  <c r="Y31" i="6"/>
  <c r="AY31" i="5"/>
  <c r="AZ10" i="5"/>
  <c r="T13" i="6"/>
  <c r="AX97" i="5"/>
  <c r="AP91" i="6"/>
  <c r="K40" i="6"/>
  <c r="AQ61" i="5"/>
  <c r="F28" i="6"/>
  <c r="J76" i="5"/>
  <c r="M73" i="5"/>
  <c r="J94" i="6"/>
  <c r="Y25" i="5"/>
  <c r="M94" i="6"/>
  <c r="T34" i="6"/>
  <c r="AK76" i="6"/>
  <c r="AN79" i="6"/>
  <c r="AS82" i="6"/>
  <c r="F67" i="6"/>
  <c r="AK49" i="5"/>
  <c r="L22" i="5"/>
  <c r="AD67" i="6"/>
  <c r="AT10" i="5"/>
  <c r="AL94" i="5"/>
  <c r="AJ22" i="6"/>
  <c r="X22" i="6"/>
  <c r="AJ58" i="6"/>
  <c r="K19" i="5"/>
  <c r="E61" i="5"/>
  <c r="AR85" i="6"/>
  <c r="AZ37" i="6"/>
  <c r="E4" i="5"/>
  <c r="AH34" i="6"/>
  <c r="F46" i="6"/>
  <c r="G52" i="5"/>
  <c r="Z13" i="5"/>
  <c r="O22" i="5"/>
  <c r="AC16" i="6"/>
  <c r="AA13" i="5"/>
  <c r="E43" i="5"/>
  <c r="AO91" i="5"/>
  <c r="AR37" i="5"/>
  <c r="G46" i="6"/>
  <c r="H28" i="5"/>
  <c r="AX52" i="5"/>
  <c r="AQ13" i="5"/>
  <c r="P73" i="5"/>
  <c r="AR85" i="5"/>
  <c r="H97" i="5"/>
  <c r="AU46" i="5"/>
  <c r="AU64" i="6"/>
  <c r="AA28" i="5"/>
  <c r="AD28" i="6"/>
  <c r="AY22" i="6"/>
  <c r="E28" i="5"/>
  <c r="AA70" i="6"/>
  <c r="AQ55" i="5"/>
  <c r="I31" i="5"/>
  <c r="AQ52" i="6"/>
  <c r="AW88" i="6"/>
  <c r="AZ91" i="6"/>
  <c r="C10" i="6"/>
  <c r="T37" i="5"/>
  <c r="H13" i="5"/>
  <c r="AL43" i="5"/>
  <c r="AN94" i="6"/>
  <c r="AO76" i="5"/>
  <c r="W52" i="5"/>
  <c r="AC25" i="5"/>
  <c r="AH46" i="6"/>
  <c r="N97" i="6"/>
  <c r="V61" i="5"/>
  <c r="AI34" i="5"/>
  <c r="Q7" i="5"/>
  <c r="AD91" i="6"/>
  <c r="O16" i="5"/>
  <c r="W64" i="5"/>
  <c r="AE88" i="6"/>
  <c r="Y10" i="6"/>
  <c r="U16" i="5"/>
  <c r="E7" i="6"/>
  <c r="U4" i="6"/>
  <c r="G40" i="6"/>
  <c r="N22" i="5"/>
  <c r="R94" i="5"/>
  <c r="W34" i="5"/>
  <c r="AG88" i="5"/>
  <c r="Y55" i="5"/>
  <c r="AG76" i="6"/>
  <c r="AI25" i="6"/>
  <c r="P25" i="5"/>
  <c r="Y13" i="5"/>
  <c r="U76" i="6"/>
  <c r="AC76" i="6"/>
  <c r="AA19" i="5"/>
  <c r="Y43" i="6"/>
  <c r="T64" i="5"/>
  <c r="F52" i="5"/>
  <c r="W85" i="5"/>
  <c r="O76" i="6"/>
  <c r="AC91" i="5"/>
  <c r="AX79" i="6"/>
  <c r="AD55" i="5"/>
  <c r="AX46" i="5"/>
  <c r="N79" i="5"/>
  <c r="AM22" i="6"/>
  <c r="AG91" i="6"/>
  <c r="L7" i="5"/>
  <c r="AE22" i="6"/>
  <c r="N10" i="5"/>
  <c r="M55" i="5"/>
  <c r="AI19" i="6"/>
  <c r="AO61" i="5"/>
  <c r="AD82" i="5"/>
  <c r="M79" i="5"/>
  <c r="AD49" i="6"/>
  <c r="AK28" i="5"/>
  <c r="K13" i="6"/>
  <c r="AL82" i="5"/>
  <c r="L64" i="6"/>
  <c r="AT28" i="5"/>
  <c r="AN43" i="6"/>
  <c r="J31" i="5"/>
  <c r="Y58" i="5"/>
  <c r="AA40" i="6"/>
  <c r="V88" i="5"/>
  <c r="AO85" i="5"/>
  <c r="R67" i="5"/>
  <c r="AV10" i="5"/>
  <c r="V82" i="6"/>
  <c r="W97" i="5"/>
  <c r="AM79" i="5"/>
  <c r="V22" i="6"/>
  <c r="AH28" i="6"/>
  <c r="U97" i="5"/>
  <c r="AM73" i="5"/>
  <c r="L10" i="5"/>
  <c r="X4" i="6"/>
  <c r="E97" i="6"/>
  <c r="T73" i="5"/>
  <c r="W13" i="6"/>
  <c r="AL31" i="5"/>
  <c r="X31" i="6"/>
  <c r="G19" i="6"/>
  <c r="H82" i="5"/>
  <c r="N52" i="6"/>
  <c r="AD13" i="5"/>
  <c r="X70" i="5"/>
  <c r="AP13" i="6"/>
  <c r="M34" i="6"/>
  <c r="AU52" i="6"/>
  <c r="AY46" i="5"/>
  <c r="T85" i="6"/>
  <c r="P52" i="5"/>
  <c r="R43" i="6"/>
  <c r="AE73" i="5"/>
  <c r="AT94" i="5"/>
  <c r="AL64" i="5"/>
  <c r="AO37" i="5"/>
  <c r="AI82" i="5"/>
  <c r="AI70" i="5"/>
  <c r="AE40" i="5"/>
  <c r="W73" i="6"/>
  <c r="AJ73" i="5"/>
  <c r="AM82" i="5"/>
  <c r="G70" i="6"/>
  <c r="S73" i="6"/>
  <c r="O4" i="5"/>
  <c r="R70" i="6"/>
  <c r="X49" i="5"/>
  <c r="AJ73" i="6"/>
  <c r="AE70" i="5"/>
  <c r="AB31" i="6"/>
  <c r="AC88" i="5"/>
  <c r="C97" i="5"/>
  <c r="AG94" i="6"/>
  <c r="P46" i="6"/>
  <c r="AL46" i="5"/>
  <c r="F13" i="5"/>
  <c r="K61" i="5"/>
  <c r="AP22" i="6"/>
  <c r="AY28" i="5"/>
  <c r="K43" i="6"/>
  <c r="AR82" i="5"/>
  <c r="L76" i="5"/>
  <c r="AC91" i="6"/>
  <c r="E25" i="5"/>
  <c r="AH58" i="5"/>
  <c r="O7" i="6"/>
  <c r="V79" i="5"/>
  <c r="AS85" i="5"/>
  <c r="AQ13" i="6"/>
  <c r="F4" i="6"/>
  <c r="F46" i="5"/>
  <c r="P10" i="6"/>
  <c r="U70" i="5"/>
  <c r="R31" i="5"/>
  <c r="M49" i="6"/>
  <c r="I88" i="5"/>
  <c r="AI16" i="6"/>
  <c r="N22" i="6"/>
  <c r="O61" i="5"/>
  <c r="K10" i="5"/>
  <c r="AY7" i="5"/>
  <c r="F7" i="5"/>
  <c r="Y49" i="5"/>
  <c r="AG19" i="6"/>
  <c r="AV40" i="5"/>
  <c r="V46" i="5"/>
  <c r="AJ58" i="5"/>
  <c r="F43" i="5"/>
  <c r="T73" i="6"/>
  <c r="AJ55" i="5"/>
  <c r="AV40" i="6"/>
  <c r="AX40" i="6"/>
  <c r="AR58" i="5"/>
  <c r="AB94" i="5"/>
  <c r="G88" i="5"/>
  <c r="Y37" i="5"/>
  <c r="AV85" i="5"/>
  <c r="O46" i="5"/>
  <c r="AN13" i="6"/>
  <c r="AS22" i="6"/>
  <c r="O31" i="5"/>
  <c r="L70" i="5"/>
  <c r="AR58" i="6"/>
  <c r="G7" i="6"/>
  <c r="I34" i="5"/>
  <c r="AW34" i="5"/>
  <c r="K22" i="6"/>
  <c r="AO7" i="6"/>
  <c r="I76" i="5"/>
  <c r="AM85" i="5"/>
  <c r="K88" i="5"/>
  <c r="R4" i="6"/>
  <c r="AN19" i="5"/>
  <c r="AY46" i="6"/>
  <c r="L88" i="6"/>
  <c r="F64" i="5"/>
  <c r="K31" i="5"/>
  <c r="AO19" i="6"/>
  <c r="AV7" i="6"/>
  <c r="AL37" i="6"/>
  <c r="U88" i="5"/>
  <c r="AC88" i="6"/>
  <c r="X28" i="6"/>
  <c r="Y52" i="6"/>
  <c r="M25" i="5"/>
  <c r="AY19" i="5"/>
  <c r="AD73" i="6"/>
  <c r="AW4" i="5"/>
  <c r="X88" i="6"/>
  <c r="AG7" i="6"/>
  <c r="AT91" i="5"/>
  <c r="AC43" i="6"/>
  <c r="J91" i="5"/>
  <c r="P88" i="5"/>
  <c r="L28" i="6"/>
  <c r="AK4" i="6"/>
  <c r="AZ67" i="6"/>
  <c r="V49" i="5"/>
  <c r="C94" i="6"/>
  <c r="AK97" i="5"/>
  <c r="AK4" i="5"/>
  <c r="AV28" i="6"/>
  <c r="AU79" i="5"/>
  <c r="AH85" i="5"/>
  <c r="V55" i="6"/>
  <c r="I55" i="6"/>
  <c r="AW7" i="5"/>
  <c r="G43" i="5"/>
  <c r="AB58" i="6"/>
  <c r="AJ82" i="5"/>
  <c r="AT85" i="5"/>
  <c r="O94" i="5"/>
  <c r="E22" i="5"/>
  <c r="AT67" i="5"/>
  <c r="Y28" i="5"/>
  <c r="G25" i="5"/>
  <c r="AK13" i="5"/>
  <c r="AP73" i="5"/>
  <c r="AL91" i="5"/>
  <c r="AW55" i="5"/>
  <c r="N49" i="6"/>
  <c r="Z25" i="5"/>
  <c r="AK91" i="5"/>
  <c r="Q28" i="6"/>
  <c r="W28" i="6"/>
  <c r="AD79" i="5"/>
  <c r="AH55" i="6"/>
  <c r="AG25" i="5"/>
  <c r="AZ25" i="5"/>
  <c r="AJ13" i="6"/>
  <c r="AW94" i="5"/>
  <c r="AK19" i="6"/>
  <c r="AX73" i="6"/>
  <c r="X34" i="6"/>
  <c r="AA7" i="5"/>
  <c r="I55" i="5"/>
  <c r="H31" i="6"/>
  <c r="AC19" i="5"/>
  <c r="P4" i="6"/>
  <c r="AC16" i="5"/>
  <c r="AA22" i="6"/>
  <c r="AN73" i="6"/>
  <c r="U10" i="5"/>
  <c r="F22" i="5"/>
  <c r="AK28" i="6"/>
  <c r="AF91" i="6"/>
  <c r="U58" i="5"/>
  <c r="AW61" i="5"/>
  <c r="AZ7" i="5"/>
  <c r="X61" i="6"/>
  <c r="AA31" i="6"/>
  <c r="L46" i="6"/>
  <c r="K49" i="5"/>
  <c r="P76" i="5"/>
  <c r="AS10" i="6"/>
  <c r="AU34" i="6"/>
  <c r="L13" i="5"/>
  <c r="C25" i="5"/>
  <c r="J4" i="6"/>
  <c r="E76" i="5"/>
  <c r="Y22" i="6"/>
  <c r="Z73" i="6"/>
  <c r="Z52" i="6"/>
  <c r="S97" i="6"/>
  <c r="I43" i="6"/>
  <c r="AG79" i="6"/>
  <c r="AL70" i="5"/>
  <c r="W94" i="6"/>
  <c r="AX7" i="6"/>
  <c r="AF7" i="6"/>
  <c r="AU58" i="5"/>
  <c r="AW25" i="6"/>
  <c r="AA97" i="5"/>
  <c r="AQ10" i="6"/>
  <c r="I40" i="6"/>
  <c r="AP58" i="5"/>
  <c r="M10" i="6"/>
  <c r="AZ43" i="5"/>
  <c r="AG10" i="6"/>
  <c r="K76" i="5"/>
  <c r="AK82" i="5"/>
  <c r="AY37" i="5"/>
  <c r="W49" i="5"/>
  <c r="G13" i="6"/>
  <c r="S76" i="6"/>
  <c r="AL22" i="5"/>
  <c r="R85" i="5"/>
  <c r="X34" i="5"/>
  <c r="AF73" i="5"/>
  <c r="AI64" i="6"/>
  <c r="V4" i="6"/>
  <c r="T28" i="6"/>
  <c r="H73" i="5"/>
  <c r="K16" i="6"/>
  <c r="AD40" i="5"/>
  <c r="O19" i="6"/>
  <c r="AT40" i="6"/>
  <c r="AM31" i="5"/>
  <c r="AA94" i="5"/>
  <c r="AC85" i="5"/>
  <c r="AD22" i="5"/>
  <c r="AB13" i="5"/>
  <c r="P70" i="5"/>
  <c r="AL28" i="6"/>
  <c r="AZ88" i="5"/>
  <c r="AO40" i="5"/>
  <c r="AS19" i="6"/>
  <c r="T76" i="5"/>
  <c r="AS46" i="6"/>
  <c r="AN91" i="5"/>
  <c r="AG31" i="5"/>
  <c r="I43" i="5"/>
  <c r="AB25" i="5"/>
  <c r="AE82" i="5"/>
  <c r="W61" i="5"/>
  <c r="W4" i="6"/>
  <c r="AI10" i="5"/>
  <c r="J19" i="6"/>
  <c r="AO40" i="6"/>
  <c r="AX13" i="5"/>
  <c r="AF85" i="5"/>
  <c r="AQ64" i="5"/>
  <c r="Y10" i="5"/>
  <c r="Z76" i="6"/>
  <c r="AQ82" i="5"/>
  <c r="AE82" i="6"/>
  <c r="AQ37" i="5"/>
  <c r="AO67" i="5"/>
  <c r="AL43" i="6"/>
  <c r="V34" i="6"/>
  <c r="AC31" i="6"/>
  <c r="H34" i="6"/>
  <c r="Q34" i="6"/>
  <c r="AU82" i="6"/>
  <c r="Y94" i="6"/>
  <c r="N76" i="5"/>
  <c r="AL76" i="6"/>
  <c r="AM16" i="5"/>
  <c r="P37" i="6"/>
  <c r="AO43" i="6"/>
  <c r="T82" i="6"/>
  <c r="P97" i="5"/>
  <c r="AG25" i="6"/>
  <c r="L40" i="6"/>
  <c r="AH73" i="6"/>
  <c r="AD13" i="6"/>
  <c r="K4" i="6"/>
  <c r="W61" i="6"/>
  <c r="Z70" i="5"/>
  <c r="AL55" i="5"/>
  <c r="AW94" i="6"/>
  <c r="AY4" i="6"/>
  <c r="AR34" i="5"/>
  <c r="U55" i="6"/>
  <c r="AE97" i="5"/>
  <c r="U79" i="5"/>
  <c r="S82" i="5"/>
  <c r="T10" i="6"/>
  <c r="Z52" i="5"/>
  <c r="AL34" i="5"/>
  <c r="AH7" i="6"/>
  <c r="E19" i="6"/>
  <c r="AP70" i="5"/>
  <c r="AT46" i="5"/>
  <c r="K70" i="5"/>
  <c r="R58" i="6"/>
  <c r="AE19" i="5"/>
  <c r="AR19" i="6"/>
  <c r="Z85" i="5"/>
  <c r="L46" i="5"/>
  <c r="AU7" i="6"/>
  <c r="T40" i="6"/>
  <c r="F61" i="5"/>
  <c r="W22" i="5"/>
  <c r="Q97" i="5"/>
  <c r="AI46" i="6"/>
  <c r="AM28" i="5"/>
  <c r="F73" i="6"/>
  <c r="AD61" i="5"/>
  <c r="AQ70" i="6"/>
  <c r="AV70" i="5"/>
  <c r="Q16" i="5"/>
  <c r="AX10" i="6"/>
  <c r="S85" i="5"/>
  <c r="AS49" i="5"/>
  <c r="S4" i="6"/>
  <c r="K7" i="5"/>
  <c r="AM49" i="5"/>
  <c r="K49" i="6"/>
  <c r="H46" i="5"/>
  <c r="L79" i="5"/>
  <c r="Z79" i="5"/>
  <c r="M16" i="6"/>
  <c r="AJ67" i="5"/>
  <c r="E40" i="6"/>
  <c r="AS76" i="5"/>
  <c r="AI82" i="6"/>
  <c r="N34" i="5"/>
  <c r="P85" i="6"/>
  <c r="AZ58" i="6"/>
  <c r="AV28" i="5"/>
  <c r="M52" i="5"/>
  <c r="AX25" i="6"/>
  <c r="AX46" i="6"/>
  <c r="AG22" i="5"/>
  <c r="AW46" i="5"/>
  <c r="AP16" i="5"/>
  <c r="AP61" i="5"/>
  <c r="AP88" i="5"/>
  <c r="AT97" i="5"/>
  <c r="AC13" i="6"/>
  <c r="U94" i="5"/>
  <c r="X25" i="6"/>
  <c r="AN85" i="6"/>
  <c r="X91" i="5"/>
  <c r="AO46" i="6"/>
  <c r="AH64" i="5"/>
  <c r="AD79" i="6"/>
  <c r="AM46" i="5"/>
  <c r="AT61" i="6"/>
  <c r="AF43" i="5"/>
  <c r="U49" i="6"/>
  <c r="AL37" i="5"/>
  <c r="AT82" i="5"/>
  <c r="P43" i="5"/>
  <c r="AO31" i="5"/>
  <c r="AF49" i="5"/>
  <c r="I16" i="5"/>
  <c r="AR31" i="6"/>
  <c r="F85" i="6"/>
  <c r="S49" i="6"/>
  <c r="X64" i="6"/>
  <c r="AN34" i="5"/>
  <c r="W97" i="6"/>
  <c r="E28" i="6"/>
  <c r="AI19" i="5"/>
  <c r="P49" i="6"/>
  <c r="AG13" i="6"/>
  <c r="AJ22" i="5"/>
  <c r="E94" i="6"/>
  <c r="AE13" i="6"/>
  <c r="AN34" i="6"/>
  <c r="X76" i="6"/>
  <c r="V13" i="6"/>
  <c r="AC55" i="5"/>
  <c r="AX16" i="5"/>
  <c r="AY91" i="5"/>
  <c r="U25" i="6"/>
  <c r="U85" i="5"/>
  <c r="Q88" i="6"/>
  <c r="M61" i="5"/>
  <c r="AI7" i="6"/>
  <c r="AC7" i="6"/>
  <c r="AC7" i="5"/>
  <c r="AA34" i="6"/>
  <c r="AS25" i="5"/>
  <c r="AD58" i="5"/>
  <c r="AX49" i="6"/>
  <c r="AF67" i="6"/>
  <c r="AB4" i="6"/>
  <c r="AE70" i="6"/>
  <c r="AQ16" i="5"/>
  <c r="AU40" i="6"/>
  <c r="AW31" i="5"/>
  <c r="C4" i="6"/>
  <c r="AY10" i="6"/>
  <c r="AU73" i="5"/>
  <c r="N85" i="5"/>
  <c r="X58" i="5"/>
  <c r="AM31" i="6"/>
  <c r="AM10" i="5"/>
  <c r="AE76" i="5"/>
  <c r="M67" i="5"/>
  <c r="N19" i="6"/>
  <c r="AB22" i="5"/>
  <c r="W70" i="5"/>
  <c r="AS58" i="5"/>
  <c r="Q88" i="5"/>
  <c r="AJ55" i="6"/>
  <c r="AS40" i="5"/>
  <c r="G76" i="6"/>
  <c r="Y94" i="5"/>
  <c r="AB28" i="6"/>
  <c r="AX94" i="5"/>
  <c r="E85" i="6"/>
  <c r="V94" i="6"/>
  <c r="AN52" i="5"/>
  <c r="AR79" i="6"/>
  <c r="AB91" i="6"/>
  <c r="AF70" i="5"/>
  <c r="AS31" i="5"/>
  <c r="M13" i="5"/>
  <c r="S46" i="5"/>
  <c r="AF70" i="6"/>
  <c r="AE49" i="6"/>
  <c r="J13" i="5"/>
  <c r="AG19" i="5"/>
  <c r="F31" i="6"/>
  <c r="AD73" i="5"/>
  <c r="J34" i="6"/>
  <c r="AP28" i="5"/>
  <c r="E31" i="6"/>
  <c r="I10" i="5"/>
  <c r="S43" i="5"/>
  <c r="AM70" i="5"/>
  <c r="AE10" i="5"/>
  <c r="AC70" i="5"/>
  <c r="AD46" i="5"/>
  <c r="AU19" i="6"/>
  <c r="S49" i="5"/>
  <c r="AI58" i="5"/>
  <c r="V7" i="5"/>
  <c r="S4" i="5"/>
  <c r="O16" i="6"/>
  <c r="AI58" i="6"/>
  <c r="N19" i="5"/>
  <c r="J52" i="5"/>
  <c r="AX82" i="5"/>
  <c r="AO22" i="6"/>
  <c r="AI28" i="5"/>
  <c r="R55" i="6"/>
  <c r="S52" i="6"/>
  <c r="AM61" i="6"/>
  <c r="AZ34" i="6"/>
  <c r="T91" i="6"/>
  <c r="N94" i="5"/>
  <c r="G55" i="6"/>
  <c r="AM43" i="6"/>
  <c r="J82" i="6"/>
  <c r="U88" i="6"/>
  <c r="AI52" i="5"/>
  <c r="AG55" i="5"/>
  <c r="J7" i="6"/>
  <c r="O91" i="5"/>
  <c r="AF25" i="6"/>
  <c r="P64" i="6"/>
  <c r="AV34" i="5"/>
  <c r="AS37" i="5"/>
  <c r="AY61" i="6"/>
  <c r="AQ28" i="5"/>
  <c r="AR22" i="5"/>
  <c r="S34" i="6"/>
  <c r="AB61" i="6"/>
  <c r="S16" i="5"/>
  <c r="E49" i="5"/>
  <c r="AM16" i="6"/>
  <c r="AF55" i="5"/>
  <c r="Y70" i="6"/>
  <c r="AD25" i="5"/>
  <c r="T49" i="6"/>
  <c r="I97" i="5"/>
  <c r="AP67" i="6"/>
  <c r="J25" i="5"/>
  <c r="AW46" i="6"/>
  <c r="S31" i="5"/>
  <c r="J55" i="6"/>
  <c r="AN37" i="6"/>
  <c r="AB82" i="6"/>
  <c r="I61" i="5"/>
  <c r="Z61" i="6"/>
  <c r="X55" i="5"/>
  <c r="AL7" i="5"/>
  <c r="AL88" i="5"/>
  <c r="AQ49" i="5"/>
  <c r="O49" i="5"/>
  <c r="AD34" i="6"/>
  <c r="O28" i="5"/>
  <c r="Q25" i="6"/>
  <c r="AA25" i="6"/>
  <c r="AU58" i="6"/>
  <c r="T97" i="5"/>
  <c r="Q43" i="6"/>
  <c r="AI97" i="6"/>
  <c r="R25" i="5"/>
  <c r="AK34" i="6"/>
  <c r="M52" i="6"/>
  <c r="X7" i="5"/>
  <c r="S94" i="6"/>
  <c r="AB16" i="6"/>
  <c r="O58" i="6"/>
  <c r="AY64" i="6"/>
  <c r="K91" i="5"/>
  <c r="AQ79" i="5"/>
  <c r="AM91" i="5"/>
  <c r="AG4" i="5"/>
  <c r="AS91" i="6"/>
  <c r="K52" i="5"/>
  <c r="L67" i="5"/>
  <c r="U52" i="5"/>
  <c r="AS28" i="5"/>
  <c r="AZ19" i="5"/>
  <c r="AH61" i="6"/>
  <c r="AG16" i="6"/>
  <c r="O31" i="6"/>
  <c r="E58" i="5"/>
  <c r="AY25" i="5"/>
  <c r="AN31" i="6"/>
  <c r="AV13" i="5"/>
  <c r="AV49" i="6"/>
  <c r="AN4" i="6"/>
  <c r="AX61" i="6"/>
  <c r="AK49" i="6"/>
  <c r="AW34" i="6"/>
  <c r="AE52" i="6"/>
  <c r="AP19" i="6"/>
  <c r="AE94" i="6"/>
  <c r="J58" i="6"/>
  <c r="Q40" i="6"/>
  <c r="G40" i="5"/>
  <c r="AE4" i="6"/>
  <c r="N37" i="6"/>
  <c r="J13" i="6"/>
  <c r="Q82" i="6"/>
  <c r="AE16" i="5"/>
  <c r="AC64" i="6"/>
  <c r="AH40" i="5"/>
  <c r="W4" i="5"/>
  <c r="AE46" i="5"/>
  <c r="AH55" i="5"/>
  <c r="AA88" i="5"/>
  <c r="U55" i="5"/>
  <c r="M91" i="5"/>
  <c r="G79" i="6"/>
  <c r="Z16" i="6"/>
  <c r="P61" i="6"/>
  <c r="T10" i="5"/>
  <c r="AJ4" i="5"/>
  <c r="Y82" i="5"/>
  <c r="AS13" i="5"/>
  <c r="AN46" i="5"/>
  <c r="P79" i="5"/>
  <c r="E10" i="5"/>
  <c r="AO19" i="5"/>
  <c r="R4" i="5"/>
  <c r="F10" i="5"/>
  <c r="AW64" i="5"/>
  <c r="W94" i="5"/>
  <c r="AV31" i="5"/>
  <c r="V73" i="5"/>
  <c r="W40" i="6"/>
  <c r="AY40" i="6"/>
  <c r="AH31" i="5"/>
  <c r="AF31" i="6"/>
  <c r="V94" i="5"/>
  <c r="AV37" i="6"/>
  <c r="U40" i="5"/>
  <c r="P34" i="6"/>
  <c r="AR4" i="5"/>
  <c r="AL10" i="6"/>
  <c r="H79" i="5"/>
  <c r="AI16" i="5"/>
  <c r="L25" i="5"/>
  <c r="T37" i="6"/>
  <c r="L31" i="5"/>
  <c r="K43" i="5"/>
  <c r="S82" i="6"/>
  <c r="X22" i="5"/>
  <c r="AY52" i="5"/>
  <c r="AZ19" i="6"/>
  <c r="Z61" i="5"/>
  <c r="AP97" i="6"/>
  <c r="F10" i="6"/>
  <c r="AQ91" i="5"/>
  <c r="T16" i="5"/>
  <c r="AJ7" i="5"/>
  <c r="T79" i="5"/>
  <c r="Q73" i="6"/>
  <c r="AF40" i="5"/>
  <c r="T82" i="5"/>
  <c r="N46" i="6"/>
  <c r="Z31" i="6"/>
  <c r="X46" i="5"/>
  <c r="O34" i="5"/>
  <c r="Q28" i="5"/>
  <c r="H28" i="6"/>
  <c r="I64" i="6"/>
  <c r="AN22" i="6"/>
  <c r="M19" i="6"/>
  <c r="AC34" i="5"/>
  <c r="AC22" i="5"/>
  <c r="F19" i="6"/>
  <c r="J52" i="6"/>
  <c r="AR67" i="6"/>
  <c r="AO46" i="5"/>
  <c r="AA61" i="6"/>
  <c r="E61" i="6"/>
  <c r="U10" i="6"/>
  <c r="AR46" i="6"/>
  <c r="N16" i="6"/>
  <c r="O4" i="6"/>
  <c r="AQ64" i="6"/>
  <c r="AM7" i="6"/>
  <c r="AE22" i="5"/>
  <c r="G73" i="5"/>
  <c r="AH49" i="5"/>
  <c r="R67" i="6"/>
  <c r="N40" i="5"/>
  <c r="AO88" i="6"/>
  <c r="AU88" i="6"/>
  <c r="E49" i="6"/>
  <c r="AJ25" i="6"/>
  <c r="AY79" i="5"/>
  <c r="AJ43" i="6"/>
  <c r="E40" i="5"/>
  <c r="AN16" i="5"/>
  <c r="R94" i="6"/>
  <c r="AT25" i="6"/>
  <c r="R76" i="5"/>
  <c r="AA94" i="6"/>
  <c r="AU40" i="5"/>
  <c r="Q4" i="5"/>
  <c r="AZ34" i="5"/>
  <c r="AU49" i="5"/>
  <c r="AB52" i="5"/>
  <c r="AE28" i="6"/>
  <c r="AH76" i="5"/>
  <c r="AD88" i="5"/>
  <c r="AC67" i="5"/>
  <c r="AX91" i="6"/>
  <c r="AK25" i="6"/>
  <c r="K67" i="5"/>
  <c r="AP7" i="6"/>
  <c r="T58" i="5"/>
  <c r="AI76" i="6"/>
  <c r="F55" i="5"/>
  <c r="V37" i="6"/>
  <c r="AE94" i="5"/>
  <c r="AY43" i="5"/>
  <c r="AZ52" i="5"/>
  <c r="AG28" i="6"/>
  <c r="AK25" i="5"/>
  <c r="AJ31" i="5"/>
  <c r="O37" i="5"/>
  <c r="AF58" i="6"/>
  <c r="V34" i="5"/>
  <c r="AG52" i="5"/>
  <c r="AI85" i="6"/>
  <c r="V76" i="5"/>
  <c r="AN40" i="5"/>
  <c r="F88" i="5"/>
  <c r="AC94" i="5"/>
  <c r="K37" i="5"/>
  <c r="AP85" i="5"/>
  <c r="AG52" i="6"/>
  <c r="AU55" i="5"/>
  <c r="O10" i="6"/>
  <c r="AY94" i="5"/>
  <c r="AW43" i="5"/>
  <c r="T31" i="6"/>
  <c r="AU37" i="6"/>
  <c r="AU61" i="6"/>
  <c r="AX79" i="5"/>
  <c r="AD37" i="6"/>
  <c r="AT79" i="6"/>
  <c r="AY43" i="6"/>
  <c r="AM4" i="5"/>
  <c r="AO64" i="6"/>
  <c r="AV79" i="5"/>
  <c r="S10" i="5"/>
  <c r="X31" i="5"/>
  <c r="Y61" i="5"/>
  <c r="AP85" i="6"/>
  <c r="AB16" i="5"/>
  <c r="U64" i="6"/>
  <c r="AD52" i="5"/>
  <c r="AI25" i="5"/>
  <c r="AQ58" i="6"/>
  <c r="AB37" i="6"/>
  <c r="AM76" i="5"/>
  <c r="E70" i="5"/>
  <c r="AU85" i="6"/>
  <c r="AJ4" i="6"/>
  <c r="AR22" i="6"/>
  <c r="X73" i="6"/>
  <c r="F19" i="5"/>
  <c r="G13" i="5"/>
  <c r="AD19" i="5"/>
  <c r="H37" i="6"/>
  <c r="K28" i="6"/>
  <c r="L55" i="5"/>
  <c r="AA61" i="5"/>
  <c r="T13" i="5"/>
  <c r="K37" i="6"/>
  <c r="Z73" i="5"/>
  <c r="AZ31" i="6"/>
  <c r="L52" i="6"/>
  <c r="AG49" i="5"/>
  <c r="N46" i="5"/>
  <c r="AP34" i="6"/>
  <c r="AU4" i="6"/>
  <c r="O70" i="5"/>
  <c r="AI10" i="6"/>
  <c r="V22" i="5"/>
  <c r="AI31" i="5"/>
  <c r="V52" i="6"/>
  <c r="AG28" i="5"/>
  <c r="AB49" i="6"/>
  <c r="I46" i="6"/>
  <c r="X97" i="5"/>
  <c r="W37" i="5"/>
  <c r="C13" i="6"/>
  <c r="P61" i="5"/>
  <c r="AS13" i="6"/>
  <c r="AA58" i="5"/>
  <c r="S22" i="5"/>
  <c r="O13" i="5"/>
  <c r="AZ37" i="5"/>
  <c r="AK31" i="6"/>
  <c r="H46" i="6"/>
  <c r="K16" i="5"/>
  <c r="AX58" i="5"/>
  <c r="G43" i="6"/>
  <c r="O37" i="6"/>
  <c r="U7" i="6"/>
  <c r="AJ70" i="5"/>
  <c r="T55" i="6"/>
  <c r="AU19" i="5"/>
  <c r="AT7" i="6"/>
  <c r="E85" i="5"/>
  <c r="AA37" i="5"/>
  <c r="AN10" i="6"/>
  <c r="X40" i="6"/>
  <c r="AW82" i="6"/>
  <c r="O43" i="5"/>
  <c r="X52" i="6"/>
  <c r="AG67" i="5"/>
  <c r="AW19" i="6"/>
  <c r="O67" i="6"/>
  <c r="AW22" i="5"/>
  <c r="W7" i="5"/>
  <c r="AW13" i="5"/>
  <c r="AH16" i="5"/>
  <c r="AN43" i="5"/>
  <c r="AL97" i="5"/>
  <c r="H61" i="6"/>
  <c r="AN61" i="6"/>
  <c r="H10" i="6"/>
  <c r="AA76" i="5"/>
  <c r="V91" i="5"/>
  <c r="AV34" i="6"/>
  <c r="M7" i="5"/>
  <c r="R10" i="6"/>
  <c r="AK70" i="6"/>
  <c r="AQ43" i="5"/>
  <c r="G94" i="6"/>
  <c r="U37" i="6"/>
  <c r="AI40" i="5"/>
  <c r="S7" i="6"/>
  <c r="AR43" i="5"/>
  <c r="AP16" i="6"/>
  <c r="AC52" i="6"/>
  <c r="Q85" i="5"/>
  <c r="AO28" i="5"/>
  <c r="AC58" i="6"/>
  <c r="F55" i="6"/>
  <c r="N64" i="5"/>
  <c r="P22" i="6"/>
  <c r="I37" i="6"/>
  <c r="J64" i="6"/>
  <c r="K25" i="5"/>
  <c r="Y7" i="5"/>
  <c r="C7" i="6"/>
  <c r="AU70" i="5"/>
  <c r="Z55" i="5"/>
  <c r="G7" i="5"/>
  <c r="R28" i="6"/>
  <c r="AB67" i="5"/>
  <c r="AP34" i="5"/>
  <c r="AP46" i="6"/>
  <c r="AJ46" i="6"/>
  <c r="X49" i="6"/>
  <c r="AP64" i="5"/>
  <c r="AV97" i="6"/>
  <c r="AS82" i="5"/>
  <c r="AP49" i="5"/>
  <c r="AW52" i="5"/>
  <c r="Q70" i="6"/>
  <c r="Q58" i="6"/>
  <c r="S25" i="5"/>
  <c r="AW73" i="5"/>
  <c r="T43" i="5"/>
  <c r="AZ73" i="5"/>
  <c r="AC97" i="5"/>
  <c r="AZ40" i="6"/>
  <c r="F79" i="5"/>
  <c r="AK82" i="6"/>
  <c r="W40" i="5"/>
  <c r="J28" i="6"/>
  <c r="Z46" i="5"/>
  <c r="T97" i="6"/>
  <c r="R34" i="6"/>
  <c r="AF4" i="5"/>
  <c r="K46" i="5"/>
  <c r="H10" i="5"/>
  <c r="AS79" i="6"/>
  <c r="AB85" i="6"/>
  <c r="AS79" i="5"/>
  <c r="F4" i="5"/>
  <c r="AM97" i="6"/>
  <c r="AI13" i="6"/>
  <c r="AO16" i="6"/>
  <c r="V16" i="6"/>
  <c r="AG13" i="5"/>
  <c r="C91" i="5"/>
  <c r="N85" i="6"/>
  <c r="AN49" i="6"/>
  <c r="AG64" i="6"/>
  <c r="Z82" i="5"/>
  <c r="AC22" i="6"/>
  <c r="Y25" i="6"/>
  <c r="J28" i="5"/>
  <c r="AQ73" i="6"/>
  <c r="AZ94" i="6"/>
  <c r="AL64" i="6"/>
  <c r="G58" i="6"/>
  <c r="L85" i="6"/>
  <c r="AC43" i="5"/>
  <c r="R22" i="5"/>
  <c r="AG88" i="6"/>
  <c r="AH97" i="6"/>
  <c r="S31" i="6"/>
  <c r="AZ16" i="5"/>
  <c r="H19" i="6"/>
  <c r="AU7" i="5"/>
  <c r="AO13" i="6"/>
  <c r="K58" i="5"/>
  <c r="AT34" i="6"/>
  <c r="Q10" i="6"/>
  <c r="T49" i="5"/>
  <c r="AP76" i="6"/>
  <c r="AI94" i="5"/>
  <c r="J91" i="6"/>
  <c r="I19" i="6"/>
  <c r="AO67" i="6"/>
  <c r="AO94" i="5"/>
  <c r="T25" i="5"/>
  <c r="AV25" i="5"/>
  <c r="R79" i="5"/>
  <c r="J46" i="5"/>
  <c r="AT76" i="5"/>
  <c r="E97" i="5"/>
  <c r="AQ85" i="6"/>
  <c r="Z10" i="6"/>
  <c r="AQ94" i="5"/>
  <c r="C97" i="6"/>
  <c r="AB10" i="5"/>
  <c r="AM88" i="5"/>
  <c r="F97" i="5"/>
  <c r="M82" i="6"/>
  <c r="AH94" i="5"/>
  <c r="AV64" i="5"/>
  <c r="C52" i="5"/>
  <c r="M7" i="6"/>
  <c r="AL40" i="5"/>
  <c r="AC4" i="5"/>
  <c r="V46" i="6"/>
  <c r="S13" i="5"/>
  <c r="M82" i="5"/>
  <c r="S97" i="5"/>
  <c r="P73" i="6"/>
  <c r="L58" i="5"/>
  <c r="G25" i="6"/>
  <c r="C94" i="5"/>
  <c r="J37" i="6"/>
  <c r="N58" i="5"/>
  <c r="AP43" i="5"/>
  <c r="AL91" i="6"/>
  <c r="AV22" i="5"/>
  <c r="AT73" i="5"/>
  <c r="Z79" i="6"/>
  <c r="J73" i="5"/>
  <c r="AU25" i="6"/>
  <c r="V52" i="5"/>
  <c r="AF34" i="5"/>
  <c r="AP67" i="5"/>
  <c r="U73" i="5"/>
  <c r="Q10" i="5"/>
  <c r="AH46" i="5"/>
  <c r="AO37" i="6"/>
  <c r="Z28" i="6"/>
  <c r="AH34" i="5"/>
  <c r="AS43" i="5"/>
  <c r="N31" i="5"/>
  <c r="AO31" i="6"/>
  <c r="AE16" i="6"/>
  <c r="AA70" i="5"/>
  <c r="AA82" i="6"/>
  <c r="K25" i="6"/>
  <c r="AA4" i="5"/>
  <c r="AB46" i="6"/>
  <c r="AV25" i="6"/>
  <c r="Z88" i="6"/>
  <c r="AF49" i="6"/>
  <c r="AZ97" i="5"/>
  <c r="AA58" i="6"/>
  <c r="AF82" i="5"/>
  <c r="M85" i="5"/>
  <c r="R31" i="6"/>
  <c r="I52" i="6"/>
  <c r="H22" i="5"/>
  <c r="AF28" i="5"/>
  <c r="O10" i="5"/>
  <c r="N67" i="5"/>
  <c r="K82" i="5"/>
  <c r="T58" i="6"/>
  <c r="AK55" i="6"/>
  <c r="AM64" i="6"/>
  <c r="AB79" i="5"/>
  <c r="H49" i="5"/>
  <c r="AV4" i="5"/>
  <c r="Y34" i="5"/>
  <c r="X88" i="5"/>
  <c r="F61" i="6"/>
  <c r="AR43" i="6"/>
  <c r="Q76" i="5"/>
  <c r="AL76" i="5"/>
  <c r="N43" i="6"/>
  <c r="AP43" i="6"/>
  <c r="AB7" i="6"/>
  <c r="J37" i="5"/>
  <c r="H52" i="5"/>
  <c r="AE91" i="5"/>
  <c r="AA25" i="5"/>
  <c r="R16" i="6"/>
  <c r="AL31" i="6"/>
  <c r="Y82" i="6"/>
  <c r="AW43" i="6"/>
  <c r="AQ19" i="6"/>
  <c r="AX73" i="5"/>
  <c r="AK76" i="5"/>
  <c r="AV46" i="6"/>
  <c r="AV73" i="6"/>
  <c r="W16" i="5"/>
  <c r="G61" i="5"/>
  <c r="T22" i="5"/>
  <c r="M49" i="5"/>
  <c r="AW79" i="5"/>
  <c r="R40" i="5"/>
  <c r="AR46" i="5"/>
  <c r="C79" i="5"/>
  <c r="AZ25" i="6"/>
  <c r="V70" i="6"/>
  <c r="AK64" i="5"/>
  <c r="P4" i="5"/>
  <c r="AR49" i="5"/>
  <c r="X76" i="5"/>
  <c r="T19" i="5"/>
  <c r="AF46" i="5"/>
  <c r="AY76" i="5"/>
  <c r="I7" i="5"/>
  <c r="AH10" i="6"/>
  <c r="V88" i="6"/>
  <c r="AZ85" i="6"/>
  <c r="R16" i="5"/>
  <c r="AZ73" i="6"/>
  <c r="AU94" i="6"/>
  <c r="AW10" i="5"/>
  <c r="AR97" i="5"/>
  <c r="AD97" i="5"/>
  <c r="AN58" i="6"/>
  <c r="AU22" i="5"/>
  <c r="H73" i="6"/>
  <c r="AH10" i="5"/>
  <c r="AD88" i="6"/>
  <c r="AN67" i="5"/>
  <c r="L16" i="5"/>
  <c r="AL52" i="6"/>
  <c r="AM19" i="5"/>
  <c r="T19" i="6"/>
  <c r="AS46" i="5"/>
  <c r="AZ76" i="5"/>
  <c r="S94" i="5"/>
  <c r="F37" i="5"/>
  <c r="AR25" i="5"/>
  <c r="AC73" i="5"/>
  <c r="AV85" i="6"/>
  <c r="AM73" i="6"/>
  <c r="G52" i="6"/>
  <c r="AB40" i="5"/>
  <c r="X94" i="5"/>
  <c r="L25" i="6"/>
  <c r="AU61" i="5"/>
  <c r="N91" i="6"/>
  <c r="AK91" i="6"/>
  <c r="AX34" i="6"/>
  <c r="AR79" i="5"/>
  <c r="Y64" i="5"/>
  <c r="Q43" i="5"/>
  <c r="AR16" i="6"/>
  <c r="AB55" i="6"/>
  <c r="Y79" i="5"/>
  <c r="Z28" i="5"/>
  <c r="AP7" i="5"/>
  <c r="AF19" i="5"/>
  <c r="Q85" i="6"/>
  <c r="AE25" i="6"/>
  <c r="AY13" i="5"/>
  <c r="AJ88" i="5"/>
  <c r="AF22" i="6"/>
  <c r="AI70" i="6"/>
  <c r="Z40" i="5"/>
  <c r="AX19" i="5"/>
  <c r="S25" i="6"/>
  <c r="AI46" i="5"/>
  <c r="AB7" i="5"/>
  <c r="AT40" i="5"/>
  <c r="AL61" i="5"/>
  <c r="R82" i="6"/>
  <c r="AY58" i="5"/>
  <c r="U4" i="5"/>
  <c r="P19" i="6"/>
  <c r="AY16" i="6"/>
  <c r="AZ28" i="5"/>
  <c r="AV88" i="5"/>
  <c r="AY85" i="5"/>
  <c r="AD4" i="5"/>
  <c r="AS94" i="6"/>
  <c r="AM40" i="5"/>
  <c r="P97" i="6"/>
  <c r="AC58" i="5"/>
  <c r="AJ28" i="5"/>
  <c r="AW52" i="6"/>
  <c r="AP31" i="5"/>
  <c r="AA88" i="6"/>
  <c r="AK88" i="6"/>
  <c r="AW37" i="6"/>
  <c r="E34" i="6"/>
  <c r="AC82" i="6"/>
  <c r="AT88" i="5"/>
  <c r="AV22" i="6"/>
  <c r="I61" i="6"/>
  <c r="AN88" i="5"/>
  <c r="Z94" i="5"/>
  <c r="M37" i="6"/>
  <c r="U19" i="6"/>
  <c r="AX28" i="5"/>
  <c r="AL97" i="6"/>
  <c r="AF28" i="6"/>
  <c r="U94" i="6"/>
  <c r="H97" i="6"/>
  <c r="W64" i="6"/>
  <c r="E76" i="6"/>
  <c r="AT73" i="6"/>
  <c r="G85" i="5"/>
  <c r="AF82" i="6"/>
  <c r="Z13" i="6"/>
  <c r="AF79" i="5"/>
  <c r="AW58" i="5"/>
  <c r="AO58" i="6"/>
  <c r="AR4" i="6"/>
  <c r="AR91" i="5"/>
  <c r="E31" i="5"/>
  <c r="N73" i="6"/>
  <c r="S79" i="5"/>
  <c r="AB10" i="6"/>
  <c r="N55" i="5"/>
  <c r="J10" i="6"/>
  <c r="AP37" i="6"/>
  <c r="AJ52" i="5"/>
  <c r="E94" i="5"/>
  <c r="AP64" i="6"/>
  <c r="J85" i="5"/>
  <c r="C40" i="6"/>
  <c r="AJ67" i="6"/>
  <c r="AG22" i="6"/>
  <c r="AH13" i="5"/>
  <c r="AV43" i="6"/>
  <c r="W46" i="5"/>
  <c r="AJ31" i="6"/>
  <c r="L82" i="5"/>
  <c r="N88" i="5"/>
  <c r="N37" i="5"/>
  <c r="AY40" i="5"/>
  <c r="W82" i="5"/>
  <c r="U70" i="6"/>
  <c r="Y88" i="5"/>
  <c r="P25" i="6"/>
  <c r="X94" i="6"/>
  <c r="Q34" i="5"/>
  <c r="AW16" i="6"/>
  <c r="Y16" i="6"/>
  <c r="H25" i="5"/>
  <c r="AX55" i="6"/>
  <c r="AL34" i="6"/>
  <c r="AR31" i="5"/>
  <c r="M97" i="5"/>
  <c r="Z19" i="6"/>
  <c r="N64" i="6"/>
  <c r="M91" i="6"/>
  <c r="AL25" i="5"/>
  <c r="AU88" i="5"/>
  <c r="Z97" i="5"/>
  <c r="X52" i="5"/>
  <c r="AV31" i="6"/>
  <c r="AS94" i="5"/>
  <c r="T31" i="5"/>
  <c r="AO43" i="5"/>
  <c r="AU97" i="5"/>
  <c r="U49" i="5"/>
  <c r="AI73" i="6"/>
  <c r="AD7" i="6"/>
  <c r="F58" i="6"/>
  <c r="K82" i="6"/>
  <c r="AF61" i="6"/>
  <c r="AB37" i="5"/>
  <c r="T94" i="6"/>
  <c r="S16" i="6"/>
  <c r="Y34" i="6"/>
  <c r="AO82" i="6"/>
  <c r="AK55" i="5"/>
  <c r="S19" i="6"/>
  <c r="Z85" i="6"/>
  <c r="V49" i="6"/>
  <c r="Q37" i="5"/>
  <c r="I97" i="6"/>
  <c r="O79" i="5"/>
  <c r="AT52" i="5"/>
  <c r="AK94" i="5"/>
  <c r="U25" i="5"/>
  <c r="AE46" i="6"/>
  <c r="U43" i="5"/>
  <c r="G94" i="5"/>
  <c r="X19" i="5"/>
  <c r="AC28" i="5"/>
  <c r="AE67" i="5"/>
  <c r="AJ82" i="6"/>
  <c r="T67" i="5"/>
  <c r="H94" i="5"/>
  <c r="AV58" i="6"/>
  <c r="AX4" i="5"/>
  <c r="AX19" i="6"/>
  <c r="AX37" i="5"/>
  <c r="AT22" i="5"/>
  <c r="H37" i="5"/>
  <c r="AT61" i="5"/>
  <c r="J43" i="6"/>
  <c r="AC46" i="6"/>
  <c r="AJ94" i="6"/>
  <c r="AH91" i="5"/>
  <c r="AE19" i="6"/>
  <c r="Y73" i="5"/>
  <c r="F67" i="5"/>
  <c r="C4" i="5"/>
  <c r="AF94" i="6"/>
  <c r="AH97" i="5"/>
  <c r="AN70" i="5"/>
  <c r="AP91" i="5"/>
  <c r="AB55" i="5"/>
  <c r="AY31" i="6"/>
  <c r="Y46" i="6"/>
  <c r="Z46" i="6"/>
  <c r="Z64" i="5"/>
  <c r="AV19" i="5"/>
  <c r="AL49" i="6"/>
  <c r="Z49" i="5"/>
  <c r="AV67" i="6"/>
  <c r="AL46" i="6"/>
  <c r="AO94" i="6"/>
  <c r="AJ10" i="6"/>
  <c r="I25" i="5"/>
  <c r="I82" i="5"/>
  <c r="R91" i="6"/>
  <c r="AM46" i="6"/>
  <c r="W43" i="5"/>
  <c r="G49" i="6"/>
  <c r="M28" i="5"/>
  <c r="AT79" i="5"/>
  <c r="AR13" i="6"/>
  <c r="AZ58" i="5"/>
  <c r="C58" i="5"/>
  <c r="E25" i="6"/>
  <c r="AZ49" i="5"/>
  <c r="AM67" i="5"/>
  <c r="I4" i="5"/>
  <c r="U37" i="5"/>
  <c r="T46" i="5"/>
  <c r="F31" i="5"/>
  <c r="AN37" i="5"/>
  <c r="AR25" i="6"/>
  <c r="AJ25" i="5"/>
  <c r="AD85" i="6"/>
  <c r="E16" i="6"/>
  <c r="X67" i="5"/>
  <c r="AH25" i="5"/>
  <c r="AZ61" i="6"/>
  <c r="AE58" i="6"/>
  <c r="J40" i="5"/>
  <c r="AD94" i="5"/>
  <c r="AA49" i="6"/>
  <c r="V10" i="5"/>
  <c r="AK16" i="6"/>
  <c r="AN64" i="5"/>
  <c r="K10" i="6"/>
  <c r="AD43" i="6"/>
  <c r="Y76" i="5"/>
  <c r="I70" i="5"/>
  <c r="AC25" i="6"/>
  <c r="R73" i="6"/>
  <c r="AO52" i="5"/>
  <c r="AM82" i="6"/>
  <c r="I85" i="6"/>
  <c r="AD31" i="6"/>
  <c r="AP82" i="5"/>
  <c r="W46" i="6"/>
  <c r="R61" i="5"/>
  <c r="AY19" i="6"/>
  <c r="C82" i="6"/>
  <c r="AI94" i="6"/>
  <c r="AF25" i="5"/>
  <c r="AG61" i="5"/>
  <c r="AB82" i="5"/>
  <c r="E70" i="6"/>
  <c r="AF79" i="6"/>
  <c r="AJ79" i="6"/>
  <c r="AD91" i="5"/>
  <c r="AW76" i="5"/>
  <c r="F79" i="6"/>
  <c r="S61" i="5"/>
  <c r="T22" i="6"/>
  <c r="AS43" i="6"/>
  <c r="L16" i="6"/>
  <c r="AS31" i="6"/>
  <c r="AN19" i="6"/>
  <c r="C64" i="5"/>
  <c r="L13" i="6"/>
  <c r="AM94" i="6"/>
  <c r="L34" i="6"/>
  <c r="H22" i="6"/>
  <c r="AK58" i="6"/>
  <c r="U34" i="6"/>
  <c r="O52" i="5"/>
  <c r="AB64" i="5"/>
  <c r="X58" i="6"/>
  <c r="AJ91" i="6"/>
  <c r="AS25" i="6"/>
  <c r="AV10" i="6"/>
  <c r="F94" i="5"/>
  <c r="H88" i="5"/>
  <c r="AL58" i="5"/>
  <c r="N76" i="6"/>
  <c r="AF10" i="5"/>
  <c r="AE64" i="6"/>
  <c r="AE37" i="5"/>
  <c r="AT55" i="6"/>
  <c r="W43" i="6"/>
  <c r="AC79" i="6"/>
  <c r="AN40" i="6"/>
  <c r="I91" i="6"/>
  <c r="Q13" i="6"/>
  <c r="M10" i="5"/>
  <c r="AK52" i="5"/>
  <c r="F37" i="6"/>
  <c r="I76" i="6"/>
  <c r="E22" i="6"/>
  <c r="AM40" i="6"/>
  <c r="AG79" i="5"/>
  <c r="AK67" i="5"/>
  <c r="AN55" i="6"/>
  <c r="K79" i="5"/>
  <c r="AK43" i="6"/>
  <c r="AD67" i="5"/>
  <c r="P13" i="6"/>
  <c r="V19" i="5"/>
  <c r="AT13" i="6"/>
  <c r="AI28" i="6"/>
  <c r="F25" i="6"/>
  <c r="AO34" i="5"/>
  <c r="N43" i="5"/>
  <c r="G4" i="5"/>
  <c r="F97" i="6"/>
  <c r="G28" i="6"/>
  <c r="W88" i="6"/>
  <c r="AK10" i="6"/>
  <c r="X73" i="5"/>
  <c r="P28" i="6"/>
  <c r="AL4" i="6"/>
  <c r="AN10" i="5"/>
  <c r="G28" i="5"/>
  <c r="AU52" i="5"/>
  <c r="R52" i="6"/>
  <c r="AC70" i="6"/>
  <c r="G88" i="6"/>
  <c r="AJ16" i="5"/>
  <c r="AH43" i="5"/>
  <c r="AM19" i="6"/>
  <c r="AK37" i="6"/>
  <c r="N4" i="5"/>
  <c r="Y79" i="6"/>
  <c r="AG31" i="6"/>
  <c r="AO16" i="5"/>
  <c r="AH16" i="6"/>
  <c r="V67" i="5"/>
  <c r="R46" i="6"/>
  <c r="AB97" i="5"/>
  <c r="AH70" i="5"/>
  <c r="AJ85" i="6"/>
  <c r="AU64" i="5"/>
  <c r="AC55" i="6"/>
  <c r="AW91" i="6"/>
  <c r="AK31" i="5"/>
  <c r="Z22" i="5"/>
  <c r="AO58" i="5"/>
  <c r="AI52" i="6"/>
  <c r="AV82" i="5"/>
  <c r="L37" i="6"/>
  <c r="AL25" i="6"/>
  <c r="V28" i="5"/>
  <c r="AK40" i="5"/>
  <c r="O52" i="6"/>
  <c r="AP4" i="6"/>
  <c r="AE25" i="5"/>
  <c r="G37" i="5"/>
  <c r="AG58" i="5"/>
  <c r="X82" i="5"/>
  <c r="W16" i="6"/>
  <c r="U13" i="5"/>
  <c r="AL79" i="5"/>
  <c r="AN82" i="6"/>
  <c r="V37" i="5"/>
  <c r="M16" i="5"/>
  <c r="F25" i="5"/>
  <c r="AY61" i="5"/>
  <c r="J67" i="6"/>
  <c r="AM94" i="5"/>
  <c r="Z16" i="5"/>
  <c r="AH19" i="6"/>
  <c r="AY49" i="5"/>
  <c r="AN46" i="6"/>
  <c r="AE76" i="6"/>
  <c r="AF67" i="5"/>
  <c r="AJ37" i="6"/>
  <c r="V91" i="6"/>
  <c r="H67" i="5"/>
  <c r="AR70" i="5"/>
  <c r="J70" i="6"/>
  <c r="O94" i="6"/>
  <c r="J82" i="5"/>
  <c r="AS97" i="5"/>
  <c r="AO64" i="5"/>
  <c r="T91" i="5"/>
  <c r="AQ73" i="5"/>
  <c r="G19" i="5"/>
  <c r="H34" i="5"/>
  <c r="AV55" i="6"/>
  <c r="Z34" i="6"/>
  <c r="AN28" i="5"/>
  <c r="AG70" i="6"/>
  <c r="N28" i="6"/>
  <c r="AU16" i="6"/>
  <c r="J16" i="5"/>
  <c r="AW40" i="6"/>
  <c r="M46" i="5"/>
  <c r="M88" i="6"/>
  <c r="AO88" i="5"/>
  <c r="C46" i="5"/>
  <c r="AZ79" i="6"/>
  <c r="L34" i="5"/>
  <c r="AZ55" i="5"/>
  <c r="U67" i="5"/>
  <c r="R19" i="5"/>
  <c r="F73" i="5"/>
  <c r="H16" i="6"/>
  <c r="AT7" i="5"/>
  <c r="W76" i="5"/>
  <c r="C16" i="5"/>
  <c r="AB40" i="6"/>
  <c r="AW19" i="5"/>
  <c r="AT52" i="6"/>
  <c r="AE61" i="5"/>
  <c r="P91" i="5"/>
  <c r="AQ52" i="5"/>
  <c r="G37" i="6"/>
  <c r="AS61" i="5"/>
  <c r="O88" i="5"/>
  <c r="AK34" i="5"/>
  <c r="AM70" i="6"/>
  <c r="AA85" i="5"/>
  <c r="AU16" i="5"/>
  <c r="AW79" i="6"/>
  <c r="O43" i="6"/>
  <c r="AU13" i="6"/>
  <c r="E13" i="5"/>
  <c r="F49" i="5"/>
  <c r="AU4" i="5"/>
  <c r="S58" i="6"/>
  <c r="Y97" i="6"/>
  <c r="AH28" i="5"/>
  <c r="T4" i="5"/>
  <c r="AT4" i="5"/>
  <c r="G31" i="6"/>
  <c r="N73" i="5"/>
  <c r="AS4" i="5"/>
  <c r="P43" i="6"/>
  <c r="N28" i="5"/>
  <c r="C13" i="5"/>
  <c r="W34" i="6"/>
  <c r="T52" i="5"/>
  <c r="P76" i="6"/>
  <c r="AW88" i="5"/>
  <c r="AX55" i="5"/>
  <c r="I79" i="6"/>
  <c r="AT55" i="5"/>
  <c r="AH67" i="5"/>
  <c r="AZ70" i="5"/>
  <c r="AW28" i="5"/>
  <c r="AI88" i="6"/>
  <c r="Y91" i="6"/>
  <c r="E16" i="5"/>
  <c r="G55" i="5"/>
  <c r="O73" i="5"/>
  <c r="C49" i="5"/>
  <c r="AP25" i="5"/>
  <c r="AS88" i="5"/>
  <c r="I49" i="5"/>
  <c r="AZ4" i="6"/>
  <c r="H64" i="6"/>
  <c r="AG43" i="5"/>
  <c r="G16" i="5"/>
  <c r="F70" i="5"/>
  <c r="W73" i="5"/>
  <c r="Q22" i="5"/>
  <c r="J97" i="5"/>
  <c r="AT16" i="6"/>
  <c r="AD55" i="6"/>
  <c r="AD46" i="6"/>
  <c r="AV61" i="6"/>
  <c r="J22" i="6"/>
  <c r="P40" i="5"/>
  <c r="J19" i="5"/>
  <c r="R88" i="5"/>
  <c r="AD10" i="6"/>
  <c r="Z7" i="6"/>
  <c r="Q13" i="5"/>
  <c r="O76" i="5"/>
  <c r="J64" i="5"/>
  <c r="H91" i="5"/>
  <c r="AX13" i="6"/>
  <c r="AU46" i="6"/>
  <c r="S85" i="6"/>
  <c r="AD22" i="6"/>
  <c r="AU34" i="5"/>
  <c r="L91" i="5"/>
  <c r="T88" i="5"/>
  <c r="G22" i="6"/>
  <c r="AP37" i="5"/>
  <c r="N55" i="6"/>
  <c r="AP46" i="5"/>
  <c r="H58" i="5"/>
  <c r="AT22" i="6"/>
  <c r="AK94" i="6"/>
  <c r="Q46" i="5"/>
  <c r="L37" i="5"/>
  <c r="P82" i="5"/>
  <c r="AD25" i="6"/>
  <c r="N10" i="6"/>
  <c r="AD64" i="5"/>
  <c r="V40" i="6"/>
  <c r="X4" i="5"/>
  <c r="U31" i="6"/>
  <c r="AU31" i="6"/>
  <c r="AE7" i="5"/>
  <c r="U91" i="5"/>
  <c r="AM7" i="5"/>
  <c r="AR73" i="6"/>
  <c r="AY55" i="5"/>
  <c r="AY67" i="5"/>
  <c r="AN49" i="5"/>
  <c r="AS34" i="5"/>
  <c r="Y13" i="6"/>
  <c r="AR16" i="5"/>
  <c r="AK13" i="6"/>
  <c r="T61" i="5"/>
  <c r="W82" i="6"/>
  <c r="P7" i="6"/>
  <c r="AQ22" i="6"/>
  <c r="O7" i="5"/>
  <c r="R37" i="6"/>
  <c r="AQ97" i="5"/>
  <c r="G67" i="6"/>
  <c r="AR13" i="5"/>
  <c r="U52" i="6"/>
  <c r="AX76" i="5"/>
  <c r="AY25" i="6"/>
  <c r="J25" i="6"/>
  <c r="AJ40" i="6"/>
  <c r="I4" i="6"/>
  <c r="T43" i="6"/>
  <c r="F82" i="6"/>
  <c r="AC64" i="5"/>
  <c r="E19" i="5"/>
  <c r="AJ16" i="6"/>
  <c r="P91" i="6"/>
  <c r="AG67" i="6"/>
  <c r="S37" i="6"/>
  <c r="V82" i="5"/>
  <c r="AP40" i="5"/>
  <c r="AU76" i="6"/>
  <c r="F82" i="5"/>
  <c r="I40" i="5"/>
  <c r="AG10" i="5"/>
  <c r="AR94" i="5"/>
  <c r="AH67" i="6"/>
  <c r="AX43" i="6"/>
  <c r="AE7" i="6"/>
  <c r="AU85" i="5"/>
  <c r="S22" i="6"/>
  <c r="AX67" i="5"/>
  <c r="AS34" i="6"/>
  <c r="U28" i="6"/>
  <c r="Q49" i="5"/>
  <c r="AB94" i="6"/>
  <c r="AY73" i="6"/>
  <c r="AB22" i="6"/>
  <c r="AA37" i="6"/>
  <c r="AT88" i="6"/>
  <c r="AJ97" i="5"/>
  <c r="AM52" i="6"/>
  <c r="AY70" i="6"/>
  <c r="E52" i="6"/>
  <c r="AJ19" i="6"/>
  <c r="Z43" i="5"/>
  <c r="V76" i="6"/>
  <c r="AG49" i="6"/>
  <c r="AK43" i="5"/>
  <c r="AO49" i="5"/>
  <c r="AS64" i="6"/>
  <c r="E58" i="6"/>
  <c r="AD28" i="5"/>
  <c r="AS70" i="6"/>
  <c r="AJ61" i="5"/>
  <c r="W31" i="5"/>
  <c r="AG73" i="5"/>
  <c r="AT37" i="5"/>
  <c r="O91" i="6"/>
  <c r="AZ22" i="6"/>
  <c r="AD97" i="6"/>
  <c r="Q49" i="6"/>
  <c r="AQ25" i="5"/>
  <c r="O25" i="6"/>
  <c r="AV16" i="5"/>
  <c r="L4" i="6"/>
  <c r="T55" i="5"/>
  <c r="L40" i="5"/>
  <c r="N4" i="6"/>
  <c r="N31" i="6"/>
  <c r="K34" i="6"/>
  <c r="AL28" i="5"/>
  <c r="AX43" i="5"/>
  <c r="N25" i="5"/>
  <c r="AQ34" i="6"/>
  <c r="C31" i="6"/>
  <c r="AP79" i="5"/>
  <c r="AU10" i="5"/>
  <c r="H76" i="6"/>
  <c r="O13" i="6"/>
  <c r="AD16" i="6"/>
  <c r="K85" i="6"/>
  <c r="M31" i="5"/>
  <c r="AV94" i="6"/>
  <c r="AX37" i="6"/>
  <c r="P7" i="5"/>
  <c r="Z34" i="5"/>
  <c r="K46" i="6"/>
  <c r="Y19" i="5"/>
  <c r="S64" i="5"/>
  <c r="H7" i="5"/>
  <c r="AR61" i="6"/>
  <c r="AM34" i="6"/>
  <c r="AH22" i="6"/>
  <c r="K91" i="6"/>
  <c r="O85" i="5"/>
  <c r="AO70" i="6"/>
  <c r="AQ40" i="5"/>
  <c r="AA55" i="5"/>
  <c r="S70" i="6"/>
  <c r="V97" i="5"/>
  <c r="N25" i="6"/>
  <c r="X13" i="5"/>
  <c r="AX64" i="5"/>
  <c r="AL85" i="6"/>
  <c r="J43" i="5"/>
  <c r="AJ76" i="5"/>
  <c r="AF22" i="5"/>
  <c r="V70" i="5"/>
  <c r="AQ22" i="5"/>
  <c r="AV43" i="5"/>
  <c r="AS7" i="6"/>
  <c r="AS28" i="6"/>
  <c r="AY88" i="6"/>
  <c r="L88" i="5"/>
  <c r="AB43" i="5"/>
  <c r="M13" i="6"/>
  <c r="M76" i="5"/>
  <c r="AF73" i="6"/>
  <c r="AM97" i="5"/>
  <c r="AB85" i="5"/>
  <c r="Z67" i="6"/>
  <c r="AH76" i="6"/>
  <c r="Z55" i="6"/>
  <c r="AO70" i="5"/>
  <c r="AX10" i="5"/>
  <c r="AZ28" i="6"/>
  <c r="AY22" i="5"/>
  <c r="X79" i="5"/>
  <c r="AI4" i="5"/>
  <c r="K28" i="5"/>
  <c r="AY37" i="6"/>
  <c r="T94" i="5"/>
  <c r="J88" i="6"/>
  <c r="Q91" i="5"/>
  <c r="AR10" i="5"/>
  <c r="X82" i="6"/>
  <c r="AS58" i="6"/>
  <c r="X97" i="6"/>
  <c r="AE37" i="6"/>
  <c r="I13" i="6"/>
  <c r="E43" i="6"/>
  <c r="O97" i="5"/>
  <c r="AU49" i="6"/>
  <c r="AG46" i="6"/>
  <c r="AJ46" i="5"/>
  <c r="AB67" i="6"/>
  <c r="I22" i="6"/>
  <c r="U61" i="5"/>
  <c r="AK22" i="5"/>
  <c r="T61" i="6"/>
  <c r="AG94" i="5"/>
  <c r="F40" i="6"/>
  <c r="J16" i="6"/>
  <c r="AU76" i="5"/>
  <c r="AT58" i="5"/>
  <c r="N13" i="6"/>
  <c r="R52" i="5"/>
  <c r="AY88" i="5"/>
  <c r="AG37" i="6"/>
  <c r="AP49" i="6"/>
  <c r="T7" i="6"/>
  <c r="P16" i="6"/>
  <c r="AZ79" i="5"/>
  <c r="Y19" i="6"/>
  <c r="AB34" i="5"/>
  <c r="E37" i="6"/>
  <c r="M88" i="5"/>
  <c r="F76" i="5"/>
  <c r="AY10" i="5"/>
  <c r="Y97" i="5"/>
  <c r="AN25" i="5"/>
  <c r="J55" i="5"/>
  <c r="AR55" i="5"/>
  <c r="AL85" i="5"/>
  <c r="R46" i="5"/>
  <c r="AH61" i="5"/>
  <c r="Y22" i="5"/>
  <c r="AK16" i="5"/>
  <c r="AC4" i="6"/>
  <c r="AS40" i="6"/>
  <c r="AU10" i="6"/>
  <c r="AY4" i="5"/>
  <c r="Y4" i="6"/>
  <c r="V10" i="6"/>
  <c r="AL55" i="6"/>
  <c r="L7" i="6"/>
  <c r="AG85" i="5"/>
  <c r="AK88" i="5"/>
  <c r="AT19" i="6"/>
  <c r="C64" i="6"/>
  <c r="AD76" i="6"/>
  <c r="P40" i="6"/>
  <c r="AB31" i="5"/>
  <c r="E79" i="5"/>
  <c r="AA22" i="5"/>
  <c r="X46" i="6"/>
  <c r="Q70" i="5"/>
  <c r="S37" i="5"/>
  <c r="R25" i="6"/>
  <c r="AP13" i="5"/>
  <c r="U28" i="5"/>
  <c r="AI22" i="5"/>
  <c r="Q31" i="5"/>
  <c r="AW28" i="6"/>
  <c r="AF85" i="6"/>
  <c r="AF61" i="5"/>
  <c r="X37" i="5"/>
  <c r="AT67" i="6"/>
  <c r="M70" i="6"/>
  <c r="L67" i="6"/>
  <c r="AF52" i="6"/>
  <c r="Z25" i="6"/>
  <c r="U40" i="6"/>
  <c r="AM52" i="5"/>
  <c r="AH13" i="6"/>
  <c r="AH4" i="5"/>
  <c r="O49" i="6"/>
  <c r="I46" i="5"/>
  <c r="U82" i="6"/>
  <c r="AB49" i="5"/>
  <c r="P28" i="5"/>
  <c r="M4" i="6"/>
  <c r="AV97" i="5"/>
  <c r="P10" i="5"/>
  <c r="AQ88" i="6"/>
  <c r="J76" i="6"/>
  <c r="P55" i="6"/>
  <c r="AX28" i="6"/>
  <c r="M34" i="5"/>
  <c r="H85" i="6"/>
  <c r="X70" i="6"/>
  <c r="AH25" i="6"/>
  <c r="AL13" i="6"/>
  <c r="P46" i="5"/>
  <c r="S91" i="5"/>
  <c r="AS55" i="6"/>
  <c r="P88" i="6"/>
  <c r="AM34" i="5"/>
  <c r="AI73" i="5"/>
  <c r="K85" i="5"/>
  <c r="AQ85" i="5"/>
  <c r="C76" i="5"/>
  <c r="F85" i="5"/>
  <c r="O88" i="6"/>
  <c r="I52" i="5"/>
  <c r="AE34" i="6"/>
  <c r="R61" i="6"/>
  <c r="Q64" i="5"/>
  <c r="C85" i="6"/>
  <c r="V43" i="5"/>
  <c r="W10" i="6"/>
  <c r="AV91" i="5"/>
  <c r="Z7" i="5"/>
  <c r="AC76" i="5"/>
  <c r="AP10" i="5"/>
  <c r="AY7" i="6"/>
  <c r="AN61" i="5"/>
  <c r="AC46" i="5"/>
  <c r="H43" i="5"/>
  <c r="AR82" i="6"/>
  <c r="C22" i="6"/>
  <c r="AZ40" i="5"/>
  <c r="Z37" i="5"/>
  <c r="AS7" i="5"/>
  <c r="AR7" i="5"/>
  <c r="AI49" i="5"/>
  <c r="AO55" i="5"/>
  <c r="AJ13" i="5"/>
  <c r="AN25" i="6"/>
  <c r="AJ79" i="5"/>
  <c r="W91" i="5"/>
  <c r="Q61" i="6"/>
  <c r="G64" i="6"/>
  <c r="AB70" i="6"/>
  <c r="W58" i="6"/>
  <c r="AC28" i="6"/>
  <c r="AM28" i="6"/>
  <c r="N7" i="5"/>
  <c r="AF76" i="5"/>
  <c r="AQ61" i="6"/>
  <c r="AC79" i="5"/>
  <c r="C37" i="6"/>
  <c r="P31" i="5"/>
  <c r="R58" i="5"/>
  <c r="AG55" i="6"/>
  <c r="AL4" i="5"/>
  <c r="AP94" i="5"/>
  <c r="AJ37" i="5"/>
  <c r="O46" i="6"/>
  <c r="AY49" i="6"/>
  <c r="AW16" i="5"/>
  <c r="Q94" i="5"/>
  <c r="V67" i="6"/>
  <c r="O25" i="5"/>
  <c r="W58" i="5"/>
  <c r="AQ16" i="6"/>
  <c r="AY97" i="5"/>
  <c r="K64" i="5"/>
  <c r="O64" i="6"/>
  <c r="K94" i="6"/>
  <c r="AH79" i="6"/>
  <c r="AC34" i="6"/>
  <c r="K34" i="5"/>
  <c r="L49" i="5"/>
  <c r="AR70" i="6"/>
  <c r="C82" i="5"/>
  <c r="O19" i="5"/>
  <c r="AR37" i="6"/>
  <c r="AA46" i="5"/>
  <c r="O64" i="5"/>
  <c r="AU91" i="5"/>
  <c r="AF7" i="5"/>
  <c r="T85" i="5"/>
  <c r="AQ43" i="6"/>
  <c r="K7" i="6"/>
  <c r="AB19" i="6"/>
  <c r="AC10" i="5"/>
  <c r="AR97" i="6"/>
  <c r="M37" i="5"/>
  <c r="AS55" i="5"/>
  <c r="AG91" i="5"/>
  <c r="AL52" i="5"/>
  <c r="AI61" i="5"/>
  <c r="X43" i="5"/>
  <c r="C88" i="5"/>
  <c r="V55" i="5"/>
  <c r="C55" i="5"/>
  <c r="AL67" i="5"/>
  <c r="AB79" i="6"/>
  <c r="Z22" i="6"/>
  <c r="AC37" i="6"/>
  <c r="AR10" i="6"/>
  <c r="Z31" i="5"/>
  <c r="AF64" i="5"/>
  <c r="G34" i="6"/>
  <c r="AH43" i="6"/>
  <c r="AJ40" i="5"/>
  <c r="AM25" i="6"/>
  <c r="Q37" i="6"/>
  <c r="T28" i="5"/>
  <c r="AA73" i="5"/>
  <c r="R85" i="6"/>
  <c r="C70" i="5"/>
  <c r="J61" i="5"/>
  <c r="AE88" i="5"/>
  <c r="L61" i="5"/>
  <c r="AQ7" i="5"/>
  <c r="AS88" i="6"/>
  <c r="AT46" i="6"/>
  <c r="AN91" i="6"/>
  <c r="AL22" i="6"/>
  <c r="AI67" i="5"/>
  <c r="N16" i="5"/>
  <c r="Q61" i="5"/>
  <c r="AJ28" i="6"/>
  <c r="C19" i="5"/>
  <c r="M40" i="6"/>
  <c r="R7" i="5"/>
  <c r="AM58" i="6"/>
  <c r="Q52" i="6"/>
  <c r="AU31" i="5"/>
  <c r="AA4" i="6"/>
  <c r="G91" i="6"/>
  <c r="AU43" i="5"/>
  <c r="C58" i="6"/>
  <c r="Y70" i="5"/>
  <c r="AB61" i="5"/>
  <c r="G10" i="6"/>
  <c r="AS52" i="6"/>
  <c r="C22" i="5"/>
  <c r="AE43" i="6"/>
  <c r="AF10" i="6"/>
  <c r="C43" i="5"/>
  <c r="Y46" i="5"/>
  <c r="AP76" i="5"/>
  <c r="Y4" i="5"/>
  <c r="L76" i="6"/>
  <c r="F22" i="6"/>
  <c r="AA73" i="6"/>
  <c r="AR19" i="5"/>
  <c r="M76" i="6"/>
  <c r="AO73" i="5"/>
  <c r="AN4" i="5"/>
  <c r="AC52" i="5"/>
  <c r="AY85" i="6"/>
  <c r="AO7" i="5"/>
  <c r="AT10" i="6"/>
  <c r="X19" i="6"/>
  <c r="AV79" i="6"/>
  <c r="AU28" i="6"/>
  <c r="G82" i="6"/>
  <c r="AB25" i="6"/>
  <c r="W52" i="6"/>
  <c r="AZ85" i="5"/>
  <c r="AF97" i="6"/>
  <c r="AW67" i="6"/>
  <c r="C37" i="5"/>
  <c r="AK10" i="5"/>
  <c r="AX31" i="5"/>
  <c r="AE64" i="5"/>
  <c r="I73" i="5"/>
  <c r="AF94" i="5"/>
  <c r="AH88" i="6"/>
  <c r="X64" i="5"/>
  <c r="AO55" i="6"/>
  <c r="G4" i="6"/>
  <c r="AY73" i="5"/>
  <c r="AQ70" i="5"/>
  <c r="AQ31" i="6"/>
  <c r="AW82" i="5"/>
  <c r="J70" i="5"/>
  <c r="AU13" i="5"/>
  <c r="K55" i="6"/>
  <c r="AY64" i="5"/>
  <c r="AQ37" i="6"/>
  <c r="AT64" i="6"/>
  <c r="AP55" i="6"/>
  <c r="AP73" i="6"/>
  <c r="AZ64" i="5"/>
  <c r="Q4" i="6"/>
  <c r="J49" i="5"/>
  <c r="AH37" i="6"/>
  <c r="G82" i="5"/>
  <c r="H7" i="6"/>
  <c r="AM55" i="5"/>
  <c r="AZ49" i="6"/>
  <c r="AB76" i="5"/>
  <c r="M64" i="5"/>
  <c r="Y67" i="6"/>
  <c r="AQ46" i="5"/>
  <c r="AX70" i="5"/>
  <c r="AG40" i="5"/>
  <c r="P79" i="6"/>
  <c r="I7" i="6"/>
  <c r="AA91" i="5"/>
  <c r="Z4" i="6"/>
  <c r="N40" i="6"/>
  <c r="O82" i="6"/>
  <c r="AA52" i="5"/>
  <c r="R43" i="5"/>
  <c r="AU82" i="5"/>
  <c r="G79" i="5"/>
  <c r="R91" i="5"/>
  <c r="AE79" i="5"/>
  <c r="AV16" i="6"/>
  <c r="AL79" i="6"/>
  <c r="AH73" i="5"/>
  <c r="AU67" i="5"/>
  <c r="AK40" i="6"/>
  <c r="AN94" i="5"/>
  <c r="AA49" i="5"/>
  <c r="Z49" i="6"/>
  <c r="H40" i="6"/>
  <c r="Y73" i="6"/>
  <c r="F34" i="6"/>
  <c r="M67" i="6"/>
  <c r="AP61" i="6"/>
  <c r="L64" i="5"/>
  <c r="AA46" i="6"/>
  <c r="C73" i="6"/>
  <c r="AX25" i="5"/>
  <c r="AZ91" i="5"/>
  <c r="K67" i="6"/>
  <c r="H49" i="6"/>
  <c r="S88" i="5"/>
  <c r="AG34" i="6"/>
  <c r="S34" i="5"/>
  <c r="AT13" i="5"/>
  <c r="AW64" i="6"/>
  <c r="I37" i="5"/>
  <c r="AO79" i="6"/>
  <c r="AH19" i="5"/>
  <c r="O55" i="5"/>
  <c r="U46" i="5"/>
  <c r="AY52" i="6"/>
  <c r="S10" i="6"/>
  <c r="W25" i="6"/>
  <c r="AL19" i="5"/>
  <c r="W67" i="5"/>
  <c r="G58" i="5"/>
  <c r="AQ34" i="5"/>
  <c r="L22" i="6"/>
  <c r="AS16" i="5"/>
  <c r="AF13" i="5"/>
  <c r="Q94" i="6"/>
  <c r="L73" i="5"/>
  <c r="AL13" i="5"/>
  <c r="AA64" i="5"/>
  <c r="AS49" i="6"/>
  <c r="C61" i="6"/>
  <c r="V58" i="6"/>
  <c r="E73" i="6"/>
  <c r="AT85" i="6"/>
  <c r="AX4" i="6"/>
  <c r="T7" i="5"/>
  <c r="AX85" i="5"/>
  <c r="AL10" i="5"/>
  <c r="U46" i="6"/>
  <c r="U22" i="5"/>
  <c r="L85" i="5"/>
  <c r="I19" i="5"/>
  <c r="J79" i="5"/>
  <c r="AR40" i="6"/>
  <c r="AO97" i="5"/>
  <c r="AQ31" i="5"/>
  <c r="M19" i="5"/>
  <c r="L4" i="5"/>
  <c r="X16" i="6"/>
  <c r="Z19" i="5"/>
  <c r="AG37" i="5"/>
  <c r="AH49" i="6"/>
  <c r="V85" i="5"/>
  <c r="AI7" i="5"/>
  <c r="AD19" i="6"/>
  <c r="AA34" i="5"/>
  <c r="I67" i="6"/>
  <c r="V79" i="6"/>
  <c r="G91" i="5"/>
  <c r="R7" i="6"/>
  <c r="S70" i="5"/>
  <c r="AU25" i="5"/>
  <c r="AM13" i="6"/>
  <c r="I25" i="6"/>
  <c r="Q64" i="6"/>
  <c r="AG7" i="5"/>
  <c r="F34" i="5"/>
  <c r="AY28" i="6"/>
  <c r="H16" i="5"/>
  <c r="AY58" i="6"/>
  <c r="AB13" i="6"/>
  <c r="AN97" i="6"/>
  <c r="Q73" i="5"/>
  <c r="AR40" i="5"/>
  <c r="AI34" i="6"/>
  <c r="AA10" i="6"/>
  <c r="AT4" i="6"/>
  <c r="AI22" i="6"/>
  <c r="R97" i="5"/>
  <c r="K31" i="6"/>
  <c r="P55" i="5"/>
  <c r="E64" i="6"/>
  <c r="AE49" i="5"/>
  <c r="AE97" i="6"/>
  <c r="V7" i="6"/>
  <c r="L43" i="6"/>
  <c r="AT43" i="6"/>
  <c r="AS67" i="5"/>
  <c r="Y61" i="6"/>
  <c r="K73" i="5"/>
  <c r="AI97" i="5"/>
  <c r="C10" i="5"/>
  <c r="AX52" i="6"/>
  <c r="Y49" i="6"/>
  <c r="O70" i="6"/>
  <c r="AH79" i="5"/>
  <c r="H31" i="5"/>
  <c r="N67" i="6"/>
  <c r="J88" i="5"/>
  <c r="AC31" i="5"/>
  <c r="AY76" i="6"/>
  <c r="Z88" i="5"/>
  <c r="H79" i="6"/>
  <c r="AA64" i="6"/>
  <c r="AV46" i="5"/>
  <c r="AW7" i="6"/>
  <c r="L79" i="6"/>
  <c r="V64" i="5"/>
  <c r="AY94" i="6"/>
  <c r="AS16" i="6"/>
  <c r="AD61" i="6"/>
  <c r="K22" i="5"/>
  <c r="AE40" i="6"/>
  <c r="Y37" i="6"/>
  <c r="K94" i="5"/>
  <c r="AQ76" i="6"/>
  <c r="T70" i="5"/>
  <c r="N79" i="6"/>
  <c r="AZ70" i="6"/>
  <c r="X13" i="6"/>
  <c r="AB43" i="6"/>
  <c r="AZ67" i="5"/>
  <c r="R64" i="5"/>
  <c r="AX16" i="6"/>
  <c r="AS19" i="5"/>
  <c r="AW49" i="5"/>
  <c r="X61" i="5"/>
  <c r="F16" i="5"/>
  <c r="M79" i="6"/>
  <c r="AF16" i="5"/>
  <c r="AM37" i="6"/>
  <c r="J10" i="5"/>
  <c r="AD4" i="6"/>
  <c r="AW49" i="6"/>
  <c r="AJ49" i="5"/>
  <c r="AA19" i="6"/>
  <c r="K61" i="6"/>
  <c r="F40" i="5"/>
  <c r="I22" i="5"/>
  <c r="I88" i="6"/>
  <c r="AU28" i="5"/>
  <c r="AF34" i="6"/>
  <c r="F70" i="6"/>
  <c r="AH22" i="5"/>
  <c r="AZ4" i="5"/>
  <c r="AF4" i="6"/>
  <c r="W19" i="5"/>
  <c r="T4" i="6"/>
  <c r="I73" i="6"/>
  <c r="AW22" i="6"/>
  <c r="AK46" i="5"/>
  <c r="AV94" i="5"/>
  <c r="AP97" i="5"/>
  <c r="X40" i="5"/>
  <c r="K97" i="6"/>
  <c r="AQ4" i="5"/>
  <c r="O82" i="5"/>
  <c r="L73" i="6"/>
  <c r="AB58" i="5"/>
  <c r="U79" i="6"/>
  <c r="X16" i="5"/>
  <c r="G76" i="5"/>
  <c r="AA67" i="5"/>
  <c r="AN7" i="6"/>
  <c r="S28" i="6"/>
  <c r="AK70" i="5"/>
  <c r="X37" i="6"/>
  <c r="AR94" i="6"/>
  <c r="W13" i="5"/>
  <c r="AG76" i="5"/>
  <c r="AJ64" i="5"/>
  <c r="E46" i="5"/>
  <c r="AH37" i="5"/>
  <c r="V25" i="5"/>
  <c r="AC40" i="5"/>
  <c r="AA97" i="6"/>
  <c r="G49" i="5"/>
  <c r="Z10" i="5"/>
  <c r="AQ82" i="6"/>
  <c r="AJ7" i="6"/>
  <c r="Z58" i="5"/>
  <c r="S19" i="5"/>
  <c r="J4" i="5"/>
  <c r="AV4" i="6"/>
  <c r="AQ40" i="6"/>
  <c r="U82" i="5"/>
  <c r="AS64" i="5"/>
  <c r="L49" i="6"/>
  <c r="V31" i="6"/>
  <c r="AS4" i="6"/>
  <c r="AO10" i="6"/>
  <c r="AD76" i="5"/>
  <c r="K52" i="6"/>
  <c r="AE58" i="5"/>
  <c r="S7" i="5"/>
  <c r="AN82" i="5"/>
  <c r="AW67" i="5"/>
  <c r="AU94" i="5"/>
  <c r="E88" i="6"/>
  <c r="J94" i="5"/>
  <c r="H43" i="6"/>
  <c r="AX22" i="5"/>
  <c r="S13" i="6"/>
  <c r="L97" i="5"/>
  <c r="AO49" i="6"/>
  <c r="F43" i="6"/>
  <c r="AZ22" i="5"/>
  <c r="E46" i="6"/>
  <c r="AA13" i="6"/>
  <c r="AI76" i="5"/>
  <c r="S46" i="6"/>
  <c r="AC40" i="6"/>
  <c r="S61" i="6"/>
  <c r="AK19" i="5"/>
  <c r="AE28" i="5"/>
  <c r="H67" i="6"/>
  <c r="Z4" i="5"/>
  <c r="AO13" i="5"/>
  <c r="AO82" i="5"/>
  <c r="AB19" i="5"/>
  <c r="AQ49" i="6"/>
  <c r="AA7" i="6"/>
  <c r="V64" i="6"/>
  <c r="H88" i="6"/>
  <c r="AT97" i="6"/>
  <c r="AJ19" i="5"/>
  <c r="Z91" i="6"/>
  <c r="Q55" i="5"/>
  <c r="AF97" i="5"/>
  <c r="AR52" i="5"/>
  <c r="AL61" i="6"/>
  <c r="H25" i="6"/>
  <c r="C34" i="6"/>
  <c r="P37" i="5"/>
  <c r="H76" i="5"/>
  <c r="Y67" i="5"/>
  <c r="AE85" i="5"/>
  <c r="Q46" i="6"/>
  <c r="AK67" i="6"/>
  <c r="V25" i="6"/>
  <c r="M28" i="6"/>
  <c r="Y40" i="6"/>
  <c r="X28" i="5"/>
  <c r="S55" i="5"/>
  <c r="AR64" i="5"/>
  <c r="Z76" i="5"/>
  <c r="AP10" i="6"/>
  <c r="U22" i="6"/>
  <c r="AR34" i="6"/>
  <c r="I13" i="5"/>
  <c r="S52" i="5"/>
  <c r="AO25" i="5"/>
  <c r="AW10" i="6"/>
  <c r="I10" i="6"/>
  <c r="AT64" i="5"/>
  <c r="Y85" i="6"/>
  <c r="P67" i="6"/>
  <c r="I28" i="6"/>
  <c r="M58" i="5"/>
  <c r="H40" i="5"/>
  <c r="AQ25" i="6"/>
  <c r="AX91" i="5"/>
  <c r="V16" i="5"/>
  <c r="E88" i="5"/>
  <c r="AC13" i="5"/>
  <c r="E64" i="5"/>
  <c r="AH85" i="6"/>
  <c r="X10" i="5"/>
  <c r="AV37" i="5"/>
  <c r="AM58" i="5"/>
  <c r="I16" i="6"/>
  <c r="AJ34" i="5"/>
  <c r="J22" i="5"/>
  <c r="AZ46" i="6"/>
  <c r="P64" i="5"/>
  <c r="S73" i="5"/>
  <c r="AI79" i="5"/>
  <c r="X25" i="5"/>
  <c r="U31" i="5"/>
  <c r="AK46" i="6"/>
  <c r="I28" i="5"/>
  <c r="M43" i="5"/>
  <c r="AQ94" i="6"/>
  <c r="C70" i="6"/>
  <c r="J58" i="5"/>
  <c r="I91" i="5"/>
  <c r="AY82" i="6"/>
  <c r="AD31" i="5"/>
  <c r="E34" i="5"/>
  <c r="AN7" i="5"/>
  <c r="M94" i="5"/>
  <c r="Q40" i="5"/>
  <c r="AY97" i="6"/>
  <c r="AM88" i="6"/>
  <c r="AX67" i="6"/>
  <c r="AJ85" i="5"/>
  <c r="S58" i="5"/>
  <c r="AH4" i="6"/>
  <c r="AR7" i="6"/>
  <c r="AX49" i="5"/>
  <c r="R70" i="5"/>
  <c r="AK79" i="5"/>
  <c r="AW70" i="5"/>
  <c r="Z40" i="6"/>
  <c r="AE31" i="5"/>
  <c r="Q7" i="6"/>
  <c r="C28" i="5"/>
  <c r="G64" i="5"/>
  <c r="L61" i="6"/>
  <c r="AK7" i="6"/>
  <c r="AX64" i="6"/>
  <c r="Q19" i="6"/>
  <c r="AE61" i="6"/>
  <c r="AI91" i="5"/>
  <c r="AZ10" i="6"/>
  <c r="E7" i="5"/>
  <c r="S43" i="6"/>
  <c r="AL67" i="6"/>
  <c r="AV61" i="5"/>
  <c r="L55" i="6"/>
  <c r="AZ46" i="5"/>
  <c r="W31" i="6"/>
  <c r="J46" i="6"/>
  <c r="AA28" i="6"/>
  <c r="C52" i="6"/>
  <c r="H55" i="5"/>
  <c r="Q16" i="6"/>
  <c r="Y40" i="5"/>
  <c r="AI61" i="6"/>
  <c r="C43" i="6"/>
  <c r="J49" i="6"/>
  <c r="AN13" i="5"/>
  <c r="U76" i="5"/>
  <c r="W19" i="6"/>
  <c r="N97" i="5"/>
  <c r="R37" i="5"/>
  <c r="AW55" i="6"/>
  <c r="AY13" i="6"/>
  <c r="AF31" i="5"/>
  <c r="I79" i="5"/>
  <c r="C19" i="6"/>
  <c r="AF16" i="6"/>
  <c r="AC10" i="6"/>
  <c r="AT28" i="6"/>
  <c r="AM4" i="6"/>
  <c r="H4" i="6"/>
  <c r="O67" i="5"/>
  <c r="AT37" i="6"/>
  <c r="G31" i="5"/>
  <c r="AA43" i="5"/>
  <c r="S88" i="6"/>
  <c r="AT49" i="6"/>
  <c r="AZ13" i="5"/>
  <c r="AK73" i="5"/>
  <c r="AV7" i="5"/>
  <c r="AD52" i="6"/>
  <c r="AB52" i="6"/>
  <c r="AS70" i="5"/>
  <c r="AI64" i="5"/>
  <c r="AS37" i="6"/>
  <c r="R79" i="6"/>
  <c r="W25" i="5"/>
  <c r="AZ7" i="6"/>
  <c r="AH82" i="5"/>
  <c r="N82" i="5"/>
  <c r="AB73" i="5"/>
  <c r="E13" i="6"/>
  <c r="R22" i="6"/>
  <c r="AJ61" i="6"/>
  <c r="S64" i="6"/>
  <c r="W28" i="5"/>
  <c r="AA10" i="5"/>
  <c r="AG4" i="6"/>
  <c r="AQ88" i="5"/>
  <c r="AX85" i="6"/>
  <c r="P19" i="5"/>
  <c r="V43" i="6"/>
  <c r="AK64" i="6"/>
  <c r="M64" i="6"/>
  <c r="AS10" i="5"/>
  <c r="AL73" i="5"/>
  <c r="AG34" i="5"/>
  <c r="AM64" i="5"/>
  <c r="U91" i="6"/>
  <c r="AC61" i="5"/>
  <c r="AJ43" i="5"/>
  <c r="AM22" i="5"/>
  <c r="AW76" i="6"/>
  <c r="C28" i="6"/>
  <c r="F13" i="6"/>
  <c r="AX40" i="5"/>
  <c r="AR91" i="6"/>
  <c r="Z37" i="6"/>
  <c r="AI43" i="5"/>
  <c r="AF19" i="6"/>
  <c r="I58" i="5"/>
  <c r="F94" i="6"/>
  <c r="F16" i="6"/>
  <c r="Q76" i="6"/>
  <c r="T25" i="6"/>
  <c r="T52" i="6"/>
  <c r="Z91" i="5"/>
  <c r="K58" i="6"/>
  <c r="AG97" i="5"/>
  <c r="G22" i="5"/>
  <c r="H91" i="6"/>
  <c r="N61" i="5"/>
  <c r="AL7" i="6"/>
  <c r="P22" i="5"/>
  <c r="I64" i="5"/>
  <c r="AF91" i="5"/>
  <c r="AD40" i="6"/>
  <c r="AF37" i="5"/>
  <c r="G70" i="5"/>
  <c r="E52" i="5"/>
  <c r="L43" i="5"/>
  <c r="AF37" i="6"/>
  <c r="AI88" i="5"/>
  <c r="T46" i="6"/>
  <c r="AJ34" i="6"/>
  <c r="AG16" i="5"/>
  <c r="P67" i="5"/>
  <c r="AT76" i="6"/>
  <c r="E82" i="5"/>
  <c r="AD85" i="5"/>
  <c r="AN79" i="5"/>
  <c r="G10" i="5"/>
  <c r="AT43" i="5"/>
  <c r="C40" i="5"/>
  <c r="J40" i="6"/>
  <c r="AC82" i="5"/>
  <c r="AO34" i="6"/>
  <c r="R13" i="6"/>
  <c r="U64" i="5"/>
  <c r="AE10" i="6"/>
  <c r="Q67" i="5"/>
  <c r="Z64" i="6"/>
  <c r="W76" i="6"/>
  <c r="E91" i="5"/>
  <c r="E37" i="5"/>
  <c r="AJ70" i="6"/>
  <c r="AK85" i="5"/>
  <c r="AM37" i="5"/>
  <c r="AB4" i="5"/>
  <c r="I31" i="6"/>
  <c r="AB46" i="5"/>
  <c r="AS76" i="6"/>
  <c r="AW4" i="6"/>
  <c r="R28" i="5"/>
  <c r="I85" i="5"/>
  <c r="AC49" i="6"/>
  <c r="S40" i="5"/>
  <c r="AV91" i="6"/>
  <c r="AD7" i="5"/>
  <c r="N49" i="5"/>
  <c r="T79" i="6"/>
  <c r="K73" i="6"/>
  <c r="AP31" i="6"/>
  <c r="W79" i="5"/>
  <c r="H61" i="5"/>
  <c r="C85" i="5"/>
  <c r="AB28" i="5"/>
  <c r="X10" i="6"/>
  <c r="AI85" i="5"/>
  <c r="R82" i="5"/>
  <c r="AO4" i="5"/>
  <c r="AC67" i="6"/>
  <c r="U43" i="6"/>
  <c r="AR76" i="5"/>
  <c r="S76" i="5"/>
  <c r="AX76" i="6"/>
  <c r="AR52" i="6"/>
  <c r="AX34" i="5"/>
  <c r="AP79" i="6"/>
  <c r="I67" i="5"/>
  <c r="AZ13" i="6"/>
  <c r="AK7" i="5"/>
  <c r="AR73" i="5"/>
  <c r="AI49" i="6"/>
  <c r="AW58" i="6"/>
  <c r="AX7" i="5"/>
  <c r="AI4" i="6"/>
  <c r="AQ10" i="5"/>
  <c r="AV76" i="5"/>
  <c r="AQ46" i="6"/>
  <c r="F52" i="6"/>
  <c r="AU37" i="5"/>
  <c r="AU43" i="6"/>
  <c r="P58" i="5"/>
  <c r="AF40" i="6"/>
  <c r="AQ4" i="6"/>
  <c r="AP22" i="5"/>
  <c r="P52" i="6"/>
  <c r="AC94" i="6"/>
  <c r="R97" i="6"/>
  <c r="I94" i="5"/>
  <c r="R49" i="5"/>
  <c r="AL49" i="5"/>
  <c r="M58" i="6"/>
  <c r="C76" i="6"/>
  <c r="N88" i="6"/>
  <c r="E10" i="6"/>
  <c r="AI43" i="6"/>
  <c r="V40" i="5"/>
  <c r="AZ43" i="6"/>
  <c r="AR55" i="6"/>
  <c r="J34" i="5"/>
  <c r="F7" i="6"/>
  <c r="C88" i="6"/>
  <c r="W55" i="5"/>
  <c r="Y16" i="5"/>
  <c r="M70" i="5"/>
  <c r="L97" i="6"/>
  <c r="AQ58" i="5"/>
  <c r="AF46" i="6"/>
  <c r="C49" i="6"/>
  <c r="R55" i="5"/>
  <c r="Y43" i="5"/>
  <c r="AG82" i="5"/>
  <c r="H55" i="6"/>
  <c r="K40" i="5"/>
  <c r="AM25" i="5"/>
  <c r="AH7" i="5"/>
  <c r="Q82" i="5"/>
  <c r="W70" i="6"/>
  <c r="T16" i="6"/>
  <c r="AN22" i="5"/>
  <c r="M46" i="6"/>
  <c r="N52" i="5"/>
  <c r="AH40" i="6"/>
  <c r="AY70" i="5"/>
  <c r="AW25" i="5"/>
  <c r="H70" i="5"/>
  <c r="AE13" i="5"/>
  <c r="E55" i="5"/>
  <c r="O40" i="5"/>
  <c r="AK52" i="6"/>
  <c r="AM43" i="5"/>
  <c r="W10" i="5"/>
  <c r="Y85" i="5"/>
  <c r="AX88" i="6"/>
  <c r="O28" i="6"/>
  <c r="AG46" i="5"/>
  <c r="AD43" i="5"/>
  <c r="I49" i="6"/>
  <c r="AJ49" i="6"/>
  <c r="H19" i="5"/>
  <c r="Q25" i="5"/>
  <c r="AW13" i="6"/>
  <c r="AR88" i="5"/>
  <c r="H85" i="5"/>
  <c r="AJ94" i="5"/>
  <c r="H13" i="6"/>
  <c r="AI37" i="6"/>
  <c r="AE73" i="6"/>
  <c r="AZ97" i="6"/>
  <c r="AE52" i="5"/>
  <c r="AH91" i="6"/>
  <c r="Y52" i="5"/>
  <c r="AV82" i="6"/>
  <c r="AT34" i="5"/>
  <c r="AT70" i="5"/>
  <c r="V28" i="6"/>
  <c r="AO91" i="6"/>
  <c r="AM13" i="5"/>
  <c r="P34" i="5"/>
  <c r="AO79" i="5"/>
  <c r="AB70" i="5"/>
  <c r="G46" i="5"/>
  <c r="AD37" i="5"/>
  <c r="H52" i="6"/>
  <c r="Y7" i="6"/>
  <c r="AA52" i="6"/>
  <c r="AD34" i="5"/>
  <c r="M25" i="6"/>
  <c r="AD64" i="6"/>
  <c r="AV52" i="6"/>
  <c r="H64" i="5"/>
  <c r="AE85" i="6"/>
  <c r="AX61" i="5"/>
  <c r="AJ52" i="6"/>
  <c r="AR28" i="5"/>
  <c r="AM85" i="6"/>
  <c r="AP40" i="6"/>
  <c r="AP55" i="5"/>
  <c r="J79" i="6"/>
  <c r="U16" i="6"/>
  <c r="X85" i="5"/>
  <c r="AP25" i="6"/>
  <c r="Y91" i="5"/>
  <c r="AX97" i="6"/>
  <c r="L94" i="5"/>
  <c r="AV19" i="6"/>
  <c r="Y28" i="6"/>
  <c r="AN31" i="5"/>
  <c r="AR49" i="6"/>
  <c r="AB97" i="6"/>
  <c r="AD16" i="5"/>
  <c r="P49" i="5"/>
  <c r="E73" i="5"/>
  <c r="Y55" i="6"/>
  <c r="AI13" i="5"/>
  <c r="C31" i="5"/>
  <c r="AS52" i="5"/>
  <c r="AM61" i="5"/>
  <c r="K55" i="5"/>
  <c r="E4" i="6"/>
  <c r="K79" i="6"/>
  <c r="C34" i="5"/>
  <c r="AK37" i="5"/>
  <c r="AF43" i="6"/>
  <c r="AW91" i="5"/>
  <c r="AQ19" i="5"/>
  <c r="T70" i="6"/>
  <c r="AV67" i="5"/>
  <c r="V58" i="5"/>
  <c r="C46" i="6"/>
  <c r="S67" i="5"/>
  <c r="AS91" i="5"/>
  <c r="AA76" i="6"/>
  <c r="AL40" i="6"/>
  <c r="G97" i="5"/>
  <c r="L19" i="5"/>
  <c r="AT25" i="5"/>
  <c r="AV58" i="5"/>
  <c r="Q79" i="5"/>
  <c r="AF58" i="5"/>
  <c r="AR61" i="5"/>
  <c r="AP4" i="5"/>
  <c r="M22" i="5"/>
  <c r="AG64" i="5"/>
  <c r="AP52" i="5"/>
  <c r="AF52" i="5"/>
  <c r="Z67" i="5"/>
  <c r="K70" i="6"/>
  <c r="U7" i="5"/>
  <c r="AQ67" i="5"/>
  <c r="AL16" i="5"/>
  <c r="AI40" i="6"/>
  <c r="AV52" i="5"/>
  <c r="AB91" i="5"/>
  <c r="C25" i="6"/>
  <c r="AO52" i="6"/>
  <c r="O40" i="6"/>
  <c r="AK58" i="5"/>
  <c r="Q31" i="6"/>
  <c r="AN97" i="5"/>
  <c r="C73" i="5"/>
  <c r="AP19" i="5"/>
  <c r="AO22" i="5"/>
  <c r="AW40" i="5"/>
  <c r="AE34" i="5"/>
  <c r="F58" i="5"/>
  <c r="M22" i="6"/>
  <c r="AI31" i="6"/>
  <c r="AF13" i="6"/>
  <c r="AH31" i="6"/>
  <c r="AD49" i="5"/>
  <c r="T40" i="5"/>
  <c r="AN55" i="5"/>
  <c r="AG58" i="6"/>
  <c r="AT49" i="5"/>
  <c r="C61" i="5"/>
  <c r="X43" i="6"/>
  <c r="AI37" i="5"/>
  <c r="C67" i="5"/>
  <c r="AP52" i="6"/>
  <c r="D67" i="5" l="1"/>
  <c r="D61" i="5"/>
  <c r="D73" i="5"/>
  <c r="D25" i="6"/>
  <c r="AP99" i="5"/>
  <c r="D46" i="6"/>
  <c r="D34" i="5"/>
  <c r="AQ95" i="11"/>
  <c r="F125" i="11"/>
  <c r="AX35" i="11"/>
  <c r="G125" i="11"/>
  <c r="AX80" i="11"/>
  <c r="G140" i="11"/>
  <c r="AS80" i="11"/>
  <c r="Q125" i="11"/>
  <c r="AT95" i="11"/>
  <c r="Z140" i="11"/>
  <c r="R95" i="11"/>
  <c r="C200" i="11"/>
  <c r="Y50" i="11"/>
  <c r="P200" i="11"/>
  <c r="P95" i="11"/>
  <c r="AS215" i="11"/>
  <c r="AF65" i="11"/>
  <c r="AG200" i="11"/>
  <c r="W35" i="11"/>
  <c r="Q215" i="11"/>
  <c r="AU110" i="11"/>
  <c r="M50" i="11"/>
  <c r="AQ140" i="11"/>
  <c r="D20" i="11"/>
  <c r="AR140" i="11"/>
  <c r="AA80" i="11"/>
  <c r="AS140" i="11"/>
  <c r="AU95" i="11"/>
  <c r="AM125" i="11"/>
  <c r="K50" i="11"/>
  <c r="Q140" i="11"/>
  <c r="AI20" i="11"/>
  <c r="AJ170" i="11"/>
  <c r="R20" i="11"/>
  <c r="AK170" i="11"/>
  <c r="Q65" i="11"/>
  <c r="AX185" i="11"/>
  <c r="I50" i="11"/>
  <c r="N170" i="11"/>
  <c r="AA50" i="11"/>
  <c r="J185" i="11"/>
  <c r="K125" i="11"/>
  <c r="AT20" i="11"/>
  <c r="P125" i="11"/>
  <c r="AV80" i="11"/>
  <c r="E125" i="11"/>
  <c r="Z230" i="11"/>
  <c r="AR110" i="11"/>
  <c r="AO215" i="11"/>
  <c r="X125" i="11"/>
  <c r="AQ20" i="11"/>
  <c r="Y125" i="11"/>
  <c r="P50" i="11"/>
  <c r="AW200" i="11"/>
  <c r="F110" i="11"/>
  <c r="AN200" i="11"/>
  <c r="AL110" i="11"/>
  <c r="Y200" i="11"/>
  <c r="AB110" i="11"/>
  <c r="Z200" i="11"/>
  <c r="F50" i="11"/>
  <c r="O215" i="11"/>
  <c r="AO125" i="11"/>
  <c r="AP50" i="11"/>
  <c r="AP125" i="11"/>
  <c r="AS65" i="11"/>
  <c r="AT140" i="11"/>
  <c r="AV65" i="11"/>
  <c r="AE125" i="11"/>
  <c r="AS50" i="11"/>
  <c r="V140" i="11"/>
  <c r="Q95" i="11"/>
  <c r="O140" i="11"/>
  <c r="N80" i="11"/>
  <c r="AH170" i="11"/>
  <c r="AC65" i="11"/>
  <c r="AD170" i="11"/>
  <c r="E80" i="11"/>
  <c r="AA170" i="11"/>
  <c r="M20" i="11"/>
  <c r="X170" i="11"/>
  <c r="AD35" i="11"/>
  <c r="AO50" i="11"/>
  <c r="AU170" i="11"/>
  <c r="N50" i="11"/>
  <c r="AV170" i="11"/>
  <c r="AN20" i="11"/>
  <c r="AW170" i="11"/>
  <c r="K80" i="11"/>
  <c r="R155" i="11"/>
  <c r="K65" i="11"/>
  <c r="E170" i="11"/>
  <c r="D80" i="11"/>
  <c r="AD80" i="11"/>
  <c r="R140" i="11"/>
  <c r="AJ20" i="11"/>
  <c r="N140" i="11"/>
  <c r="AN80" i="11"/>
  <c r="W140" i="11"/>
  <c r="AS35" i="11"/>
  <c r="T140" i="11"/>
  <c r="R35" i="11"/>
  <c r="L155" i="11"/>
  <c r="D65" i="11"/>
  <c r="Z170" i="11"/>
  <c r="O50" i="11"/>
  <c r="W185" i="11"/>
  <c r="Z80" i="11"/>
  <c r="AJ185" i="11"/>
  <c r="S20" i="11"/>
  <c r="AG170" i="11"/>
  <c r="J95" i="11"/>
  <c r="H185" i="11"/>
  <c r="T35" i="11"/>
  <c r="Z215" i="11"/>
  <c r="F20" i="11"/>
  <c r="W215" i="11"/>
  <c r="Q110" i="11"/>
  <c r="X215" i="11"/>
  <c r="H80" i="11"/>
  <c r="L215" i="11"/>
  <c r="AG50" i="11"/>
  <c r="AQ230" i="11"/>
  <c r="M125" i="11"/>
  <c r="AR215" i="11"/>
  <c r="N110" i="11"/>
  <c r="AW215" i="11"/>
  <c r="AF20" i="11"/>
  <c r="U215" i="11"/>
  <c r="W80" i="11"/>
  <c r="AH215" i="11"/>
  <c r="U65" i="11"/>
  <c r="AE215" i="11"/>
  <c r="K110" i="11"/>
  <c r="K230" i="11"/>
  <c r="AA185" i="11"/>
  <c r="E65" i="11"/>
  <c r="AN185" i="11"/>
  <c r="G35" i="11"/>
  <c r="AS185" i="11"/>
  <c r="Q80" i="11"/>
  <c r="Q185" i="11"/>
  <c r="AO80" i="11"/>
  <c r="AP200" i="11"/>
  <c r="AE110" i="11"/>
  <c r="AM200" i="11"/>
  <c r="Z110" i="11"/>
  <c r="X230" i="11"/>
  <c r="AF125" i="11"/>
  <c r="AU20" i="11"/>
  <c r="AG125" i="11"/>
  <c r="E215" i="11"/>
  <c r="AG80" i="11"/>
  <c r="AS20" i="11"/>
  <c r="AJ125" i="11"/>
  <c r="AV95" i="11"/>
  <c r="W155" i="11"/>
  <c r="AC20" i="11"/>
  <c r="T155" i="11"/>
  <c r="T80" i="11"/>
  <c r="Y155" i="11"/>
  <c r="L65" i="11"/>
  <c r="M155" i="11"/>
  <c r="Q50" i="11"/>
  <c r="Y95" i="11"/>
  <c r="AV200" i="11"/>
  <c r="F65" i="11"/>
  <c r="V215" i="11"/>
  <c r="AS110" i="11"/>
  <c r="S215" i="11"/>
  <c r="AL80" i="11"/>
  <c r="AB200" i="11"/>
  <c r="Y20" i="11"/>
  <c r="AP215" i="11"/>
  <c r="U50" i="11"/>
  <c r="L50" i="11"/>
  <c r="AG185" i="11"/>
  <c r="S50" i="11"/>
  <c r="U185" i="11"/>
  <c r="AM20" i="11"/>
  <c r="J170" i="11"/>
  <c r="X80" i="11"/>
  <c r="G170" i="11"/>
  <c r="V65" i="11"/>
  <c r="AH185" i="11"/>
  <c r="U95" i="11"/>
  <c r="D215" i="11"/>
  <c r="P35" i="11"/>
  <c r="I215" i="11"/>
  <c r="D110" i="11"/>
  <c r="N230" i="11"/>
  <c r="W95" i="11"/>
  <c r="C215" i="11"/>
  <c r="AS125" i="11"/>
  <c r="AV20" i="11"/>
  <c r="AT125" i="11"/>
  <c r="O35" i="11"/>
  <c r="AC155" i="11"/>
  <c r="I65" i="11"/>
  <c r="Q155" i="11"/>
  <c r="S65" i="11"/>
  <c r="AL140" i="11"/>
  <c r="AM65" i="11"/>
  <c r="C140" i="11"/>
  <c r="J20" i="11"/>
  <c r="AH200" i="11"/>
  <c r="AL95" i="11"/>
  <c r="AE200" i="11"/>
  <c r="AF110" i="11"/>
  <c r="AI200" i="11"/>
  <c r="AA110" i="11"/>
  <c r="G200" i="11"/>
  <c r="S110" i="11"/>
  <c r="AU215" i="11"/>
  <c r="AF80" i="11"/>
  <c r="AM35" i="11"/>
  <c r="Q170" i="11"/>
  <c r="AC80" i="11"/>
  <c r="F170" i="11"/>
  <c r="AD95" i="11"/>
  <c r="C185" i="11"/>
  <c r="AH50" i="11"/>
  <c r="L170" i="11"/>
  <c r="C50" i="11"/>
  <c r="AU185" i="11"/>
  <c r="AB35" i="11"/>
  <c r="M215" i="11"/>
  <c r="AL50" i="11"/>
  <c r="F215" i="11"/>
  <c r="O110" i="11"/>
  <c r="G215" i="11"/>
  <c r="AN110" i="11"/>
  <c r="F200" i="11"/>
  <c r="AI65" i="11"/>
  <c r="AD215" i="11"/>
  <c r="AG110" i="11"/>
  <c r="Z65" i="11"/>
  <c r="M140" i="11"/>
  <c r="AJ50" i="11"/>
  <c r="J140" i="11"/>
  <c r="M80" i="11"/>
  <c r="O155" i="11"/>
  <c r="H95" i="11"/>
  <c r="H140" i="11"/>
  <c r="AO65" i="11"/>
  <c r="N155" i="11"/>
  <c r="AE140" i="11"/>
  <c r="AB20" i="11"/>
  <c r="AB140" i="11"/>
  <c r="J35" i="11"/>
  <c r="AG140" i="11"/>
  <c r="AQ80" i="11"/>
  <c r="E140" i="11"/>
  <c r="AR95" i="11"/>
  <c r="AR155" i="11"/>
  <c r="AH20" i="11"/>
  <c r="AS155" i="11"/>
  <c r="AG35" i="11"/>
  <c r="K215" i="11"/>
  <c r="AD110" i="11"/>
  <c r="AT230" i="11"/>
  <c r="L125" i="11"/>
  <c r="AI215" i="11"/>
  <c r="AP110" i="11"/>
  <c r="AR65" i="11"/>
  <c r="AA125" i="11"/>
  <c r="AQ50" i="11"/>
  <c r="AL155" i="11"/>
  <c r="V95" i="11"/>
  <c r="C155" i="11"/>
  <c r="AJ35" i="11"/>
  <c r="D155" i="11"/>
  <c r="AN95" i="11"/>
  <c r="AI140" i="11"/>
  <c r="X65" i="11"/>
  <c r="AA155" i="11"/>
  <c r="T65" i="11"/>
  <c r="X155" i="11"/>
  <c r="AK35" i="11"/>
  <c r="AB185" i="11"/>
  <c r="AK110" i="11"/>
  <c r="AO200" i="11"/>
  <c r="AX110" i="11"/>
  <c r="E185" i="11"/>
  <c r="S80" i="11"/>
  <c r="F185" i="11"/>
  <c r="H65" i="11"/>
  <c r="K200" i="11"/>
  <c r="V20" i="11"/>
  <c r="Y185" i="11"/>
  <c r="AE20" i="11"/>
  <c r="AM185" i="11"/>
  <c r="E110" i="11"/>
  <c r="I200" i="11"/>
  <c r="C20" i="11"/>
  <c r="T185" i="11"/>
  <c r="AQ110" i="11"/>
  <c r="T200" i="11"/>
  <c r="F95" i="11"/>
  <c r="E50" i="11"/>
  <c r="H155" i="11"/>
  <c r="AK65" i="11"/>
  <c r="AQ170" i="11"/>
  <c r="M65" i="11"/>
  <c r="AV155" i="11"/>
  <c r="Z95" i="11"/>
  <c r="AW155" i="11"/>
  <c r="AO35" i="11"/>
  <c r="AC170" i="11"/>
  <c r="U35" i="11"/>
  <c r="AC200" i="11"/>
  <c r="G65" i="11"/>
  <c r="AU200" i="11"/>
  <c r="L110" i="11"/>
  <c r="AR200" i="11"/>
  <c r="AF50" i="11"/>
  <c r="AQ185" i="11"/>
  <c r="AK20" i="11"/>
  <c r="S200" i="11"/>
  <c r="Y35" i="11"/>
  <c r="AV50" i="11"/>
  <c r="I125" i="11"/>
  <c r="AV35" i="11"/>
  <c r="AM140" i="11"/>
  <c r="AW65" i="11"/>
  <c r="AW125" i="11"/>
  <c r="AP95" i="11"/>
  <c r="AX125" i="11"/>
  <c r="AT185" i="11"/>
  <c r="AB50" i="11"/>
  <c r="G185" i="11"/>
  <c r="AC50" i="11"/>
  <c r="X185" i="11"/>
  <c r="T20" i="11"/>
  <c r="AM170" i="11"/>
  <c r="K35" i="11"/>
  <c r="AE185" i="11"/>
  <c r="G80" i="11"/>
  <c r="N20" i="11"/>
  <c r="AI155" i="11"/>
  <c r="I35" i="11"/>
  <c r="AJ155" i="11"/>
  <c r="J65" i="11"/>
  <c r="AK155" i="11"/>
  <c r="K95" i="11"/>
  <c r="AX140" i="11"/>
  <c r="V80" i="11"/>
  <c r="I155" i="11"/>
  <c r="AE35" i="11"/>
  <c r="M185" i="11"/>
  <c r="AF95" i="11"/>
  <c r="AL185" i="11"/>
  <c r="C110" i="11"/>
  <c r="AJ200" i="11"/>
  <c r="AN50" i="11"/>
  <c r="N185" i="11"/>
  <c r="J80" i="11"/>
  <c r="Q200" i="11"/>
  <c r="W50" i="11"/>
  <c r="AQ35" i="11"/>
  <c r="AV125" i="11"/>
  <c r="AU80" i="11"/>
  <c r="AK125" i="11"/>
  <c r="AP20" i="11"/>
  <c r="AL125" i="11"/>
  <c r="AD230" i="11"/>
  <c r="V110" i="11"/>
  <c r="AS95" i="11"/>
  <c r="J125" i="11"/>
  <c r="X35" i="11"/>
  <c r="D170" i="11"/>
  <c r="O20" i="11"/>
  <c r="AI185" i="11"/>
  <c r="Q20" i="11"/>
  <c r="AR170" i="11"/>
  <c r="N95" i="11"/>
  <c r="AS170" i="11"/>
  <c r="I95" i="11"/>
  <c r="AK185" i="11"/>
  <c r="AV140" i="11"/>
  <c r="AI50" i="11"/>
  <c r="AW140" i="11"/>
  <c r="L95" i="11"/>
  <c r="AH155" i="11"/>
  <c r="AH80" i="11"/>
  <c r="AP140" i="11"/>
  <c r="C80" i="11"/>
  <c r="J155" i="11"/>
  <c r="AJ80" i="11"/>
  <c r="G155" i="11"/>
  <c r="S35" i="11"/>
  <c r="R185" i="11"/>
  <c r="AI35" i="11"/>
  <c r="AD185" i="11"/>
  <c r="F80" i="11"/>
  <c r="S185" i="11"/>
  <c r="L80" i="11"/>
  <c r="AF185" i="11"/>
  <c r="AL65" i="11"/>
  <c r="J200" i="11"/>
  <c r="X110" i="11"/>
  <c r="Y215" i="11"/>
  <c r="H110" i="11"/>
  <c r="AW20" i="11"/>
  <c r="AQ125" i="11"/>
  <c r="M230" i="11"/>
  <c r="Y80" i="11"/>
  <c r="T215" i="11"/>
  <c r="O125" i="11"/>
  <c r="AR20" i="11"/>
  <c r="AQ215" i="11"/>
  <c r="T110" i="11"/>
  <c r="AN215" i="11"/>
  <c r="AR125" i="11"/>
  <c r="AP65" i="11"/>
  <c r="AT110" i="11"/>
  <c r="AG215" i="11"/>
  <c r="AK80" i="11"/>
  <c r="AU50" i="11"/>
  <c r="AH125" i="11"/>
  <c r="AG95" i="11"/>
  <c r="AP185" i="11"/>
  <c r="U110" i="11"/>
  <c r="M200" i="11"/>
  <c r="G20" i="11"/>
  <c r="N200" i="11"/>
  <c r="E20" i="11"/>
  <c r="AO185" i="11"/>
  <c r="W65" i="11"/>
  <c r="AX200" i="11"/>
  <c r="I110" i="11"/>
  <c r="AX95" i="11"/>
  <c r="AU125" i="11"/>
  <c r="AW35" i="11"/>
  <c r="S125" i="11"/>
  <c r="AR50" i="11"/>
  <c r="AB125" i="11"/>
  <c r="H230" i="11"/>
  <c r="AC125" i="11"/>
  <c r="AX20" i="11"/>
  <c r="D140" i="11"/>
  <c r="AE80" i="11"/>
  <c r="AP155" i="11"/>
  <c r="AK50" i="11"/>
  <c r="AE170" i="11"/>
  <c r="C35" i="11"/>
  <c r="AB170" i="11"/>
  <c r="AN65" i="11"/>
  <c r="U155" i="11"/>
  <c r="AA20" i="11"/>
  <c r="AI170" i="11"/>
  <c r="AM50" i="11"/>
  <c r="AN155" i="11"/>
  <c r="AE50" i="11"/>
  <c r="AO155" i="11"/>
  <c r="AD20" i="11"/>
  <c r="R170" i="11"/>
  <c r="S95" i="11"/>
  <c r="AD155" i="11"/>
  <c r="AM95" i="11"/>
  <c r="AL170" i="11"/>
  <c r="Z20" i="11"/>
  <c r="AX50" i="11"/>
  <c r="W125" i="11"/>
  <c r="AW50" i="11"/>
  <c r="AA140" i="11"/>
  <c r="D50" i="11"/>
  <c r="X140" i="11"/>
  <c r="AT35" i="11"/>
  <c r="V125" i="11"/>
  <c r="C95" i="11"/>
  <c r="AU140" i="11"/>
  <c r="I80" i="11"/>
  <c r="S170" i="11"/>
  <c r="AJ65" i="11"/>
  <c r="AF170" i="11"/>
  <c r="T95" i="11"/>
  <c r="U170" i="11"/>
  <c r="D95" i="11"/>
  <c r="I170" i="11"/>
  <c r="O80" i="11"/>
  <c r="AV185" i="11"/>
  <c r="AO20" i="11"/>
  <c r="AW185" i="11"/>
  <c r="U80" i="11"/>
  <c r="AB215" i="11"/>
  <c r="AM110" i="11"/>
  <c r="P215" i="11"/>
  <c r="P110" i="11"/>
  <c r="AQ200" i="11"/>
  <c r="J110" i="11"/>
  <c r="U200" i="11"/>
  <c r="H50" i="11"/>
  <c r="AK215" i="11"/>
  <c r="Z35" i="11"/>
  <c r="AX155" i="11"/>
  <c r="X95" i="11"/>
  <c r="Z155" i="11"/>
  <c r="E95" i="11"/>
  <c r="AE155" i="11"/>
  <c r="O95" i="11"/>
  <c r="AB155" i="11"/>
  <c r="AE65" i="11"/>
  <c r="H170" i="11"/>
  <c r="T125" i="11"/>
  <c r="AT80" i="11"/>
  <c r="U125" i="11"/>
  <c r="AT65" i="11"/>
  <c r="Z125" i="11"/>
  <c r="AX65" i="11"/>
  <c r="N125" i="11"/>
  <c r="AR35" i="11"/>
  <c r="AJ140" i="11"/>
  <c r="AW95" i="11"/>
  <c r="AK140" i="11"/>
  <c r="R80" i="11"/>
  <c r="Y170" i="11"/>
  <c r="N35" i="11"/>
  <c r="M170" i="11"/>
  <c r="AB65" i="11"/>
  <c r="F155" i="11"/>
  <c r="E35" i="11"/>
  <c r="K155" i="11"/>
  <c r="AM80" i="11"/>
  <c r="AX170" i="11"/>
  <c r="Y110" i="11"/>
  <c r="L200" i="11"/>
  <c r="AH110" i="11"/>
  <c r="AF200" i="11"/>
  <c r="F35" i="11"/>
  <c r="R215" i="11"/>
  <c r="AI95" i="11"/>
  <c r="AS200" i="11"/>
  <c r="W20" i="11"/>
  <c r="R50" i="11"/>
  <c r="AD140" i="11"/>
  <c r="M95" i="11"/>
  <c r="S155" i="11"/>
  <c r="AB95" i="11"/>
  <c r="AF155" i="11"/>
  <c r="N65" i="11"/>
  <c r="AC140" i="11"/>
  <c r="AN35" i="11"/>
  <c r="AM155" i="11"/>
  <c r="AC35" i="11"/>
  <c r="I230" i="11"/>
  <c r="AD125" i="11"/>
  <c r="AQ65" i="11"/>
  <c r="R125" i="11"/>
  <c r="AP35" i="11"/>
  <c r="AL20" i="11"/>
  <c r="AT215" i="11"/>
  <c r="AW110" i="11"/>
  <c r="AU65" i="11"/>
  <c r="AI125" i="11"/>
  <c r="AC95" i="11"/>
  <c r="E155" i="11"/>
  <c r="X50" i="11"/>
  <c r="V155" i="11"/>
  <c r="AE95" i="11"/>
  <c r="K170" i="11"/>
  <c r="AO95" i="11"/>
  <c r="P155" i="11"/>
  <c r="O65" i="11"/>
  <c r="AP170" i="11"/>
  <c r="Q35" i="11"/>
  <c r="D200" i="11"/>
  <c r="AK95" i="11"/>
  <c r="X200" i="11"/>
  <c r="AG65" i="11"/>
  <c r="O200" i="11"/>
  <c r="G50" i="11"/>
  <c r="L185" i="11"/>
  <c r="P20" i="11"/>
  <c r="AK200" i="11"/>
  <c r="AJ110" i="11"/>
  <c r="G110" i="11"/>
  <c r="W200" i="11"/>
  <c r="G95" i="11"/>
  <c r="AT200" i="11"/>
  <c r="AF35" i="11"/>
  <c r="Z185" i="11"/>
  <c r="Y65" i="11"/>
  <c r="O185" i="11"/>
  <c r="AO110" i="11"/>
  <c r="E200" i="11"/>
  <c r="V170" i="11"/>
  <c r="AH65" i="11"/>
  <c r="O170" i="11"/>
  <c r="Z50" i="11"/>
  <c r="P170" i="11"/>
  <c r="T50" i="11"/>
  <c r="AQ155" i="11"/>
  <c r="V50" i="11"/>
  <c r="W170" i="11"/>
  <c r="V35" i="11"/>
  <c r="T170" i="11"/>
  <c r="AI110" i="11"/>
  <c r="V200" i="11"/>
  <c r="U20" i="11"/>
  <c r="AX215" i="11"/>
  <c r="H35" i="11"/>
  <c r="AD200" i="11"/>
  <c r="P80" i="11"/>
  <c r="AA200" i="11"/>
  <c r="AC110" i="11"/>
  <c r="AF215" i="11"/>
  <c r="F140" i="11"/>
  <c r="R65" i="11"/>
  <c r="K140" i="11"/>
  <c r="AH95" i="11"/>
  <c r="L140" i="11"/>
  <c r="AT50" i="11"/>
  <c r="AN125" i="11"/>
  <c r="AU35" i="11"/>
  <c r="S140" i="11"/>
  <c r="X20" i="11"/>
  <c r="AF140" i="11"/>
  <c r="AR80" i="11"/>
  <c r="U140" i="11"/>
  <c r="AD50" i="11"/>
  <c r="I140" i="11"/>
  <c r="AH35" i="11"/>
  <c r="C125" i="11"/>
  <c r="AW80" i="11"/>
  <c r="H125" i="11"/>
  <c r="AA35" i="11"/>
  <c r="AH140" i="11"/>
  <c r="M110" i="11"/>
  <c r="AL215" i="11"/>
  <c r="R110" i="11"/>
  <c r="AM215" i="11"/>
  <c r="H20" i="11"/>
  <c r="AJ215" i="11"/>
  <c r="AA95" i="11"/>
  <c r="H200" i="11"/>
  <c r="W110" i="11"/>
  <c r="H215" i="11"/>
  <c r="AV110" i="11"/>
  <c r="AJ95" i="11"/>
  <c r="P140" i="11"/>
  <c r="D35" i="11"/>
  <c r="AU155" i="11"/>
  <c r="L20" i="11"/>
  <c r="AN140" i="11"/>
  <c r="L35" i="11"/>
  <c r="AO140" i="11"/>
  <c r="AB80" i="11"/>
  <c r="AG155" i="11"/>
  <c r="I20" i="11"/>
  <c r="D185" i="11"/>
  <c r="AA65" i="11"/>
  <c r="I185" i="11"/>
  <c r="K20" i="11"/>
  <c r="V185" i="11"/>
  <c r="AI80" i="11"/>
  <c r="AT170" i="11"/>
  <c r="P65" i="11"/>
  <c r="AC185" i="11"/>
  <c r="AG20" i="11"/>
  <c r="AP80" i="11"/>
  <c r="AN170" i="11"/>
  <c r="AO170" i="11"/>
  <c r="AH5" i="11"/>
  <c r="AJ5" i="11"/>
  <c r="AR5" i="11"/>
  <c r="AS230" i="11"/>
  <c r="AW230" i="11"/>
  <c r="AM230" i="11"/>
  <c r="C65" i="11"/>
  <c r="E5" i="11"/>
  <c r="AQ5" i="11"/>
  <c r="AC5" i="11"/>
  <c r="Y230" i="11"/>
  <c r="R230" i="11"/>
  <c r="F230" i="11"/>
  <c r="S230" i="11"/>
  <c r="W230" i="11"/>
  <c r="V5" i="11"/>
  <c r="AT5" i="11"/>
  <c r="AP5" i="11"/>
  <c r="X5" i="11"/>
  <c r="D125" i="11"/>
  <c r="O230" i="11"/>
  <c r="N215" i="11"/>
  <c r="R200" i="11"/>
  <c r="AK230" i="11"/>
  <c r="AI5" i="11"/>
  <c r="M35" i="11"/>
  <c r="AI230" i="11"/>
  <c r="AV5" i="11"/>
  <c r="J215" i="11"/>
  <c r="L5" i="11"/>
  <c r="AC230" i="11"/>
  <c r="AH230" i="11"/>
  <c r="J230" i="11"/>
  <c r="C170" i="11"/>
  <c r="AM5" i="11"/>
  <c r="AF5" i="11"/>
  <c r="M5" i="11"/>
  <c r="AN5" i="11"/>
  <c r="AO230" i="11"/>
  <c r="AT155" i="11"/>
  <c r="C230" i="11"/>
  <c r="AG5" i="11"/>
  <c r="AE5" i="11"/>
  <c r="O5" i="11"/>
  <c r="K5" i="11"/>
  <c r="AX230" i="11"/>
  <c r="L230" i="11"/>
  <c r="P230" i="11"/>
  <c r="AE230" i="11"/>
  <c r="E99" i="6"/>
  <c r="K5" i="1" s="1"/>
  <c r="AL5" i="11"/>
  <c r="G5" i="11"/>
  <c r="AD65" i="11"/>
  <c r="AC215" i="11"/>
  <c r="P5" i="11"/>
  <c r="AK5" i="11"/>
  <c r="AB230" i="11"/>
  <c r="AN230" i="11"/>
  <c r="G230" i="11"/>
  <c r="Q5" i="11"/>
  <c r="R5" i="11"/>
  <c r="S5" i="11"/>
  <c r="Z5" i="11"/>
  <c r="T5" i="11"/>
  <c r="AA230" i="11"/>
  <c r="AL230" i="11"/>
  <c r="AL35" i="11"/>
  <c r="D230" i="11"/>
  <c r="AJ230" i="11"/>
  <c r="N5" i="11"/>
  <c r="AU5" i="11"/>
  <c r="AS5" i="11"/>
  <c r="C5" i="11"/>
  <c r="I5" i="11"/>
  <c r="AR185" i="11"/>
  <c r="AF230" i="11"/>
  <c r="Q230" i="11"/>
  <c r="AL200" i="11"/>
  <c r="W5" i="11"/>
  <c r="Y140" i="11"/>
  <c r="K185" i="11"/>
  <c r="J5" i="11"/>
  <c r="H5" i="11"/>
  <c r="AA215" i="11"/>
  <c r="AR230" i="11"/>
  <c r="AP230" i="11"/>
  <c r="J50" i="11"/>
  <c r="Y5" i="11"/>
  <c r="E230" i="11"/>
  <c r="AO5" i="11"/>
  <c r="AA5" i="11"/>
  <c r="AV215" i="11"/>
  <c r="AU230" i="11"/>
  <c r="V230" i="11"/>
  <c r="F5" i="11"/>
  <c r="T230" i="11"/>
  <c r="AW5" i="11"/>
  <c r="AD5" i="11"/>
  <c r="D5" i="11"/>
  <c r="P185" i="11"/>
  <c r="AB5" i="11"/>
  <c r="AG230" i="11"/>
  <c r="U230" i="11"/>
  <c r="AV230" i="11"/>
  <c r="U5" i="11"/>
  <c r="AX5" i="11"/>
  <c r="D31" i="5"/>
  <c r="D49" i="6"/>
  <c r="D88" i="6"/>
  <c r="D76" i="6"/>
  <c r="AQ99" i="6"/>
  <c r="AI99" i="6"/>
  <c r="AO99" i="5"/>
  <c r="D85" i="5"/>
  <c r="AW99" i="6"/>
  <c r="AB99" i="5"/>
  <c r="D40" i="5"/>
  <c r="D28" i="6"/>
  <c r="AG99" i="6"/>
  <c r="H99" i="6"/>
  <c r="K9" i="1" s="1"/>
  <c r="AM99" i="6"/>
  <c r="D19" i="6"/>
  <c r="D43" i="6"/>
  <c r="D52" i="6"/>
  <c r="D28" i="5"/>
  <c r="AH99" i="6"/>
  <c r="D70" i="6"/>
  <c r="D34" i="6"/>
  <c r="Z99" i="5"/>
  <c r="J39" i="1" s="1"/>
  <c r="D39" i="1" s="1"/>
  <c r="AS99" i="6"/>
  <c r="AV99" i="6"/>
  <c r="J99" i="5"/>
  <c r="J11" i="1" s="1"/>
  <c r="D11" i="1" s="1"/>
  <c r="AQ99" i="5"/>
  <c r="T99" i="6"/>
  <c r="K35" i="1" s="1"/>
  <c r="AF99" i="6"/>
  <c r="AZ99" i="5"/>
  <c r="AD99" i="6"/>
  <c r="D10" i="5"/>
  <c r="AT99" i="6"/>
  <c r="L99" i="5"/>
  <c r="J13" i="1" s="1"/>
  <c r="AX99" i="6"/>
  <c r="D61" i="6"/>
  <c r="D73" i="6"/>
  <c r="Z99" i="6"/>
  <c r="Q99" i="6"/>
  <c r="K32" i="1" s="1"/>
  <c r="G99" i="6"/>
  <c r="K8" i="1" s="1"/>
  <c r="D37" i="5"/>
  <c r="AN99" i="5"/>
  <c r="Y99" i="5"/>
  <c r="J38" i="1" s="1"/>
  <c r="D43" i="5"/>
  <c r="D22" i="5"/>
  <c r="D58" i="6"/>
  <c r="AA99" i="6"/>
  <c r="D19" i="5"/>
  <c r="D70" i="5"/>
  <c r="D55" i="5"/>
  <c r="D88" i="5"/>
  <c r="D82" i="5"/>
  <c r="AL99" i="5"/>
  <c r="D37" i="6"/>
  <c r="D22" i="6"/>
  <c r="D85" i="6"/>
  <c r="D76" i="5"/>
  <c r="M99" i="6"/>
  <c r="K25" i="1" s="1"/>
  <c r="AH99" i="5"/>
  <c r="D64" i="6"/>
  <c r="Y99" i="6"/>
  <c r="AY99" i="5"/>
  <c r="AC99" i="6"/>
  <c r="AI99" i="5"/>
  <c r="D31" i="6"/>
  <c r="N99" i="6"/>
  <c r="K26" i="1" s="1"/>
  <c r="D26" i="1" s="1"/>
  <c r="L99" i="6"/>
  <c r="K20" i="1" s="1"/>
  <c r="D20" i="1" s="1"/>
  <c r="I99" i="6"/>
  <c r="K13" i="1" s="1"/>
  <c r="X99" i="5"/>
  <c r="J37" i="1" s="1"/>
  <c r="D37" i="1" s="1"/>
  <c r="AZ99" i="6"/>
  <c r="D49" i="5"/>
  <c r="D13" i="5"/>
  <c r="AS99" i="5"/>
  <c r="AT99" i="5"/>
  <c r="T99" i="5"/>
  <c r="J31" i="1" s="1"/>
  <c r="D31" i="1" s="1"/>
  <c r="AU99" i="5"/>
  <c r="D16" i="5"/>
  <c r="D46" i="5"/>
  <c r="AP99" i="6"/>
  <c r="N99" i="5"/>
  <c r="J17" i="1" s="1"/>
  <c r="D17" i="1" s="1"/>
  <c r="AL99" i="6"/>
  <c r="G99" i="5"/>
  <c r="J7" i="1" s="1"/>
  <c r="D7" i="1" s="1"/>
  <c r="D64" i="5"/>
  <c r="D79" i="6"/>
  <c r="D82" i="6"/>
  <c r="I99" i="5"/>
  <c r="J9" i="1" s="1"/>
  <c r="D9" i="1" s="1"/>
  <c r="D58" i="5"/>
  <c r="D4" i="5"/>
  <c r="C100" i="5"/>
  <c r="D100" i="5" s="1"/>
  <c r="AX99" i="5"/>
  <c r="D40" i="6"/>
  <c r="AR99" i="6"/>
  <c r="AD99" i="5"/>
  <c r="U99" i="5"/>
  <c r="J32" i="1" s="1"/>
  <c r="P99" i="5"/>
  <c r="J19" i="1" s="1"/>
  <c r="D79" i="5"/>
  <c r="AV99" i="5"/>
  <c r="AA99" i="5"/>
  <c r="D94" i="5"/>
  <c r="AC99" i="5"/>
  <c r="D52" i="5"/>
  <c r="D97" i="6"/>
  <c r="D91" i="5"/>
  <c r="F99" i="5"/>
  <c r="J6" i="1" s="1"/>
  <c r="AF99" i="5"/>
  <c r="D7" i="6"/>
  <c r="D55" i="6"/>
  <c r="D13" i="6"/>
  <c r="AU99" i="6"/>
  <c r="AJ99" i="6"/>
  <c r="AM99" i="5"/>
  <c r="Q99" i="5"/>
  <c r="J23" i="1" s="1"/>
  <c r="D23" i="1" s="1"/>
  <c r="O99" i="6"/>
  <c r="K27" i="1" s="1"/>
  <c r="D27" i="1" s="1"/>
  <c r="AR99" i="5"/>
  <c r="R99" i="5"/>
  <c r="J25" i="1" s="1"/>
  <c r="AJ99" i="5"/>
  <c r="W99" i="5"/>
  <c r="J35" i="1" s="1"/>
  <c r="AE99" i="6"/>
  <c r="AN99" i="6"/>
  <c r="AG99" i="5"/>
  <c r="S99" i="5"/>
  <c r="J29" i="1" s="1"/>
  <c r="D4" i="6"/>
  <c r="C100" i="6"/>
  <c r="D100" i="6" s="1"/>
  <c r="AB99" i="6"/>
  <c r="S99" i="6"/>
  <c r="K34" i="1" s="1"/>
  <c r="AY99" i="6"/>
  <c r="K99" i="6"/>
  <c r="K19" i="1" s="1"/>
  <c r="D19" i="1" s="1"/>
  <c r="W99" i="6"/>
  <c r="V99" i="6"/>
  <c r="K38" i="1" s="1"/>
  <c r="J99" i="6"/>
  <c r="K18" i="1" s="1"/>
  <c r="D25" i="5"/>
  <c r="P99" i="6"/>
  <c r="K29" i="1" s="1"/>
  <c r="AK99" i="5"/>
  <c r="D94" i="6"/>
  <c r="AK99" i="6"/>
  <c r="AW99" i="5"/>
  <c r="R99" i="6"/>
  <c r="K33" i="1" s="1"/>
  <c r="D33" i="1" s="1"/>
  <c r="F99" i="6"/>
  <c r="K6" i="1" s="1"/>
  <c r="D97" i="5"/>
  <c r="O99" i="5"/>
  <c r="J18" i="1" s="1"/>
  <c r="X99" i="6"/>
  <c r="U99" i="6"/>
  <c r="K36" i="1" s="1"/>
  <c r="D36" i="1" s="1"/>
  <c r="D10" i="6"/>
  <c r="D79" i="11"/>
  <c r="D90" i="11" s="1"/>
  <c r="D91" i="11" s="1"/>
  <c r="AR169" i="11"/>
  <c r="AR180" i="11" s="1"/>
  <c r="AR181" i="11" s="1"/>
  <c r="AP4" i="11"/>
  <c r="AP15" i="11" s="1"/>
  <c r="AP16" i="11" s="1"/>
  <c r="AB34" i="11"/>
  <c r="AB45" i="11" s="1"/>
  <c r="AB46" i="11" s="1"/>
  <c r="O139" i="11"/>
  <c r="O150" i="11" s="1"/>
  <c r="O151" i="11" s="1"/>
  <c r="V229" i="11"/>
  <c r="AW64" i="11"/>
  <c r="AW75" i="11" s="1"/>
  <c r="AW76" i="11" s="1"/>
  <c r="AW199" i="11"/>
  <c r="F34" i="11"/>
  <c r="F45" i="11" s="1"/>
  <c r="F46" i="11" s="1"/>
  <c r="I229" i="11"/>
  <c r="V184" i="11"/>
  <c r="AJ49" i="11"/>
  <c r="AJ60" i="11" s="1"/>
  <c r="AJ61" i="11" s="1"/>
  <c r="AT199" i="11"/>
  <c r="AM169" i="11"/>
  <c r="AM180" i="11" s="1"/>
  <c r="AM181" i="11" s="1"/>
  <c r="G34" i="11"/>
  <c r="G45" i="11" s="1"/>
  <c r="G46" i="11" s="1"/>
  <c r="T214" i="11"/>
  <c r="W109" i="11"/>
  <c r="W120" i="11" s="1"/>
  <c r="W121" i="11" s="1"/>
  <c r="I19" i="11"/>
  <c r="I30" i="11" s="1"/>
  <c r="I31" i="11" s="1"/>
  <c r="X184" i="11"/>
  <c r="AC124" i="11"/>
  <c r="AC135" i="11" s="1"/>
  <c r="AC136" i="11" s="1"/>
  <c r="S79" i="11"/>
  <c r="S90" i="11" s="1"/>
  <c r="S91" i="11" s="1"/>
  <c r="D64" i="11"/>
  <c r="D75" i="11" s="1"/>
  <c r="D76" i="11" s="1"/>
  <c r="Y139" i="11"/>
  <c r="Y150" i="11" s="1"/>
  <c r="Y151" i="11" s="1"/>
  <c r="I79" i="11"/>
  <c r="I90" i="11" s="1"/>
  <c r="I91" i="11" s="1"/>
  <c r="AE4" i="11"/>
  <c r="AE15" i="11" s="1"/>
  <c r="AE16" i="11" s="1"/>
  <c r="P124" i="11"/>
  <c r="P135" i="11" s="1"/>
  <c r="P136" i="11" s="1"/>
  <c r="AT49" i="11"/>
  <c r="AT60" i="11" s="1"/>
  <c r="AT61" i="11" s="1"/>
  <c r="Z139" i="11"/>
  <c r="Z150" i="11" s="1"/>
  <c r="Z151" i="11" s="1"/>
  <c r="AV79" i="11"/>
  <c r="AV90" i="11" s="1"/>
  <c r="AV91" i="11" s="1"/>
  <c r="AV154" i="11"/>
  <c r="AV165" i="11" s="1"/>
  <c r="AV166" i="11" s="1"/>
  <c r="AI64" i="11"/>
  <c r="AI75" i="11" s="1"/>
  <c r="AI76" i="11" s="1"/>
  <c r="G214" i="11"/>
  <c r="S139" i="11"/>
  <c r="S150" i="11" s="1"/>
  <c r="S151" i="11" s="1"/>
  <c r="AL34" i="11"/>
  <c r="AL45" i="11" s="1"/>
  <c r="AL46" i="11" s="1"/>
  <c r="O64" i="11"/>
  <c r="O75" i="11" s="1"/>
  <c r="O76" i="11" s="1"/>
  <c r="AC169" i="11"/>
  <c r="AC180" i="11" s="1"/>
  <c r="AC181" i="11" s="1"/>
  <c r="AB19" i="11"/>
  <c r="AB30" i="11" s="1"/>
  <c r="AB31" i="11" s="1"/>
  <c r="I34" i="11"/>
  <c r="I45" i="11" s="1"/>
  <c r="I46" i="11" s="1"/>
  <c r="X139" i="11"/>
  <c r="X150" i="11" s="1"/>
  <c r="X151" i="11" s="1"/>
  <c r="AE79" i="11"/>
  <c r="AE90" i="11" s="1"/>
  <c r="AE91" i="11" s="1"/>
  <c r="AV94" i="11"/>
  <c r="AV105" i="11" s="1"/>
  <c r="AV106" i="11" s="1"/>
  <c r="K124" i="11"/>
  <c r="K135" i="11" s="1"/>
  <c r="K136" i="11" s="1"/>
  <c r="AC19" i="11"/>
  <c r="AC30" i="11" s="1"/>
  <c r="AC31" i="11" s="1"/>
  <c r="C184" i="11"/>
  <c r="V4" i="11"/>
  <c r="V15" i="11" s="1"/>
  <c r="V16" i="11" s="1"/>
  <c r="R34" i="11"/>
  <c r="R45" i="11" s="1"/>
  <c r="R46" i="11" s="1"/>
  <c r="AO154" i="11"/>
  <c r="AO165" i="11" s="1"/>
  <c r="AO166" i="11" s="1"/>
  <c r="AT229" i="11"/>
  <c r="O79" i="11"/>
  <c r="O90" i="11" s="1"/>
  <c r="O91" i="11" s="1"/>
  <c r="U214" i="11"/>
  <c r="J124" i="11"/>
  <c r="J135" i="11" s="1"/>
  <c r="J136" i="11" s="1"/>
  <c r="K229" i="11"/>
  <c r="Q184" i="11"/>
  <c r="AH94" i="11"/>
  <c r="AH105" i="11" s="1"/>
  <c r="AH106" i="11" s="1"/>
  <c r="AP64" i="11"/>
  <c r="AP75" i="11" s="1"/>
  <c r="AP76" i="11" s="1"/>
  <c r="L124" i="11"/>
  <c r="L135" i="11" s="1"/>
  <c r="L136" i="11" s="1"/>
  <c r="S229" i="11"/>
  <c r="AL214" i="11"/>
  <c r="Y94" i="11"/>
  <c r="Y105" i="11" s="1"/>
  <c r="Y106" i="11" s="1"/>
  <c r="AF229" i="11"/>
  <c r="C199" i="11"/>
  <c r="I169" i="11"/>
  <c r="I180" i="11" s="1"/>
  <c r="I181" i="11" s="1"/>
  <c r="S19" i="11"/>
  <c r="S30" i="11" s="1"/>
  <c r="S31" i="11" s="1"/>
  <c r="W184" i="11"/>
  <c r="AM139" i="11"/>
  <c r="AM150" i="11" s="1"/>
  <c r="AM151" i="11" s="1"/>
  <c r="AQ79" i="11"/>
  <c r="AQ90" i="11" s="1"/>
  <c r="AQ91" i="11" s="1"/>
  <c r="N154" i="11"/>
  <c r="N165" i="11" s="1"/>
  <c r="N166" i="11" s="1"/>
  <c r="F19" i="11"/>
  <c r="F30" i="11" s="1"/>
  <c r="F31" i="11" s="1"/>
  <c r="I49" i="11"/>
  <c r="I60" i="11" s="1"/>
  <c r="I61" i="11" s="1"/>
  <c r="AX169" i="11"/>
  <c r="AX180" i="11" s="1"/>
  <c r="AX181" i="11" s="1"/>
  <c r="AN19" i="11"/>
  <c r="AN30" i="11" s="1"/>
  <c r="AN31" i="11" s="1"/>
  <c r="X49" i="11"/>
  <c r="X60" i="11" s="1"/>
  <c r="X61" i="11" s="1"/>
  <c r="AG154" i="11"/>
  <c r="AG165" i="11" s="1"/>
  <c r="AG166" i="11" s="1"/>
  <c r="AO94" i="11"/>
  <c r="AO105" i="11" s="1"/>
  <c r="AO106" i="11" s="1"/>
  <c r="AT94" i="11"/>
  <c r="AT105" i="11" s="1"/>
  <c r="AT106" i="11" s="1"/>
  <c r="AL139" i="11"/>
  <c r="AL150" i="11" s="1"/>
  <c r="AL151" i="11" s="1"/>
  <c r="H79" i="11"/>
  <c r="H90" i="11" s="1"/>
  <c r="H91" i="11" s="1"/>
  <c r="AS34" i="11"/>
  <c r="AS45" i="11" s="1"/>
  <c r="AS46" i="11" s="1"/>
  <c r="R4" i="11"/>
  <c r="R15" i="11" s="1"/>
  <c r="R16" i="11" s="1"/>
  <c r="J94" i="11"/>
  <c r="J105" i="11" s="1"/>
  <c r="J106" i="11" s="1"/>
  <c r="AF184" i="11"/>
  <c r="AR49" i="11"/>
  <c r="AR60" i="11" s="1"/>
  <c r="AR61" i="11" s="1"/>
  <c r="AE124" i="11"/>
  <c r="AE135" i="11" s="1"/>
  <c r="AE136" i="11" s="1"/>
  <c r="AB64" i="11"/>
  <c r="AB75" i="11" s="1"/>
  <c r="AB76" i="11" s="1"/>
  <c r="U229" i="11"/>
  <c r="AF34" i="11"/>
  <c r="AF45" i="11" s="1"/>
  <c r="AF46" i="11" s="1"/>
  <c r="AT64" i="11"/>
  <c r="AT75" i="11" s="1"/>
  <c r="AT76" i="11" s="1"/>
  <c r="J4" i="11"/>
  <c r="J15" i="11" s="1"/>
  <c r="J16" i="11" s="1"/>
  <c r="I64" i="11"/>
  <c r="I75" i="11" s="1"/>
  <c r="I76" i="11" s="1"/>
  <c r="K34" i="11"/>
  <c r="K45" i="11" s="1"/>
  <c r="K46" i="11" s="1"/>
  <c r="AF154" i="11"/>
  <c r="AF165" i="11" s="1"/>
  <c r="AF166" i="11" s="1"/>
  <c r="M229" i="11"/>
  <c r="AR79" i="11"/>
  <c r="AR90" i="11" s="1"/>
  <c r="AR91" i="11" s="1"/>
  <c r="AI124" i="11"/>
  <c r="AI135" i="11" s="1"/>
  <c r="AI136" i="11" s="1"/>
  <c r="V199" i="11"/>
  <c r="AP229" i="11"/>
  <c r="AD169" i="11"/>
  <c r="AD180" i="11" s="1"/>
  <c r="AD181" i="11" s="1"/>
  <c r="AE49" i="11"/>
  <c r="AE60" i="11" s="1"/>
  <c r="AE61" i="11" s="1"/>
  <c r="D184" i="11"/>
  <c r="Q139" i="11"/>
  <c r="Q150" i="11" s="1"/>
  <c r="Q151" i="11" s="1"/>
  <c r="AO34" i="11"/>
  <c r="AO45" i="11" s="1"/>
  <c r="AO46" i="11" s="1"/>
  <c r="W169" i="11"/>
  <c r="W180" i="11" s="1"/>
  <c r="W181" i="11" s="1"/>
  <c r="AT124" i="11"/>
  <c r="AT135" i="11" s="1"/>
  <c r="AT136" i="11" s="1"/>
  <c r="AI34" i="11"/>
  <c r="AI45" i="11" s="1"/>
  <c r="AI46" i="11" s="1"/>
  <c r="N94" i="11"/>
  <c r="N105" i="11" s="1"/>
  <c r="N106" i="11" s="1"/>
  <c r="AT139" i="11"/>
  <c r="AT150" i="11" s="1"/>
  <c r="AT151" i="11" s="1"/>
  <c r="V109" i="11"/>
  <c r="V120" i="11" s="1"/>
  <c r="V121" i="11" s="1"/>
  <c r="AW49" i="11"/>
  <c r="AW60" i="11" s="1"/>
  <c r="AW61" i="11" s="1"/>
  <c r="P94" i="11"/>
  <c r="P105" i="11" s="1"/>
  <c r="P106" i="11" s="1"/>
  <c r="L109" i="11"/>
  <c r="L120" i="11" s="1"/>
  <c r="L121" i="11" s="1"/>
  <c r="AQ4" i="11"/>
  <c r="AQ15" i="11" s="1"/>
  <c r="AQ16" i="11" s="1"/>
  <c r="AN124" i="11"/>
  <c r="AN135" i="11" s="1"/>
  <c r="AN136" i="11" s="1"/>
  <c r="N109" i="11"/>
  <c r="N120" i="11" s="1"/>
  <c r="N121" i="11" s="1"/>
  <c r="AK169" i="11"/>
  <c r="AK180" i="11" s="1"/>
  <c r="AK181" i="11" s="1"/>
  <c r="X4" i="11"/>
  <c r="X15" i="11" s="1"/>
  <c r="X16" i="11" s="1"/>
  <c r="AC94" i="11"/>
  <c r="AC105" i="11" s="1"/>
  <c r="AC106" i="11" s="1"/>
  <c r="P154" i="11"/>
  <c r="P165" i="11" s="1"/>
  <c r="P166" i="11" s="1"/>
  <c r="W214" i="11"/>
  <c r="AV49" i="11"/>
  <c r="AV60" i="11" s="1"/>
  <c r="AV61" i="11" s="1"/>
  <c r="AQ184" i="11"/>
  <c r="O94" i="11"/>
  <c r="O105" i="11" s="1"/>
  <c r="O106" i="11" s="1"/>
  <c r="Q214" i="11"/>
  <c r="Z169" i="11"/>
  <c r="Z180" i="11" s="1"/>
  <c r="Z181" i="11" s="1"/>
  <c r="AM94" i="11"/>
  <c r="AM105" i="11" s="1"/>
  <c r="AM106" i="11" s="1"/>
  <c r="AV184" i="11"/>
  <c r="AU154" i="11"/>
  <c r="AU165" i="11" s="1"/>
  <c r="AU166" i="11" s="1"/>
  <c r="AR124" i="11"/>
  <c r="AR135" i="11" s="1"/>
  <c r="AR136" i="11" s="1"/>
  <c r="AO214" i="11"/>
  <c r="F139" i="11"/>
  <c r="F150" i="11" s="1"/>
  <c r="F151" i="11" s="1"/>
  <c r="AN109" i="11"/>
  <c r="AN120" i="11" s="1"/>
  <c r="AN121" i="11" s="1"/>
  <c r="AA199" i="11"/>
  <c r="C124" i="11"/>
  <c r="C135" i="11" s="1"/>
  <c r="C136" i="11" s="1"/>
  <c r="AP214" i="11"/>
  <c r="W79" i="11"/>
  <c r="W90" i="11" s="1"/>
  <c r="W91" i="11" s="1"/>
  <c r="T229" i="11"/>
  <c r="X199" i="11"/>
  <c r="AA19" i="11"/>
  <c r="AA30" i="11" s="1"/>
  <c r="AA31" i="11" s="1"/>
  <c r="AI214" i="11"/>
  <c r="AI184" i="11"/>
  <c r="AQ139" i="11"/>
  <c r="AQ150" i="11" s="1"/>
  <c r="AQ151" i="11" s="1"/>
  <c r="L34" i="11"/>
  <c r="L45" i="11" s="1"/>
  <c r="L46" i="11" s="1"/>
  <c r="J169" i="11"/>
  <c r="J180" i="11" s="1"/>
  <c r="J181" i="11" s="1"/>
  <c r="W49" i="11"/>
  <c r="W60" i="11" s="1"/>
  <c r="W61" i="11" s="1"/>
  <c r="X229" i="11"/>
  <c r="AV139" i="11"/>
  <c r="AV150" i="11" s="1"/>
  <c r="AV151" i="11" s="1"/>
  <c r="AS124" i="11"/>
  <c r="AS135" i="11" s="1"/>
  <c r="AS136" i="11" s="1"/>
  <c r="AE94" i="11"/>
  <c r="AE105" i="11" s="1"/>
  <c r="AE106" i="11" s="1"/>
  <c r="U154" i="11"/>
  <c r="U165" i="11" s="1"/>
  <c r="U166" i="11" s="1"/>
  <c r="AA49" i="11"/>
  <c r="AA60" i="11" s="1"/>
  <c r="AA61" i="11" s="1"/>
  <c r="AW19" i="11"/>
  <c r="AW30" i="11" s="1"/>
  <c r="AW31" i="11" s="1"/>
  <c r="AG94" i="11"/>
  <c r="AG105" i="11" s="1"/>
  <c r="AG106" i="11" s="1"/>
  <c r="E109" i="11"/>
  <c r="E120" i="11" s="1"/>
  <c r="E121" i="11" s="1"/>
  <c r="M4" i="11"/>
  <c r="M15" i="11" s="1"/>
  <c r="M16" i="11" s="1"/>
  <c r="AK79" i="11"/>
  <c r="AK90" i="11" s="1"/>
  <c r="AK91" i="11" s="1"/>
  <c r="AK49" i="11"/>
  <c r="AK60" i="11" s="1"/>
  <c r="AK61" i="11" s="1"/>
  <c r="AB184" i="11"/>
  <c r="AL4" i="11"/>
  <c r="AL15" i="11" s="1"/>
  <c r="AL16" i="11" s="1"/>
  <c r="N64" i="11"/>
  <c r="N75" i="11" s="1"/>
  <c r="N76" i="11" s="1"/>
  <c r="K154" i="11"/>
  <c r="K165" i="11" s="1"/>
  <c r="K166" i="11" s="1"/>
  <c r="O124" i="11"/>
  <c r="O135" i="11" s="1"/>
  <c r="O136" i="11" s="1"/>
  <c r="AW34" i="11"/>
  <c r="AW45" i="11" s="1"/>
  <c r="AW46" i="11" s="1"/>
  <c r="L4" i="11"/>
  <c r="L15" i="11" s="1"/>
  <c r="L16" i="11" s="1"/>
  <c r="R109" i="11"/>
  <c r="R120" i="11" s="1"/>
  <c r="R121" i="11" s="1"/>
  <c r="AS184" i="11"/>
  <c r="N4" i="11"/>
  <c r="N15" i="11" s="1"/>
  <c r="N16" i="11" s="1"/>
  <c r="Q94" i="11"/>
  <c r="Q105" i="11" s="1"/>
  <c r="Q106" i="11" s="1"/>
  <c r="AV109" i="11"/>
  <c r="AV120" i="11" s="1"/>
  <c r="AV121" i="11" s="1"/>
  <c r="C139" i="11"/>
  <c r="C150" i="11" s="1"/>
  <c r="C151" i="11" s="1"/>
  <c r="AA214" i="11"/>
  <c r="L214" i="11"/>
  <c r="AL124" i="11"/>
  <c r="AL135" i="11" s="1"/>
  <c r="AL136" i="11" s="1"/>
  <c r="AK229" i="11"/>
  <c r="T199" i="11"/>
  <c r="Q154" i="11"/>
  <c r="Q165" i="11" s="1"/>
  <c r="Q166" i="11" s="1"/>
  <c r="AA34" i="11"/>
  <c r="AA45" i="11" s="1"/>
  <c r="AA46" i="11" s="1"/>
  <c r="AA169" i="11"/>
  <c r="AA180" i="11" s="1"/>
  <c r="AA181" i="11" s="1"/>
  <c r="AI79" i="11"/>
  <c r="AI90" i="11" s="1"/>
  <c r="AI91" i="11" s="1"/>
  <c r="AT109" i="11"/>
  <c r="AT120" i="11" s="1"/>
  <c r="AT121" i="11" s="1"/>
  <c r="R139" i="11"/>
  <c r="R150" i="11" s="1"/>
  <c r="R151" i="11" s="1"/>
  <c r="S124" i="11"/>
  <c r="S135" i="11" s="1"/>
  <c r="S136" i="11" s="1"/>
  <c r="J79" i="11"/>
  <c r="J90" i="11" s="1"/>
  <c r="J91" i="11" s="1"/>
  <c r="L169" i="11"/>
  <c r="L180" i="11" s="1"/>
  <c r="L181" i="11" s="1"/>
  <c r="AK19" i="11"/>
  <c r="AK30" i="11" s="1"/>
  <c r="AK31" i="11" s="1"/>
  <c r="D34" i="11"/>
  <c r="D45" i="11" s="1"/>
  <c r="D46" i="11" s="1"/>
  <c r="AL154" i="11"/>
  <c r="AL165" i="11" s="1"/>
  <c r="AL166" i="11" s="1"/>
  <c r="S34" i="11"/>
  <c r="S45" i="11" s="1"/>
  <c r="S46" i="11" s="1"/>
  <c r="P19" i="11"/>
  <c r="P30" i="11" s="1"/>
  <c r="P31" i="11" s="1"/>
  <c r="AV199" i="11"/>
  <c r="AG64" i="11"/>
  <c r="AG75" i="11" s="1"/>
  <c r="AG76" i="11" s="1"/>
  <c r="E49" i="11"/>
  <c r="E60" i="11" s="1"/>
  <c r="E61" i="11" s="1"/>
  <c r="U184" i="11"/>
  <c r="F79" i="11"/>
  <c r="F90" i="11" s="1"/>
  <c r="F91" i="11" s="1"/>
  <c r="R49" i="11"/>
  <c r="R60" i="11" s="1"/>
  <c r="R61" i="11" s="1"/>
  <c r="AR19" i="11"/>
  <c r="AR30" i="11" s="1"/>
  <c r="AR31" i="11" s="1"/>
  <c r="P64" i="11"/>
  <c r="P75" i="11" s="1"/>
  <c r="P76" i="11" s="1"/>
  <c r="J109" i="11"/>
  <c r="J120" i="11" s="1"/>
  <c r="J121" i="11" s="1"/>
  <c r="AG4" i="11"/>
  <c r="AG15" i="11" s="1"/>
  <c r="AG16" i="11" s="1"/>
  <c r="W124" i="11"/>
  <c r="W135" i="11" s="1"/>
  <c r="W136" i="11" s="1"/>
  <c r="AP94" i="11"/>
  <c r="AP105" i="11" s="1"/>
  <c r="AP106" i="11" s="1"/>
  <c r="P4" i="11"/>
  <c r="P15" i="11" s="1"/>
  <c r="P16" i="11" s="1"/>
  <c r="AC64" i="11"/>
  <c r="AC75" i="11" s="1"/>
  <c r="AC76" i="11" s="1"/>
  <c r="AX109" i="11"/>
  <c r="AX120" i="11" s="1"/>
  <c r="AX121" i="11" s="1"/>
  <c r="AB139" i="11"/>
  <c r="AB150" i="11" s="1"/>
  <c r="AB151" i="11" s="1"/>
  <c r="AQ229" i="11"/>
  <c r="Y229" i="11"/>
  <c r="U64" i="11"/>
  <c r="U75" i="11" s="1"/>
  <c r="U76" i="11" s="1"/>
  <c r="AN214" i="11"/>
  <c r="AX214" i="11"/>
  <c r="AU169" i="11"/>
  <c r="AU180" i="11" s="1"/>
  <c r="AU181" i="11" s="1"/>
  <c r="AO64" i="11"/>
  <c r="AO75" i="11" s="1"/>
  <c r="AO76" i="11" s="1"/>
  <c r="H199" i="11"/>
  <c r="AH154" i="11"/>
  <c r="AH165" i="11" s="1"/>
  <c r="AH166" i="11" s="1"/>
  <c r="AM79" i="11"/>
  <c r="AM90" i="11" s="1"/>
  <c r="AM91" i="11" s="1"/>
  <c r="D169" i="11"/>
  <c r="D180" i="11" s="1"/>
  <c r="D181" i="11" s="1"/>
  <c r="AU34" i="11"/>
  <c r="AU45" i="11" s="1"/>
  <c r="AU46" i="11" s="1"/>
  <c r="W64" i="11"/>
  <c r="W75" i="11" s="1"/>
  <c r="W76" i="11" s="1"/>
  <c r="G94" i="11"/>
  <c r="G105" i="11" s="1"/>
  <c r="G106" i="11" s="1"/>
  <c r="K214" i="11"/>
  <c r="W139" i="11"/>
  <c r="W150" i="11" s="1"/>
  <c r="W151" i="11" s="1"/>
  <c r="Y64" i="11"/>
  <c r="Y75" i="11" s="1"/>
  <c r="Y76" i="11" s="1"/>
  <c r="AR199" i="11"/>
  <c r="Y34" i="11"/>
  <c r="Y45" i="11" s="1"/>
  <c r="Y46" i="11" s="1"/>
  <c r="L79" i="11"/>
  <c r="L90" i="11" s="1"/>
  <c r="L91" i="11" s="1"/>
  <c r="AC79" i="11"/>
  <c r="AC90" i="11" s="1"/>
  <c r="AC91" i="11" s="1"/>
  <c r="AN139" i="11"/>
  <c r="AN150" i="11" s="1"/>
  <c r="AN151" i="11" s="1"/>
  <c r="AH49" i="11"/>
  <c r="AH60" i="11" s="1"/>
  <c r="AH61" i="11" s="1"/>
  <c r="AV64" i="11"/>
  <c r="AV75" i="11" s="1"/>
  <c r="AV76" i="11" s="1"/>
  <c r="AV124" i="11"/>
  <c r="AV135" i="11" s="1"/>
  <c r="AV136" i="11" s="1"/>
  <c r="S49" i="11"/>
  <c r="S60" i="11" s="1"/>
  <c r="S61" i="11" s="1"/>
  <c r="S4" i="11"/>
  <c r="S15" i="11" s="1"/>
  <c r="S16" i="11" s="1"/>
  <c r="W34" i="11"/>
  <c r="W45" i="11" s="1"/>
  <c r="W46" i="11" s="1"/>
  <c r="AH64" i="11"/>
  <c r="AH75" i="11" s="1"/>
  <c r="AH76" i="11" s="1"/>
  <c r="AS154" i="11"/>
  <c r="AS165" i="11" s="1"/>
  <c r="AS166" i="11" s="1"/>
  <c r="AX229" i="11"/>
  <c r="AR34" i="11"/>
  <c r="AR45" i="11" s="1"/>
  <c r="AR46" i="11" s="1"/>
  <c r="AF139" i="11"/>
  <c r="AF150" i="11" s="1"/>
  <c r="AF151" i="11" s="1"/>
  <c r="G229" i="11"/>
  <c r="AV19" i="11"/>
  <c r="AV30" i="11" s="1"/>
  <c r="AV31" i="11" s="1"/>
  <c r="K199" i="11"/>
  <c r="Z34" i="11"/>
  <c r="Z45" i="11" s="1"/>
  <c r="Z46" i="11" s="1"/>
  <c r="V214" i="11"/>
  <c r="AQ169" i="11"/>
  <c r="AQ180" i="11" s="1"/>
  <c r="AQ181" i="11" s="1"/>
  <c r="R94" i="11"/>
  <c r="R105" i="11" s="1"/>
  <c r="R106" i="11" s="1"/>
  <c r="R184" i="11"/>
  <c r="Q19" i="11"/>
  <c r="Q30" i="11" s="1"/>
  <c r="Q31" i="11" s="1"/>
  <c r="AW184" i="11"/>
  <c r="AB4" i="11"/>
  <c r="AB15" i="11" s="1"/>
  <c r="AB16" i="11" s="1"/>
  <c r="V34" i="11"/>
  <c r="V45" i="11" s="1"/>
  <c r="V46" i="11" s="1"/>
  <c r="AB169" i="11"/>
  <c r="AB180" i="11" s="1"/>
  <c r="AB181" i="11" s="1"/>
  <c r="E4" i="11"/>
  <c r="E15" i="11" s="1"/>
  <c r="E16" i="11" s="1"/>
  <c r="X109" i="11"/>
  <c r="X120" i="11" s="1"/>
  <c r="X121" i="11" s="1"/>
  <c r="H229" i="11"/>
  <c r="AK64" i="11"/>
  <c r="AK75" i="11" s="1"/>
  <c r="AK76" i="11" s="1"/>
  <c r="AE214" i="11"/>
  <c r="AS199" i="11"/>
  <c r="T49" i="11"/>
  <c r="T60" i="11" s="1"/>
  <c r="T61" i="11" s="1"/>
  <c r="M214" i="11"/>
  <c r="M184" i="11"/>
  <c r="AG49" i="11"/>
  <c r="AG60" i="11" s="1"/>
  <c r="AG61" i="11" s="1"/>
  <c r="AT34" i="11"/>
  <c r="AT45" i="11" s="1"/>
  <c r="AT46" i="11" s="1"/>
  <c r="R154" i="11"/>
  <c r="R165" i="11" s="1"/>
  <c r="R166" i="11" s="1"/>
  <c r="X124" i="11"/>
  <c r="X135" i="11" s="1"/>
  <c r="X136" i="11" s="1"/>
  <c r="AF214" i="11"/>
  <c r="Y19" i="11"/>
  <c r="Y30" i="11" s="1"/>
  <c r="Y31" i="11" s="1"/>
  <c r="E79" i="11"/>
  <c r="E90" i="11" s="1"/>
  <c r="E91" i="11" s="1"/>
  <c r="AO49" i="11"/>
  <c r="AO60" i="11" s="1"/>
  <c r="AO61" i="11" s="1"/>
  <c r="AP154" i="11"/>
  <c r="AP165" i="11" s="1"/>
  <c r="AP166" i="11" s="1"/>
  <c r="X79" i="11"/>
  <c r="X90" i="11" s="1"/>
  <c r="X91" i="11" s="1"/>
  <c r="AW79" i="11"/>
  <c r="AW90" i="11" s="1"/>
  <c r="AW91" i="11" s="1"/>
  <c r="U139" i="11"/>
  <c r="U150" i="11" s="1"/>
  <c r="U151" i="11" s="1"/>
  <c r="R64" i="11"/>
  <c r="R75" i="11" s="1"/>
  <c r="R76" i="11" s="1"/>
  <c r="Y184" i="11"/>
  <c r="AF94" i="11"/>
  <c r="AF105" i="11" s="1"/>
  <c r="AF106" i="11" s="1"/>
  <c r="Z49" i="11"/>
  <c r="Z60" i="11" s="1"/>
  <c r="Z61" i="11" s="1"/>
  <c r="H154" i="11"/>
  <c r="H165" i="11" s="1"/>
  <c r="H166" i="11" s="1"/>
  <c r="T64" i="11"/>
  <c r="T75" i="11" s="1"/>
  <c r="T76" i="11" s="1"/>
  <c r="S94" i="11"/>
  <c r="S105" i="11" s="1"/>
  <c r="S106" i="11" s="1"/>
  <c r="AG139" i="11"/>
  <c r="AG150" i="11" s="1"/>
  <c r="AG151" i="11" s="1"/>
  <c r="U94" i="11"/>
  <c r="U105" i="11" s="1"/>
  <c r="U106" i="11" s="1"/>
  <c r="AS64" i="11"/>
  <c r="AS75" i="11" s="1"/>
  <c r="AS76" i="11" s="1"/>
  <c r="G4" i="11"/>
  <c r="G15" i="11" s="1"/>
  <c r="G16" i="11" s="1"/>
  <c r="C94" i="11"/>
  <c r="C105" i="11" s="1"/>
  <c r="C106" i="11" s="1"/>
  <c r="O184" i="11"/>
  <c r="AV4" i="11"/>
  <c r="AV15" i="11" s="1"/>
  <c r="AV16" i="11" s="1"/>
  <c r="AA94" i="11"/>
  <c r="AA105" i="11" s="1"/>
  <c r="AA106" i="11" s="1"/>
  <c r="AC229" i="11"/>
  <c r="W94" i="11"/>
  <c r="W105" i="11" s="1"/>
  <c r="W106" i="11" s="1"/>
  <c r="AB229" i="11"/>
  <c r="G199" i="11"/>
  <c r="U49" i="11"/>
  <c r="U60" i="11" s="1"/>
  <c r="U61" i="11" s="1"/>
  <c r="AM199" i="11"/>
  <c r="AH184" i="11"/>
  <c r="V154" i="11"/>
  <c r="V165" i="11" s="1"/>
  <c r="V166" i="11" s="1"/>
  <c r="E34" i="11"/>
  <c r="E45" i="11" s="1"/>
  <c r="E46" i="11" s="1"/>
  <c r="T169" i="11"/>
  <c r="T180" i="11" s="1"/>
  <c r="T181" i="11" s="1"/>
  <c r="AL49" i="11"/>
  <c r="AL60" i="11" s="1"/>
  <c r="AL61" i="11" s="1"/>
  <c r="AU79" i="11"/>
  <c r="AU90" i="11" s="1"/>
  <c r="AU91" i="11" s="1"/>
  <c r="AE154" i="11"/>
  <c r="AE165" i="11" s="1"/>
  <c r="AE166" i="11" s="1"/>
  <c r="E184" i="11"/>
  <c r="AA109" i="11"/>
  <c r="AA120" i="11" s="1"/>
  <c r="AA121" i="11" s="1"/>
  <c r="AC199" i="11"/>
  <c r="AI154" i="11"/>
  <c r="AI165" i="11" s="1"/>
  <c r="AI166" i="11" s="1"/>
  <c r="V19" i="11"/>
  <c r="V30" i="11" s="1"/>
  <c r="V31" i="11" s="1"/>
  <c r="F169" i="11"/>
  <c r="F180" i="11" s="1"/>
  <c r="F181" i="11" s="1"/>
  <c r="M139" i="11"/>
  <c r="M150" i="11" s="1"/>
  <c r="M151" i="11" s="1"/>
  <c r="AX124" i="11"/>
  <c r="AX135" i="11" s="1"/>
  <c r="AX136" i="11" s="1"/>
  <c r="F199" i="11"/>
  <c r="AK124" i="11"/>
  <c r="AK135" i="11" s="1"/>
  <c r="AK136" i="11" s="1"/>
  <c r="M94" i="11"/>
  <c r="M105" i="11" s="1"/>
  <c r="M106" i="11" s="1"/>
  <c r="AP184" i="11"/>
  <c r="AG109" i="11"/>
  <c r="AG120" i="11" s="1"/>
  <c r="AG121" i="11" s="1"/>
  <c r="C49" i="11"/>
  <c r="C60" i="11" s="1"/>
  <c r="C61" i="11" s="1"/>
  <c r="E99" i="5"/>
  <c r="J5" i="1" s="1"/>
  <c r="AQ124" i="11"/>
  <c r="AQ135" i="11" s="1"/>
  <c r="AQ136" i="11" s="1"/>
  <c r="AS19" i="11"/>
  <c r="AS30" i="11" s="1"/>
  <c r="AS31" i="11" s="1"/>
  <c r="O4" i="11"/>
  <c r="O15" i="11" s="1"/>
  <c r="O16" i="11" s="1"/>
  <c r="AM34" i="11"/>
  <c r="AM45" i="11" s="1"/>
  <c r="AM46" i="11" s="1"/>
  <c r="Z199" i="11"/>
  <c r="AA4" i="11"/>
  <c r="AA15" i="11" s="1"/>
  <c r="AA16" i="11" s="1"/>
  <c r="E19" i="11"/>
  <c r="E30" i="11" s="1"/>
  <c r="E31" i="11" s="1"/>
  <c r="C64" i="11"/>
  <c r="C75" i="11" s="1"/>
  <c r="C76" i="11" s="1"/>
  <c r="AW139" i="11"/>
  <c r="AW150" i="11" s="1"/>
  <c r="AW151" i="11" s="1"/>
  <c r="E229" i="11"/>
  <c r="AP34" i="11"/>
  <c r="AP45" i="11" s="1"/>
  <c r="AP46" i="11" s="1"/>
  <c r="Z124" i="11"/>
  <c r="Z135" i="11" s="1"/>
  <c r="Z136" i="11" s="1"/>
  <c r="N229" i="11"/>
  <c r="AB199" i="11"/>
  <c r="J64" i="11"/>
  <c r="J75" i="11" s="1"/>
  <c r="J76" i="11" s="1"/>
  <c r="AM214" i="11"/>
  <c r="E169" i="11"/>
  <c r="E180" i="11" s="1"/>
  <c r="E181" i="11" s="1"/>
  <c r="C79" i="11"/>
  <c r="C90" i="11" s="1"/>
  <c r="C91" i="11" s="1"/>
  <c r="Y199" i="11"/>
  <c r="AD154" i="11"/>
  <c r="AD165" i="11" s="1"/>
  <c r="AD166" i="11" s="1"/>
  <c r="AF124" i="11"/>
  <c r="AF135" i="11" s="1"/>
  <c r="AF136" i="11" s="1"/>
  <c r="AT19" i="11"/>
  <c r="AT30" i="11" s="1"/>
  <c r="AT31" i="11" s="1"/>
  <c r="D139" i="11"/>
  <c r="D150" i="11" s="1"/>
  <c r="D151" i="11" s="1"/>
  <c r="AF109" i="11"/>
  <c r="AF120" i="11" s="1"/>
  <c r="AF121" i="11" s="1"/>
  <c r="R199" i="11"/>
  <c r="AL64" i="11"/>
  <c r="AL75" i="11" s="1"/>
  <c r="AL76" i="11" s="1"/>
  <c r="Z79" i="11"/>
  <c r="Z90" i="11" s="1"/>
  <c r="Z91" i="11" s="1"/>
  <c r="AX64" i="11"/>
  <c r="AX75" i="11" s="1"/>
  <c r="AX76" i="11" s="1"/>
  <c r="E124" i="11"/>
  <c r="E135" i="11" s="1"/>
  <c r="E136" i="11" s="1"/>
  <c r="M34" i="11"/>
  <c r="M45" i="11" s="1"/>
  <c r="M46" i="11" s="1"/>
  <c r="F4" i="11"/>
  <c r="F15" i="11" s="1"/>
  <c r="F16" i="11" s="1"/>
  <c r="P34" i="11"/>
  <c r="P45" i="11" s="1"/>
  <c r="P46" i="11" s="1"/>
  <c r="AT79" i="11"/>
  <c r="AT90" i="11" s="1"/>
  <c r="AT91" i="11" s="1"/>
  <c r="AX4" i="11"/>
  <c r="AX15" i="11" s="1"/>
  <c r="AX16" i="11" s="1"/>
  <c r="Y109" i="11"/>
  <c r="Y120" i="11" s="1"/>
  <c r="Y121" i="11" s="1"/>
  <c r="X19" i="11"/>
  <c r="X30" i="11" s="1"/>
  <c r="X31" i="11" s="1"/>
  <c r="G169" i="11"/>
  <c r="G180" i="11" s="1"/>
  <c r="G181" i="11" s="1"/>
  <c r="AJ4" i="11"/>
  <c r="AJ15" i="11" s="1"/>
  <c r="AJ16" i="11" s="1"/>
  <c r="AD79" i="11"/>
  <c r="AD90" i="11" s="1"/>
  <c r="AD91" i="11" s="1"/>
  <c r="AS139" i="11"/>
  <c r="AS150" i="11" s="1"/>
  <c r="AS151" i="11" s="1"/>
  <c r="T109" i="11"/>
  <c r="T120" i="11" s="1"/>
  <c r="T121" i="11" s="1"/>
  <c r="X154" i="11"/>
  <c r="X165" i="11" s="1"/>
  <c r="X166" i="11" s="1"/>
  <c r="M79" i="11"/>
  <c r="M90" i="11" s="1"/>
  <c r="M91" i="11" s="1"/>
  <c r="O19" i="11"/>
  <c r="O30" i="11" s="1"/>
  <c r="O31" i="11" s="1"/>
  <c r="AP139" i="11"/>
  <c r="AP150" i="11" s="1"/>
  <c r="AP151" i="11" s="1"/>
  <c r="AJ34" i="11"/>
  <c r="AJ45" i="11" s="1"/>
  <c r="AJ46" i="11" s="1"/>
  <c r="AQ49" i="11"/>
  <c r="AQ60" i="11" s="1"/>
  <c r="AQ61" i="11" s="1"/>
  <c r="AK94" i="11"/>
  <c r="AK105" i="11" s="1"/>
  <c r="AK106" i="11" s="1"/>
  <c r="AJ19" i="11"/>
  <c r="AJ30" i="11" s="1"/>
  <c r="AJ31" i="11" s="1"/>
  <c r="I199" i="11"/>
  <c r="W4" i="11"/>
  <c r="W15" i="11" s="1"/>
  <c r="W16" i="11" s="1"/>
  <c r="L49" i="11"/>
  <c r="L60" i="11" s="1"/>
  <c r="L61" i="11" s="1"/>
  <c r="AW169" i="11"/>
  <c r="AW180" i="11" s="1"/>
  <c r="AW181" i="11" s="1"/>
  <c r="AM4" i="11"/>
  <c r="AM15" i="11" s="1"/>
  <c r="AM16" i="11" s="1"/>
  <c r="D94" i="11"/>
  <c r="D105" i="11" s="1"/>
  <c r="D106" i="11" s="1"/>
  <c r="P214" i="11"/>
  <c r="AG19" i="11"/>
  <c r="AG30" i="11" s="1"/>
  <c r="AG31" i="11" s="1"/>
  <c r="AR214" i="11"/>
  <c r="AM184" i="11"/>
  <c r="AE64" i="11"/>
  <c r="AE75" i="11" s="1"/>
  <c r="AE76" i="11" s="1"/>
  <c r="D199" i="11"/>
  <c r="Q169" i="11"/>
  <c r="Q180" i="11" s="1"/>
  <c r="Q181" i="11" s="1"/>
  <c r="E139" i="11"/>
  <c r="E150" i="11" s="1"/>
  <c r="E151" i="11" s="1"/>
  <c r="AV34" i="11"/>
  <c r="AV45" i="11" s="1"/>
  <c r="AV46" i="11" s="1"/>
  <c r="S154" i="11"/>
  <c r="S165" i="11" s="1"/>
  <c r="S166" i="11" s="1"/>
  <c r="AG79" i="11"/>
  <c r="AG90" i="11" s="1"/>
  <c r="AG91" i="11" s="1"/>
  <c r="AK214" i="11"/>
  <c r="AM154" i="11"/>
  <c r="AM165" i="11" s="1"/>
  <c r="AM166" i="11" s="1"/>
  <c r="D109" i="11"/>
  <c r="D120" i="11" s="1"/>
  <c r="D121" i="11" s="1"/>
  <c r="F184" i="11"/>
  <c r="V139" i="11"/>
  <c r="V150" i="11" s="1"/>
  <c r="V151" i="11" s="1"/>
  <c r="AU94" i="11"/>
  <c r="AU105" i="11" s="1"/>
  <c r="AU106" i="11" s="1"/>
  <c r="AJ154" i="11"/>
  <c r="AJ165" i="11" s="1"/>
  <c r="AJ166" i="11" s="1"/>
  <c r="G124" i="11"/>
  <c r="G135" i="11" s="1"/>
  <c r="G136" i="11" s="1"/>
  <c r="AO109" i="11"/>
  <c r="AO120" i="11" s="1"/>
  <c r="AO121" i="11" s="1"/>
  <c r="AT184" i="11"/>
  <c r="D124" i="11"/>
  <c r="D135" i="11" s="1"/>
  <c r="D136" i="11" s="1"/>
  <c r="K19" i="11"/>
  <c r="K30" i="11" s="1"/>
  <c r="K31" i="11" s="1"/>
  <c r="Y169" i="11"/>
  <c r="Y180" i="11" s="1"/>
  <c r="Y181" i="11" s="1"/>
  <c r="L19" i="11"/>
  <c r="L30" i="11" s="1"/>
  <c r="L31" i="11" s="1"/>
  <c r="T19" i="11"/>
  <c r="T30" i="11" s="1"/>
  <c r="T31" i="11" s="1"/>
  <c r="AX154" i="11"/>
  <c r="AX165" i="11" s="1"/>
  <c r="AX166" i="11" s="1"/>
  <c r="K79" i="11"/>
  <c r="K90" i="11" s="1"/>
  <c r="K91" i="11" s="1"/>
  <c r="AD199" i="11"/>
  <c r="AU4" i="11"/>
  <c r="AU15" i="11" s="1"/>
  <c r="AU16" i="11" s="1"/>
  <c r="I94" i="11"/>
  <c r="I105" i="11" s="1"/>
  <c r="I106" i="11" s="1"/>
  <c r="C169" i="11"/>
  <c r="C180" i="11" s="1"/>
  <c r="C181" i="11" s="1"/>
  <c r="AC4" i="11"/>
  <c r="AC15" i="11" s="1"/>
  <c r="AC16" i="11" s="1"/>
  <c r="Z64" i="11"/>
  <c r="Z75" i="11" s="1"/>
  <c r="Z76" i="11" s="1"/>
  <c r="AX34" i="11"/>
  <c r="AX45" i="11" s="1"/>
  <c r="AX46" i="11" s="1"/>
  <c r="AK109" i="11"/>
  <c r="AK120" i="11" s="1"/>
  <c r="AK121" i="11" s="1"/>
  <c r="R229" i="11"/>
  <c r="AG214" i="11"/>
  <c r="AL79" i="11"/>
  <c r="AL90" i="11" s="1"/>
  <c r="AL91" i="11" s="1"/>
  <c r="J229" i="11"/>
  <c r="AN79" i="11"/>
  <c r="AN90" i="11" s="1"/>
  <c r="AN91" i="11" s="1"/>
  <c r="O154" i="11"/>
  <c r="O165" i="11" s="1"/>
  <c r="O166" i="11" s="1"/>
  <c r="F214" i="11"/>
  <c r="AR94" i="11"/>
  <c r="AR105" i="11" s="1"/>
  <c r="AR106" i="11" s="1"/>
  <c r="H19" i="11"/>
  <c r="H30" i="11" s="1"/>
  <c r="H31" i="11" s="1"/>
  <c r="AE229" i="11"/>
  <c r="AC214" i="11"/>
  <c r="Z184" i="11"/>
  <c r="T34" i="11"/>
  <c r="T45" i="11" s="1"/>
  <c r="T46" i="11" s="1"/>
  <c r="AX199" i="11"/>
  <c r="M154" i="11"/>
  <c r="M165" i="11" s="1"/>
  <c r="M166" i="11" s="1"/>
  <c r="O49" i="11"/>
  <c r="O60" i="11" s="1"/>
  <c r="O61" i="11" s="1"/>
  <c r="S184" i="11"/>
  <c r="AH139" i="11"/>
  <c r="AH150" i="11" s="1"/>
  <c r="AH151" i="11" s="1"/>
  <c r="AM49" i="11"/>
  <c r="AM60" i="11" s="1"/>
  <c r="AM61" i="11" s="1"/>
  <c r="AN184" i="11"/>
  <c r="P109" i="11"/>
  <c r="P120" i="11" s="1"/>
  <c r="P121" i="11" s="1"/>
  <c r="Q64" i="11"/>
  <c r="Q75" i="11" s="1"/>
  <c r="Q76" i="11" s="1"/>
  <c r="AT169" i="11"/>
  <c r="AT180" i="11" s="1"/>
  <c r="AT181" i="11" s="1"/>
  <c r="Z19" i="11"/>
  <c r="Z30" i="11" s="1"/>
  <c r="Z31" i="11" s="1"/>
  <c r="AD49" i="11"/>
  <c r="AD60" i="11" s="1"/>
  <c r="AD61" i="11" s="1"/>
  <c r="AQ94" i="11"/>
  <c r="AQ105" i="11" s="1"/>
  <c r="AQ106" i="11" s="1"/>
  <c r="H109" i="11"/>
  <c r="H120" i="11" s="1"/>
  <c r="H121" i="11" s="1"/>
  <c r="AD109" i="11"/>
  <c r="AD120" i="11" s="1"/>
  <c r="AD121" i="11" s="1"/>
  <c r="AW4" i="11"/>
  <c r="AW15" i="11" s="1"/>
  <c r="AW16" i="11" s="1"/>
  <c r="AI94" i="11"/>
  <c r="AI105" i="11" s="1"/>
  <c r="AI106" i="11" s="1"/>
  <c r="AI199" i="11"/>
  <c r="AE199" i="11"/>
  <c r="X64" i="11"/>
  <c r="X75" i="11" s="1"/>
  <c r="X76" i="11" s="1"/>
  <c r="V169" i="11"/>
  <c r="V180" i="11" s="1"/>
  <c r="V181" i="11" s="1"/>
  <c r="G154" i="11"/>
  <c r="G165" i="11" s="1"/>
  <c r="G166" i="11" s="1"/>
  <c r="P229" i="11"/>
  <c r="AL19" i="11"/>
  <c r="AL30" i="11" s="1"/>
  <c r="AL31" i="11" s="1"/>
  <c r="AS94" i="11"/>
  <c r="AS105" i="11" s="1"/>
  <c r="AS106" i="11" s="1"/>
  <c r="L154" i="11"/>
  <c r="L165" i="11" s="1"/>
  <c r="L166" i="11" s="1"/>
  <c r="AN49" i="11"/>
  <c r="AN60" i="11" s="1"/>
  <c r="AN61" i="11" s="1"/>
  <c r="AL109" i="11"/>
  <c r="AL120" i="11" s="1"/>
  <c r="AL121" i="11" s="1"/>
  <c r="AJ199" i="11"/>
  <c r="N124" i="11"/>
  <c r="N135" i="11" s="1"/>
  <c r="N136" i="11" s="1"/>
  <c r="K94" i="11"/>
  <c r="K105" i="11" s="1"/>
  <c r="K106" i="11" s="1"/>
  <c r="S169" i="11"/>
  <c r="S180" i="11" s="1"/>
  <c r="S181" i="11" s="1"/>
  <c r="AK199" i="11"/>
  <c r="AF79" i="11"/>
  <c r="AF90" i="11" s="1"/>
  <c r="AF91" i="11" s="1"/>
  <c r="S214" i="11"/>
  <c r="K109" i="11"/>
  <c r="K120" i="11" s="1"/>
  <c r="K121" i="11" s="1"/>
  <c r="AD214" i="11"/>
  <c r="AH79" i="11"/>
  <c r="AH90" i="11" s="1"/>
  <c r="AH91" i="11" s="1"/>
  <c r="AR139" i="11"/>
  <c r="AR150" i="11" s="1"/>
  <c r="AR151" i="11" s="1"/>
  <c r="AU229" i="11"/>
  <c r="AH19" i="11"/>
  <c r="AH30" i="11" s="1"/>
  <c r="AH31" i="11" s="1"/>
  <c r="H139" i="11"/>
  <c r="H150" i="11" s="1"/>
  <c r="H151" i="11" s="1"/>
  <c r="C109" i="11"/>
  <c r="C120" i="11" s="1"/>
  <c r="C121" i="11" s="1"/>
  <c r="H34" i="11"/>
  <c r="H45" i="11" s="1"/>
  <c r="H46" i="11" s="1"/>
  <c r="S199" i="11"/>
  <c r="G79" i="11"/>
  <c r="G90" i="11" s="1"/>
  <c r="G91" i="11" s="1"/>
  <c r="AN64" i="11"/>
  <c r="AN75" i="11" s="1"/>
  <c r="AN76" i="11" s="1"/>
  <c r="R169" i="11"/>
  <c r="R180" i="11" s="1"/>
  <c r="R181" i="11" s="1"/>
  <c r="AF199" i="11"/>
  <c r="AI109" i="11"/>
  <c r="AI120" i="11" s="1"/>
  <c r="AI121" i="11" s="1"/>
  <c r="AQ214" i="11"/>
  <c r="P139" i="11"/>
  <c r="P150" i="11" s="1"/>
  <c r="P151" i="11" s="1"/>
  <c r="AI229" i="11"/>
  <c r="E94" i="11"/>
  <c r="E105" i="11" s="1"/>
  <c r="E106" i="11" s="1"/>
  <c r="M199" i="11"/>
  <c r="AD4" i="11"/>
  <c r="AD15" i="11" s="1"/>
  <c r="AD16" i="11" s="1"/>
  <c r="P184" i="11"/>
  <c r="AU49" i="11"/>
  <c r="AU60" i="11" s="1"/>
  <c r="AU61" i="11" s="1"/>
  <c r="L139" i="11"/>
  <c r="L150" i="11" s="1"/>
  <c r="L151" i="11" s="1"/>
  <c r="Q79" i="11"/>
  <c r="Q90" i="11" s="1"/>
  <c r="Q91" i="11" s="1"/>
  <c r="Z4" i="11"/>
  <c r="Z15" i="11" s="1"/>
  <c r="Z16" i="11" s="1"/>
  <c r="AJ64" i="11"/>
  <c r="AJ75" i="11" s="1"/>
  <c r="AJ76" i="11" s="1"/>
  <c r="X169" i="11"/>
  <c r="X180" i="11" s="1"/>
  <c r="X181" i="11" s="1"/>
  <c r="AA79" i="11"/>
  <c r="AA90" i="11" s="1"/>
  <c r="AA91" i="11" s="1"/>
  <c r="H49" i="11"/>
  <c r="H60" i="11" s="1"/>
  <c r="H61" i="11" s="1"/>
  <c r="AS214" i="11"/>
  <c r="J139" i="11"/>
  <c r="J150" i="11" s="1"/>
  <c r="J151" i="11" s="1"/>
  <c r="AD19" i="11"/>
  <c r="AD30" i="11" s="1"/>
  <c r="AD31" i="11" s="1"/>
  <c r="AE184" i="11"/>
  <c r="AT214" i="11"/>
  <c r="AG124" i="11"/>
  <c r="AG135" i="11" s="1"/>
  <c r="AG136" i="11" s="1"/>
  <c r="E199" i="11"/>
  <c r="AS169" i="11"/>
  <c r="AS180" i="11" s="1"/>
  <c r="AS181" i="11" s="1"/>
  <c r="K4" i="11"/>
  <c r="K15" i="11" s="1"/>
  <c r="K16" i="11" s="1"/>
  <c r="V124" i="11"/>
  <c r="V135" i="11" s="1"/>
  <c r="V136" i="11" s="1"/>
  <c r="AP79" i="11"/>
  <c r="AP90" i="11" s="1"/>
  <c r="AP91" i="11" s="1"/>
  <c r="AO4" i="11"/>
  <c r="AO15" i="11" s="1"/>
  <c r="AO16" i="11" s="1"/>
  <c r="AQ109" i="11"/>
  <c r="AQ120" i="11" s="1"/>
  <c r="AQ121" i="11" s="1"/>
  <c r="L94" i="11"/>
  <c r="L105" i="11" s="1"/>
  <c r="L106" i="11" s="1"/>
  <c r="Y154" i="11"/>
  <c r="Y165" i="11" s="1"/>
  <c r="Y166" i="11" s="1"/>
  <c r="J19" i="11"/>
  <c r="J30" i="11" s="1"/>
  <c r="J31" i="11" s="1"/>
  <c r="AI4" i="11"/>
  <c r="AI15" i="11" s="1"/>
  <c r="AI16" i="11" s="1"/>
  <c r="I154" i="11"/>
  <c r="I165" i="11" s="1"/>
  <c r="I166" i="11" s="1"/>
  <c r="X94" i="11"/>
  <c r="X105" i="11" s="1"/>
  <c r="X106" i="11" s="1"/>
  <c r="N184" i="11"/>
  <c r="Y214" i="11"/>
  <c r="P79" i="11"/>
  <c r="P90" i="11" s="1"/>
  <c r="P91" i="11" s="1"/>
  <c r="O229" i="11"/>
  <c r="AR154" i="11"/>
  <c r="AR165" i="11" s="1"/>
  <c r="AR166" i="11" s="1"/>
  <c r="C4" i="11"/>
  <c r="C15" i="11" s="1"/>
  <c r="C16" i="11" s="1"/>
  <c r="Y49" i="11"/>
  <c r="Y60" i="11" s="1"/>
  <c r="Y61" i="11" s="1"/>
  <c r="AX94" i="11"/>
  <c r="AX105" i="11" s="1"/>
  <c r="AX106" i="11" s="1"/>
  <c r="AC154" i="11"/>
  <c r="AC165" i="11" s="1"/>
  <c r="AC166" i="11" s="1"/>
  <c r="AE109" i="11"/>
  <c r="AE120" i="11" s="1"/>
  <c r="AE121" i="11" s="1"/>
  <c r="U19" i="11"/>
  <c r="U30" i="11" s="1"/>
  <c r="U31" i="11" s="1"/>
  <c r="O214" i="11"/>
  <c r="AF64" i="11"/>
  <c r="AF75" i="11" s="1"/>
  <c r="AF76" i="11" s="1"/>
  <c r="W199" i="11"/>
  <c r="AP124" i="11"/>
  <c r="AP135" i="11" s="1"/>
  <c r="AP136" i="11" s="1"/>
  <c r="E154" i="11"/>
  <c r="E165" i="11" s="1"/>
  <c r="E166" i="11" s="1"/>
  <c r="J49" i="11"/>
  <c r="J60" i="11" s="1"/>
  <c r="J61" i="11" s="1"/>
  <c r="AE169" i="11"/>
  <c r="AE180" i="11" s="1"/>
  <c r="AE181" i="11" s="1"/>
  <c r="AW124" i="11"/>
  <c r="AW135" i="11" s="1"/>
  <c r="AW136" i="11" s="1"/>
  <c r="AD34" i="11"/>
  <c r="AD45" i="11" s="1"/>
  <c r="AD46" i="11" s="1"/>
  <c r="Z109" i="11"/>
  <c r="Z120" i="11" s="1"/>
  <c r="Z121" i="11" s="1"/>
  <c r="V79" i="11"/>
  <c r="V90" i="11" s="1"/>
  <c r="V91" i="11" s="1"/>
  <c r="AI19" i="11"/>
  <c r="AI30" i="11" s="1"/>
  <c r="AI31" i="11" s="1"/>
  <c r="L184" i="11"/>
  <c r="G109" i="11"/>
  <c r="G120" i="11" s="1"/>
  <c r="G121" i="11" s="1"/>
  <c r="AX19" i="11"/>
  <c r="AX30" i="11" s="1"/>
  <c r="AX31" i="11" s="1"/>
  <c r="T154" i="11"/>
  <c r="T165" i="11" s="1"/>
  <c r="T166" i="11" s="1"/>
  <c r="I184" i="11"/>
  <c r="X34" i="11"/>
  <c r="X45" i="11" s="1"/>
  <c r="X46" i="11" s="1"/>
  <c r="AG199" i="11"/>
  <c r="AF19" i="11"/>
  <c r="AF30" i="11" s="1"/>
  <c r="AF31" i="11" s="1"/>
  <c r="AJ229" i="11"/>
  <c r="S109" i="11"/>
  <c r="S120" i="11" s="1"/>
  <c r="S121" i="11" s="1"/>
  <c r="AK184" i="11"/>
  <c r="AK195" i="11" s="1"/>
  <c r="AK196" i="11" s="1"/>
  <c r="I4" i="11"/>
  <c r="I15" i="11" s="1"/>
  <c r="I16" i="11" s="1"/>
  <c r="O169" i="11"/>
  <c r="O180" i="11" s="1"/>
  <c r="O181" i="11" s="1"/>
  <c r="AN4" i="11"/>
  <c r="AN15" i="11" s="1"/>
  <c r="AN16" i="11" s="1"/>
  <c r="F64" i="11"/>
  <c r="F75" i="11" s="1"/>
  <c r="F76" i="11" s="1"/>
  <c r="M109" i="11"/>
  <c r="M120" i="11" s="1"/>
  <c r="M121" i="11" s="1"/>
  <c r="H4" i="11"/>
  <c r="H15" i="11" s="1"/>
  <c r="H16" i="11" s="1"/>
  <c r="Y79" i="11"/>
  <c r="Y90" i="11" s="1"/>
  <c r="Y91" i="11" s="1"/>
  <c r="AX79" i="11"/>
  <c r="AX90" i="11" s="1"/>
  <c r="AX91" i="11" s="1"/>
  <c r="AE139" i="11"/>
  <c r="AE150" i="11" s="1"/>
  <c r="AE151" i="11" s="1"/>
  <c r="AI169" i="11"/>
  <c r="AI180" i="11" s="1"/>
  <c r="AI181" i="11" s="1"/>
  <c r="I109" i="11"/>
  <c r="I120" i="11" s="1"/>
  <c r="I121" i="11" s="1"/>
  <c r="L199" i="11"/>
  <c r="AU124" i="11"/>
  <c r="AU135" i="11" s="1"/>
  <c r="AU136" i="11" s="1"/>
  <c r="AA229" i="11"/>
  <c r="C19" i="11"/>
  <c r="C30" i="11" s="1"/>
  <c r="C31" i="11" s="1"/>
  <c r="P169" i="11"/>
  <c r="P180" i="11" s="1"/>
  <c r="P181" i="11" s="1"/>
  <c r="AS4" i="11"/>
  <c r="AS15" i="11" s="1"/>
  <c r="AS16" i="11" s="1"/>
  <c r="AO79" i="11"/>
  <c r="AO90" i="11" s="1"/>
  <c r="AO91" i="11" s="1"/>
  <c r="N34" i="11"/>
  <c r="N45" i="11" s="1"/>
  <c r="N46" i="11" s="1"/>
  <c r="AG169" i="11"/>
  <c r="AG180" i="11" s="1"/>
  <c r="AG181" i="11" s="1"/>
  <c r="AJ109" i="11"/>
  <c r="AJ120" i="11" s="1"/>
  <c r="AJ121" i="11" s="1"/>
  <c r="AP169" i="11"/>
  <c r="AP180" i="11" s="1"/>
  <c r="AP181" i="11" s="1"/>
  <c r="AH109" i="11"/>
  <c r="AH120" i="11" s="1"/>
  <c r="AH121" i="11" s="1"/>
  <c r="AA124" i="11"/>
  <c r="AA135" i="11" s="1"/>
  <c r="AA136" i="11" s="1"/>
  <c r="X214" i="11"/>
  <c r="AO124" i="11"/>
  <c r="AO135" i="11" s="1"/>
  <c r="AO136" i="11" s="1"/>
  <c r="AT4" i="11"/>
  <c r="AT15" i="11" s="1"/>
  <c r="AT16" i="11" s="1"/>
  <c r="AI139" i="11"/>
  <c r="AI150" i="11" s="1"/>
  <c r="AI151" i="11" s="1"/>
  <c r="N49" i="11"/>
  <c r="N60" i="11" s="1"/>
  <c r="N61" i="11" s="1"/>
  <c r="AV169" i="11"/>
  <c r="AV180" i="11" s="1"/>
  <c r="AV181" i="11" s="1"/>
  <c r="O199" i="11"/>
  <c r="AM109" i="11"/>
  <c r="AM120" i="11" s="1"/>
  <c r="AM121" i="11" s="1"/>
  <c r="Z214" i="11"/>
  <c r="K139" i="11"/>
  <c r="K150" i="11" s="1"/>
  <c r="K151" i="11" s="1"/>
  <c r="AH229" i="11"/>
  <c r="Z94" i="11"/>
  <c r="Z105" i="11" s="1"/>
  <c r="Z106" i="11" s="1"/>
  <c r="AQ199" i="11"/>
  <c r="AF4" i="11"/>
  <c r="AF15" i="11" s="1"/>
  <c r="AF16" i="11" s="1"/>
  <c r="AC49" i="11"/>
  <c r="AC60" i="11" s="1"/>
  <c r="AC61" i="11" s="1"/>
  <c r="S64" i="11"/>
  <c r="S75" i="11" s="1"/>
  <c r="S76" i="11" s="1"/>
  <c r="AX184" i="11"/>
  <c r="AX195" i="11" s="1"/>
  <c r="AX196" i="11" s="1"/>
  <c r="H94" i="11"/>
  <c r="H105" i="11" s="1"/>
  <c r="H106" i="11" s="1"/>
  <c r="H184" i="11"/>
  <c r="AL94" i="11"/>
  <c r="AL105" i="11" s="1"/>
  <c r="AL106" i="11" s="1"/>
  <c r="AJ124" i="11"/>
  <c r="AJ135" i="11" s="1"/>
  <c r="AJ136" i="11" s="1"/>
  <c r="AS49" i="11"/>
  <c r="AS60" i="11" s="1"/>
  <c r="AS61" i="11" s="1"/>
  <c r="F154" i="11"/>
  <c r="F165" i="11" s="1"/>
  <c r="F166" i="11" s="1"/>
  <c r="Q229" i="11"/>
  <c r="AW94" i="11"/>
  <c r="AW105" i="11" s="1"/>
  <c r="AW106" i="11" s="1"/>
  <c r="AO139" i="11"/>
  <c r="AO150" i="11" s="1"/>
  <c r="AO151" i="11" s="1"/>
  <c r="AR229" i="11"/>
  <c r="AH34" i="11"/>
  <c r="AH45" i="11" s="1"/>
  <c r="AH46" i="11" s="1"/>
  <c r="AR184" i="11"/>
  <c r="T4" i="11"/>
  <c r="T15" i="11" s="1"/>
  <c r="T16" i="11" s="1"/>
  <c r="O109" i="11"/>
  <c r="O120" i="11" s="1"/>
  <c r="O121" i="11" s="1"/>
  <c r="Q49" i="11"/>
  <c r="Q60" i="11" s="1"/>
  <c r="Q61" i="11" s="1"/>
  <c r="AC184" i="11"/>
  <c r="AH124" i="11"/>
  <c r="AH135" i="11" s="1"/>
  <c r="AH136" i="11" s="1"/>
  <c r="AW109" i="11"/>
  <c r="AW120" i="11" s="1"/>
  <c r="AW121" i="11" s="1"/>
  <c r="J154" i="11"/>
  <c r="J165" i="11" s="1"/>
  <c r="J166" i="11" s="1"/>
  <c r="AD184" i="11"/>
  <c r="M19" i="11"/>
  <c r="M30" i="11" s="1"/>
  <c r="M31" i="11" s="1"/>
  <c r="AL199" i="11"/>
  <c r="AC109" i="11"/>
  <c r="AC120" i="11" s="1"/>
  <c r="AC121" i="11" s="1"/>
  <c r="P199" i="11"/>
  <c r="AU64" i="11"/>
  <c r="AU75" i="11" s="1"/>
  <c r="AU76" i="11" s="1"/>
  <c r="U124" i="11"/>
  <c r="U135" i="11" s="1"/>
  <c r="U136" i="11" s="1"/>
  <c r="AV229" i="11"/>
  <c r="AA64" i="11"/>
  <c r="AA75" i="11" s="1"/>
  <c r="AA76" i="11" s="1"/>
  <c r="D229" i="11"/>
  <c r="AW214" i="11"/>
  <c r="G49" i="11"/>
  <c r="G60" i="11" s="1"/>
  <c r="G61" i="11" s="1"/>
  <c r="Z154" i="11"/>
  <c r="Z165" i="11" s="1"/>
  <c r="Z166" i="11" s="1"/>
  <c r="M49" i="11"/>
  <c r="M60" i="11" s="1"/>
  <c r="M61" i="11" s="1"/>
  <c r="AJ169" i="11"/>
  <c r="AJ180" i="11" s="1"/>
  <c r="AJ181" i="11" s="1"/>
  <c r="Q124" i="11"/>
  <c r="Q135" i="11" s="1"/>
  <c r="Q136" i="11" s="1"/>
  <c r="AM229" i="11"/>
  <c r="T79" i="11"/>
  <c r="T90" i="11" s="1"/>
  <c r="T91" i="11" s="1"/>
  <c r="C154" i="11"/>
  <c r="C165" i="11" s="1"/>
  <c r="C166" i="11" s="1"/>
  <c r="W229" i="11"/>
  <c r="AP109" i="11"/>
  <c r="AP120" i="11" s="1"/>
  <c r="AP121" i="11" s="1"/>
  <c r="V94" i="11"/>
  <c r="V105" i="11" s="1"/>
  <c r="V106" i="11" s="1"/>
  <c r="AN154" i="11"/>
  <c r="AN165" i="11" s="1"/>
  <c r="AN166" i="11" s="1"/>
  <c r="AB94" i="11"/>
  <c r="AB105" i="11" s="1"/>
  <c r="AB106" i="11" s="1"/>
  <c r="Q4" i="11"/>
  <c r="Q15" i="11" s="1"/>
  <c r="Q16" i="11" s="1"/>
  <c r="M64" i="11"/>
  <c r="M75" i="11" s="1"/>
  <c r="M76" i="11" s="1"/>
  <c r="V49" i="11"/>
  <c r="V60" i="11" s="1"/>
  <c r="V61" i="11" s="1"/>
  <c r="J199" i="11"/>
  <c r="AB124" i="11"/>
  <c r="AB135" i="11" s="1"/>
  <c r="AB136" i="11" s="1"/>
  <c r="AD124" i="11"/>
  <c r="AD135" i="11" s="1"/>
  <c r="AD136" i="11" s="1"/>
  <c r="AO199" i="11"/>
  <c r="G64" i="11"/>
  <c r="G75" i="11" s="1"/>
  <c r="G76" i="11" s="1"/>
  <c r="R214" i="11"/>
  <c r="AJ94" i="11"/>
  <c r="AJ105" i="11" s="1"/>
  <c r="AJ106" i="11" s="1"/>
  <c r="AW154" i="11"/>
  <c r="AW165" i="11" s="1"/>
  <c r="AW166" i="11" s="1"/>
  <c r="AV214" i="11"/>
  <c r="Q199" i="11"/>
  <c r="AN34" i="11"/>
  <c r="AN45" i="11" s="1"/>
  <c r="AN46" i="11" s="1"/>
  <c r="AX139" i="11"/>
  <c r="AX150" i="11" s="1"/>
  <c r="AX151" i="11" s="1"/>
  <c r="O34" i="11"/>
  <c r="O45" i="11" s="1"/>
  <c r="O46" i="11" s="1"/>
  <c r="N199" i="11"/>
  <c r="U109" i="11"/>
  <c r="U120" i="11" s="1"/>
  <c r="U121" i="11" s="1"/>
  <c r="AU139" i="11"/>
  <c r="AU150" i="11" s="1"/>
  <c r="AU151" i="11" s="1"/>
  <c r="AB79" i="11"/>
  <c r="AB90" i="11" s="1"/>
  <c r="AB91" i="11" s="1"/>
  <c r="N169" i="11"/>
  <c r="N180" i="11" s="1"/>
  <c r="N181" i="11" s="1"/>
  <c r="AS109" i="11"/>
  <c r="AS120" i="11" s="1"/>
  <c r="AS121" i="11" s="1"/>
  <c r="AA154" i="11"/>
  <c r="AA165" i="11" s="1"/>
  <c r="AA166" i="11" s="1"/>
  <c r="AU184" i="11"/>
  <c r="N79" i="11"/>
  <c r="N90" i="11" s="1"/>
  <c r="N91" i="11" s="1"/>
  <c r="E214" i="11"/>
  <c r="AH214" i="11"/>
  <c r="H214" i="11"/>
  <c r="G19" i="11"/>
  <c r="G30" i="11" s="1"/>
  <c r="G31" i="11" s="1"/>
  <c r="N214" i="11"/>
  <c r="R79" i="11"/>
  <c r="R90" i="11" s="1"/>
  <c r="R91" i="11" s="1"/>
  <c r="K169" i="11"/>
  <c r="K180" i="11" s="1"/>
  <c r="K181" i="11" s="1"/>
  <c r="U4" i="11"/>
  <c r="U15" i="11" s="1"/>
  <c r="U16" i="11" s="1"/>
  <c r="AQ64" i="11"/>
  <c r="AQ75" i="11" s="1"/>
  <c r="AQ76" i="11" s="1"/>
  <c r="D49" i="11"/>
  <c r="D60" i="11" s="1"/>
  <c r="D61" i="11" s="1"/>
  <c r="H169" i="11"/>
  <c r="H180" i="11" s="1"/>
  <c r="H181" i="11" s="1"/>
  <c r="AO19" i="11"/>
  <c r="AO30" i="11" s="1"/>
  <c r="AO31" i="11" s="1"/>
  <c r="AB214" i="11"/>
  <c r="AJ139" i="11"/>
  <c r="AJ150" i="11" s="1"/>
  <c r="AJ151" i="11" s="1"/>
  <c r="M169" i="11"/>
  <c r="M180" i="11" s="1"/>
  <c r="M181" i="11" s="1"/>
  <c r="V64" i="11"/>
  <c r="V75" i="11" s="1"/>
  <c r="V76" i="11" s="1"/>
  <c r="AA184" i="11"/>
  <c r="Q34" i="11"/>
  <c r="Q45" i="11" s="1"/>
  <c r="Q46" i="11" s="1"/>
  <c r="AJ184" i="11"/>
  <c r="D214" i="11"/>
  <c r="AM124" i="11"/>
  <c r="AM135" i="11" s="1"/>
  <c r="AM136" i="11" s="1"/>
  <c r="AS229" i="11"/>
  <c r="D4" i="11"/>
  <c r="D15" i="11" s="1"/>
  <c r="D16" i="11" s="1"/>
  <c r="AG34" i="11"/>
  <c r="AG45" i="11" s="1"/>
  <c r="AG46" i="11" s="1"/>
  <c r="AU109" i="11"/>
  <c r="AU120" i="11" s="1"/>
  <c r="AU121" i="11" s="1"/>
  <c r="J34" i="11"/>
  <c r="J45" i="11" s="1"/>
  <c r="J46" i="11" s="1"/>
  <c r="AT154" i="11"/>
  <c r="AT165" i="11" s="1"/>
  <c r="AT166" i="11" s="1"/>
  <c r="R19" i="11"/>
  <c r="R30" i="11" s="1"/>
  <c r="R31" i="11" s="1"/>
  <c r="C214" i="11"/>
  <c r="T124" i="11"/>
  <c r="T135" i="11" s="1"/>
  <c r="T136" i="11" s="1"/>
  <c r="AQ154" i="11"/>
  <c r="AQ165" i="11" s="1"/>
  <c r="AQ166" i="11" s="1"/>
  <c r="AB109" i="11"/>
  <c r="AB120" i="11" s="1"/>
  <c r="AB121" i="11" s="1"/>
  <c r="J184" i="11"/>
  <c r="H64" i="11"/>
  <c r="H75" i="11" s="1"/>
  <c r="H76" i="11" s="1"/>
  <c r="AW229" i="11"/>
  <c r="AD94" i="11"/>
  <c r="AD105" i="11" s="1"/>
  <c r="AD106" i="11" s="1"/>
  <c r="AB154" i="11"/>
  <c r="AB165" i="11" s="1"/>
  <c r="AB166" i="11" s="1"/>
  <c r="AG229" i="11"/>
  <c r="AK154" i="11"/>
  <c r="AK165" i="11" s="1"/>
  <c r="AK166" i="11" s="1"/>
  <c r="AN229" i="11"/>
  <c r="F109" i="11"/>
  <c r="F120" i="11" s="1"/>
  <c r="F121" i="11" s="1"/>
  <c r="AH199" i="11"/>
  <c r="AN169" i="11"/>
  <c r="AN180" i="11" s="1"/>
  <c r="AN181" i="11" s="1"/>
  <c r="F94" i="11"/>
  <c r="F105" i="11" s="1"/>
  <c r="F106" i="11" s="1"/>
  <c r="AK34" i="11"/>
  <c r="AK45" i="11" s="1"/>
  <c r="AK46" i="11" s="1"/>
  <c r="U199" i="11"/>
  <c r="AU19" i="11"/>
  <c r="AU30" i="11" s="1"/>
  <c r="AU31" i="11" s="1"/>
  <c r="W19" i="11"/>
  <c r="W30" i="11" s="1"/>
  <c r="W31" i="11" s="1"/>
  <c r="F229" i="11"/>
  <c r="AO184" i="11"/>
  <c r="AP19" i="11"/>
  <c r="AP30" i="11" s="1"/>
  <c r="AP31" i="11" s="1"/>
  <c r="U34" i="11"/>
  <c r="U45" i="11" s="1"/>
  <c r="U46" i="11" s="1"/>
  <c r="AC34" i="11"/>
  <c r="AC45" i="11" s="1"/>
  <c r="AC46" i="11" s="1"/>
  <c r="AL184" i="11"/>
  <c r="U79" i="11"/>
  <c r="U90" i="11" s="1"/>
  <c r="U91" i="11" s="1"/>
  <c r="P49" i="11"/>
  <c r="P60" i="11" s="1"/>
  <c r="P61" i="11" s="1"/>
  <c r="AS79" i="11"/>
  <c r="AS90" i="11" s="1"/>
  <c r="AS91" i="11" s="1"/>
  <c r="T139" i="11"/>
  <c r="T150" i="11" s="1"/>
  <c r="T151" i="11" s="1"/>
  <c r="AO229" i="11"/>
  <c r="N139" i="11"/>
  <c r="N150" i="11" s="1"/>
  <c r="N151" i="11" s="1"/>
  <c r="AH169" i="11"/>
  <c r="AH180" i="11" s="1"/>
  <c r="AH181" i="11" s="1"/>
  <c r="L64" i="11"/>
  <c r="L75" i="11" s="1"/>
  <c r="L76" i="11" s="1"/>
  <c r="T184" i="11"/>
  <c r="T195" i="11" s="1"/>
  <c r="T196" i="11" s="1"/>
  <c r="Y4" i="11"/>
  <c r="Y15" i="11" s="1"/>
  <c r="Y16" i="11" s="1"/>
  <c r="K49" i="11"/>
  <c r="K60" i="11" s="1"/>
  <c r="K61" i="11" s="1"/>
  <c r="AF169" i="11"/>
  <c r="AF180" i="11" s="1"/>
  <c r="AF181" i="11" s="1"/>
  <c r="AP49" i="11"/>
  <c r="AP60" i="11" s="1"/>
  <c r="AP61" i="11" s="1"/>
  <c r="F124" i="11"/>
  <c r="F135" i="11" s="1"/>
  <c r="F136" i="11" s="1"/>
  <c r="N19" i="11"/>
  <c r="N30" i="11" s="1"/>
  <c r="N31" i="11" s="1"/>
  <c r="U169" i="11"/>
  <c r="U180" i="11" s="1"/>
  <c r="U181" i="11" s="1"/>
  <c r="T94" i="11"/>
  <c r="T105" i="11" s="1"/>
  <c r="T106" i="11" s="1"/>
  <c r="M124" i="11"/>
  <c r="M135" i="11" s="1"/>
  <c r="M136" i="11" s="1"/>
  <c r="AX49" i="11"/>
  <c r="AX60" i="11" s="1"/>
  <c r="AX61" i="11" s="1"/>
  <c r="AA139" i="11"/>
  <c r="AA150" i="11" s="1"/>
  <c r="AA151" i="11" s="1"/>
  <c r="AB49" i="11"/>
  <c r="AB60" i="11" s="1"/>
  <c r="AB61" i="11" s="1"/>
  <c r="AP199" i="11"/>
  <c r="L229" i="11"/>
  <c r="AF49" i="11"/>
  <c r="AF60" i="11" s="1"/>
  <c r="AF61" i="11" s="1"/>
  <c r="Z229" i="11"/>
  <c r="I124" i="11"/>
  <c r="I135" i="11" s="1"/>
  <c r="I136" i="11" s="1"/>
  <c r="C229" i="11"/>
  <c r="AM19" i="11"/>
  <c r="AM30" i="11" s="1"/>
  <c r="AM31" i="11" s="1"/>
  <c r="AO169" i="11"/>
  <c r="AO180" i="11" s="1"/>
  <c r="AO181" i="11" s="1"/>
  <c r="AL229" i="11"/>
  <c r="AH4" i="11"/>
  <c r="AH15" i="11" s="1"/>
  <c r="AH16" i="11" s="1"/>
  <c r="D19" i="11"/>
  <c r="D30" i="11" s="1"/>
  <c r="D31" i="11" s="1"/>
  <c r="AU199" i="11"/>
  <c r="C34" i="11"/>
  <c r="C45" i="11" s="1"/>
  <c r="C46" i="11" s="1"/>
  <c r="AC139" i="11"/>
  <c r="AC150" i="11" s="1"/>
  <c r="AC151" i="11" s="1"/>
  <c r="E64" i="11"/>
  <c r="E75" i="11" s="1"/>
  <c r="E76" i="11" s="1"/>
  <c r="AN199" i="11"/>
  <c r="H124" i="11"/>
  <c r="H135" i="11" s="1"/>
  <c r="H136" i="11" s="1"/>
  <c r="AD139" i="11"/>
  <c r="AD150" i="11" s="1"/>
  <c r="AD151" i="11" s="1"/>
  <c r="AD64" i="11"/>
  <c r="AD75" i="11" s="1"/>
  <c r="AD76" i="11" s="1"/>
  <c r="D154" i="11"/>
  <c r="D165" i="11" s="1"/>
  <c r="D166" i="11" s="1"/>
  <c r="AJ79" i="11"/>
  <c r="AJ90" i="11" s="1"/>
  <c r="AJ91" i="11" s="1"/>
  <c r="I214" i="11"/>
  <c r="AQ34" i="11"/>
  <c r="AQ45" i="11" s="1"/>
  <c r="AQ46" i="11" s="1"/>
  <c r="G139" i="11"/>
  <c r="G150" i="11" s="1"/>
  <c r="G151" i="11" s="1"/>
  <c r="AD229" i="11"/>
  <c r="Y124" i="11"/>
  <c r="Y135" i="11" s="1"/>
  <c r="Y136" i="11" s="1"/>
  <c r="AJ214" i="11"/>
  <c r="AE19" i="11"/>
  <c r="AE30" i="11" s="1"/>
  <c r="AE31" i="11" s="1"/>
  <c r="G184" i="11"/>
  <c r="G195" i="11" s="1"/>
  <c r="G196" i="11" s="1"/>
  <c r="AR4" i="11"/>
  <c r="AR15" i="11" s="1"/>
  <c r="AR16" i="11" s="1"/>
  <c r="K64" i="11"/>
  <c r="K75" i="11" s="1"/>
  <c r="K76" i="11" s="1"/>
  <c r="AG184" i="11"/>
  <c r="AG195" i="11" s="1"/>
  <c r="AG196" i="11" s="1"/>
  <c r="F49" i="11"/>
  <c r="F60" i="11" s="1"/>
  <c r="F61" i="11" s="1"/>
  <c r="I139" i="11"/>
  <c r="I150" i="11" s="1"/>
  <c r="I151" i="11" s="1"/>
  <c r="AR64" i="11"/>
  <c r="AR75" i="11" s="1"/>
  <c r="AR76" i="11" s="1"/>
  <c r="W154" i="11"/>
  <c r="W165" i="11" s="1"/>
  <c r="W166" i="11" s="1"/>
  <c r="Q109" i="11"/>
  <c r="Q120" i="11" s="1"/>
  <c r="Q121" i="11" s="1"/>
  <c r="AU214" i="11"/>
  <c r="AQ19" i="11"/>
  <c r="AQ30" i="11" s="1"/>
  <c r="AQ31" i="11" s="1"/>
  <c r="AK139" i="11"/>
  <c r="AK150" i="11" s="1"/>
  <c r="AK151" i="11" s="1"/>
  <c r="J214" i="11"/>
  <c r="K184" i="11"/>
  <c r="K195" i="11" s="1"/>
  <c r="K196" i="11" s="1"/>
  <c r="AR109" i="11"/>
  <c r="AR120" i="11" s="1"/>
  <c r="AR121" i="11" s="1"/>
  <c r="R124" i="11"/>
  <c r="R135" i="11" s="1"/>
  <c r="R136" i="11" s="1"/>
  <c r="AE34" i="11"/>
  <c r="AE45" i="11" s="1"/>
  <c r="AE46" i="11" s="1"/>
  <c r="AK4" i="11"/>
  <c r="AK15" i="11" s="1"/>
  <c r="AK16" i="11" s="1"/>
  <c r="AM64" i="11"/>
  <c r="AM75" i="11" s="1"/>
  <c r="AM76" i="11" s="1"/>
  <c r="AN94" i="11"/>
  <c r="AN105" i="11" s="1"/>
  <c r="AN106" i="11" s="1"/>
  <c r="AL169" i="11"/>
  <c r="AL180" i="11" s="1"/>
  <c r="AL181" i="11" s="1"/>
  <c r="AI49" i="11"/>
  <c r="AI60" i="11" s="1"/>
  <c r="AI61" i="11" s="1"/>
  <c r="D67" i="6"/>
  <c r="V99" i="5"/>
  <c r="J34" i="1" s="1"/>
  <c r="D34" i="1" s="1"/>
  <c r="D7" i="5"/>
  <c r="D16" i="6"/>
  <c r="M99" i="5"/>
  <c r="J14" i="1" s="1"/>
  <c r="D14" i="1" s="1"/>
  <c r="K99" i="5"/>
  <c r="J12" i="1" s="1"/>
  <c r="D12" i="1" s="1"/>
  <c r="D91" i="6"/>
  <c r="AO99" i="6"/>
  <c r="D99" i="6" s="1"/>
  <c r="H99" i="5"/>
  <c r="J8" i="1" s="1"/>
  <c r="D8" i="1" s="1"/>
  <c r="AE99" i="5"/>
  <c r="AR195" i="11"/>
  <c r="AR196" i="11" s="1"/>
  <c r="AE195" i="11"/>
  <c r="AE196" i="11" s="1"/>
  <c r="R195" i="11"/>
  <c r="R196" i="11" s="1"/>
  <c r="AN195" i="11"/>
  <c r="AN196" i="11" s="1"/>
  <c r="AA195" i="11"/>
  <c r="AA196" i="11" s="1"/>
  <c r="N195" i="11"/>
  <c r="N196" i="11" s="1"/>
  <c r="AJ195" i="11"/>
  <c r="AJ196" i="11" s="1"/>
  <c r="W195" i="11"/>
  <c r="W196" i="11" s="1"/>
  <c r="AV195" i="11"/>
  <c r="AV196" i="11" s="1"/>
  <c r="AI195" i="11"/>
  <c r="AI196" i="11" s="1"/>
  <c r="V195" i="11"/>
  <c r="V196" i="11" s="1"/>
  <c r="AS195" i="11"/>
  <c r="AS196" i="11" s="1"/>
  <c r="AB195" i="11"/>
  <c r="AB196" i="11" s="1"/>
  <c r="O195" i="11"/>
  <c r="O196" i="11" s="1"/>
  <c r="AO195" i="11"/>
  <c r="AO196" i="11" s="1"/>
  <c r="X195" i="11"/>
  <c r="X196" i="11" s="1"/>
  <c r="AW195" i="11"/>
  <c r="AW196" i="11" s="1"/>
  <c r="AF195" i="11"/>
  <c r="AF196" i="11" s="1"/>
  <c r="S195" i="11"/>
  <c r="S196" i="11" s="1"/>
  <c r="F195" i="11"/>
  <c r="F196" i="11" s="1"/>
  <c r="L195" i="11"/>
  <c r="L196" i="11" s="1"/>
  <c r="Y195" i="11"/>
  <c r="Y196" i="11" s="1"/>
  <c r="H195" i="11"/>
  <c r="H196" i="11" s="1"/>
  <c r="AT195" i="11"/>
  <c r="AT196" i="11" s="1"/>
  <c r="U195" i="11"/>
  <c r="U196" i="11" s="1"/>
  <c r="D195" i="11"/>
  <c r="D196" i="11" s="1"/>
  <c r="AP195" i="11"/>
  <c r="AP196" i="11" s="1"/>
  <c r="P195" i="11"/>
  <c r="P196" i="11" s="1"/>
  <c r="C195" i="11"/>
  <c r="C196" i="11" s="1"/>
  <c r="M195" i="11"/>
  <c r="M196" i="11" s="1"/>
  <c r="AU195" i="11"/>
  <c r="AU196" i="11" s="1"/>
  <c r="AH195" i="11"/>
  <c r="AH196" i="11" s="1"/>
  <c r="I195" i="11"/>
  <c r="I196" i="11" s="1"/>
  <c r="AQ195" i="11"/>
  <c r="AQ196" i="11" s="1"/>
  <c r="AD195" i="11"/>
  <c r="AD196" i="11" s="1"/>
  <c r="E195" i="11"/>
  <c r="E196" i="11" s="1"/>
  <c r="AM195" i="11"/>
  <c r="AM196" i="11" s="1"/>
  <c r="Z195" i="11"/>
  <c r="Z196" i="11" s="1"/>
  <c r="Q195" i="11"/>
  <c r="Q196" i="11" s="1"/>
  <c r="AL195" i="11"/>
  <c r="AL196" i="11" s="1"/>
  <c r="D38" i="1"/>
  <c r="J195" i="11"/>
  <c r="J196" i="11" s="1"/>
  <c r="AC195" i="11"/>
  <c r="AC196" i="11" s="1"/>
  <c r="D99" i="5"/>
  <c r="K52" i="1"/>
  <c r="P3" i="13" s="1"/>
  <c r="P4" i="13" s="1"/>
  <c r="D5" i="1"/>
  <c r="C101" i="5"/>
  <c r="D101" i="5" s="1"/>
  <c r="C103" i="5" s="1"/>
  <c r="D6" i="1"/>
  <c r="D29" i="1"/>
  <c r="C101" i="6"/>
  <c r="D25" i="1"/>
  <c r="D32" i="1"/>
  <c r="C209" i="11"/>
  <c r="C210" i="11" s="1"/>
  <c r="C211" i="11" s="1"/>
  <c r="S209" i="11"/>
  <c r="S210" i="11" s="1"/>
  <c r="S211" i="11" s="1"/>
  <c r="AI209" i="11"/>
  <c r="AI210" i="11" s="1"/>
  <c r="AI211" i="11" s="1"/>
  <c r="A210" i="11"/>
  <c r="A211" i="11" s="1"/>
  <c r="P209" i="11"/>
  <c r="P210" i="11" s="1"/>
  <c r="P211" i="11" s="1"/>
  <c r="AF209" i="11"/>
  <c r="AF210" i="11" s="1"/>
  <c r="AF211" i="11" s="1"/>
  <c r="AV209" i="11"/>
  <c r="AV210" i="11" s="1"/>
  <c r="AV211" i="11" s="1"/>
  <c r="Q209" i="11"/>
  <c r="Q210" i="11" s="1"/>
  <c r="Q211" i="11" s="1"/>
  <c r="AG209" i="11"/>
  <c r="AG210" i="11" s="1"/>
  <c r="AG211" i="11" s="1"/>
  <c r="R209" i="11"/>
  <c r="R210" i="11" s="1"/>
  <c r="R211" i="11" s="1"/>
  <c r="AH209" i="11"/>
  <c r="AH210" i="11" s="1"/>
  <c r="AH211" i="11" s="1"/>
  <c r="G209" i="11"/>
  <c r="G210" i="11" s="1"/>
  <c r="G211" i="11" s="1"/>
  <c r="W209" i="11"/>
  <c r="W210" i="11" s="1"/>
  <c r="W211" i="11" s="1"/>
  <c r="AM209" i="11"/>
  <c r="AM210" i="11" s="1"/>
  <c r="AM211" i="11" s="1"/>
  <c r="D209" i="11"/>
  <c r="D210" i="11" s="1"/>
  <c r="D211" i="11" s="1"/>
  <c r="T209" i="11"/>
  <c r="T210" i="11" s="1"/>
  <c r="T211" i="11" s="1"/>
  <c r="AJ209" i="11"/>
  <c r="AJ210" i="11" s="1"/>
  <c r="AJ211" i="11" s="1"/>
  <c r="E209" i="11"/>
  <c r="E210" i="11" s="1"/>
  <c r="E211" i="11" s="1"/>
  <c r="U209" i="11"/>
  <c r="U210" i="11" s="1"/>
  <c r="U211" i="11" s="1"/>
  <c r="AK209" i="11"/>
  <c r="AK210" i="11" s="1"/>
  <c r="AK211" i="11" s="1"/>
  <c r="F209" i="11"/>
  <c r="F210" i="11" s="1"/>
  <c r="F211" i="11" s="1"/>
  <c r="V209" i="11"/>
  <c r="V210" i="11" s="1"/>
  <c r="V211" i="11" s="1"/>
  <c r="AL209" i="11"/>
  <c r="AL210" i="11" s="1"/>
  <c r="AL211" i="11" s="1"/>
  <c r="AE209" i="11"/>
  <c r="AE210" i="11" s="1"/>
  <c r="AE211" i="11" s="1"/>
  <c r="AB209" i="11"/>
  <c r="AB210" i="11" s="1"/>
  <c r="AB211" i="11" s="1"/>
  <c r="M209" i="11"/>
  <c r="M210" i="11" s="1"/>
  <c r="M211" i="11" s="1"/>
  <c r="AS209" i="11"/>
  <c r="AS210" i="11" s="1"/>
  <c r="AS211" i="11" s="1"/>
  <c r="AD209" i="11"/>
  <c r="AD210" i="11" s="1"/>
  <c r="AD211" i="11" s="1"/>
  <c r="K209" i="11"/>
  <c r="K210" i="11" s="1"/>
  <c r="K211" i="11" s="1"/>
  <c r="AA209" i="11"/>
  <c r="AA210" i="11" s="1"/>
  <c r="AA211" i="11" s="1"/>
  <c r="AQ209" i="11"/>
  <c r="AQ210" i="11" s="1"/>
  <c r="AQ211" i="11" s="1"/>
  <c r="H209" i="11"/>
  <c r="H210" i="11" s="1"/>
  <c r="H211" i="11" s="1"/>
  <c r="X209" i="11"/>
  <c r="X210" i="11" s="1"/>
  <c r="X211" i="11" s="1"/>
  <c r="AN209" i="11"/>
  <c r="I209" i="11"/>
  <c r="I210" i="11" s="1"/>
  <c r="I211" i="11" s="1"/>
  <c r="Y209" i="11"/>
  <c r="Y210" i="11" s="1"/>
  <c r="Y211" i="11" s="1"/>
  <c r="AO209" i="11"/>
  <c r="AO210" i="11" s="1"/>
  <c r="AO211" i="11" s="1"/>
  <c r="J209" i="11"/>
  <c r="J210" i="11" s="1"/>
  <c r="J211" i="11" s="1"/>
  <c r="Z209" i="11"/>
  <c r="Z210" i="11" s="1"/>
  <c r="Z211" i="11" s="1"/>
  <c r="AP209" i="11"/>
  <c r="AP210" i="11" s="1"/>
  <c r="AP211" i="11" s="1"/>
  <c r="O209" i="11"/>
  <c r="O210" i="11" s="1"/>
  <c r="O211" i="11" s="1"/>
  <c r="AU209" i="11"/>
  <c r="L209" i="11"/>
  <c r="L210" i="11" s="1"/>
  <c r="L211" i="11" s="1"/>
  <c r="AR209" i="11"/>
  <c r="AR210" i="11" s="1"/>
  <c r="AR211" i="11" s="1"/>
  <c r="AC209" i="11"/>
  <c r="AC210" i="11" s="1"/>
  <c r="AC211" i="11" s="1"/>
  <c r="N209" i="11"/>
  <c r="N210" i="11" s="1"/>
  <c r="N211" i="11" s="1"/>
  <c r="AT209" i="11"/>
  <c r="AT210" i="11" s="1"/>
  <c r="AT211" i="11" s="1"/>
  <c r="AW209" i="11"/>
  <c r="AW210" i="11" s="1"/>
  <c r="AW211" i="11" s="1"/>
  <c r="AX209" i="11"/>
  <c r="AX210" i="11" s="1"/>
  <c r="AX211" i="11" s="1"/>
  <c r="K237" i="11"/>
  <c r="X237" i="11"/>
  <c r="AO237" i="11"/>
  <c r="R237" i="11"/>
  <c r="AH237" i="11"/>
  <c r="AX237" i="11"/>
  <c r="O237" i="11"/>
  <c r="AE237" i="11"/>
  <c r="AU237" i="11"/>
  <c r="L237" i="11"/>
  <c r="AB237" i="11"/>
  <c r="AR237" i="11"/>
  <c r="M237" i="11"/>
  <c r="AC237" i="11"/>
  <c r="AS237" i="11"/>
  <c r="Z237" i="11"/>
  <c r="W237" i="11"/>
  <c r="T237" i="11"/>
  <c r="U237" i="11"/>
  <c r="N237" i="11"/>
  <c r="AA237" i="11"/>
  <c r="AN237" i="11"/>
  <c r="F237" i="11"/>
  <c r="V237" i="11"/>
  <c r="AL237" i="11"/>
  <c r="C237" i="11"/>
  <c r="S237" i="11"/>
  <c r="AI237" i="11"/>
  <c r="A238" i="11"/>
  <c r="P237" i="11"/>
  <c r="AF237" i="11"/>
  <c r="AV237" i="11"/>
  <c r="Q237" i="11"/>
  <c r="AG237" i="11"/>
  <c r="AW237" i="11"/>
  <c r="J237" i="11"/>
  <c r="G237" i="11"/>
  <c r="D237" i="11"/>
  <c r="E237" i="11"/>
  <c r="AD237" i="11"/>
  <c r="AQ237" i="11"/>
  <c r="Y237" i="11"/>
  <c r="AP237" i="11"/>
  <c r="AM237" i="11"/>
  <c r="AJ237" i="11"/>
  <c r="AK237" i="11"/>
  <c r="AT237" i="11"/>
  <c r="H237" i="11"/>
  <c r="I237" i="11"/>
  <c r="Q223" i="11"/>
  <c r="AW223" i="11"/>
  <c r="AX223" i="11"/>
  <c r="AE223" i="11"/>
  <c r="AR223" i="11"/>
  <c r="E223" i="11"/>
  <c r="U223" i="11"/>
  <c r="AK223" i="11"/>
  <c r="F223" i="11"/>
  <c r="V223" i="11"/>
  <c r="AL223" i="11"/>
  <c r="C223" i="11"/>
  <c r="S223" i="11"/>
  <c r="AI223" i="11"/>
  <c r="A224" i="11"/>
  <c r="P223" i="11"/>
  <c r="AF223" i="11"/>
  <c r="AV223" i="11"/>
  <c r="M223" i="11"/>
  <c r="AS223" i="11"/>
  <c r="AD223" i="11"/>
  <c r="AA223" i="11"/>
  <c r="X223" i="11"/>
  <c r="R223" i="11"/>
  <c r="AU223" i="11"/>
  <c r="I223" i="11"/>
  <c r="Y223" i="11"/>
  <c r="AO223" i="11"/>
  <c r="J223" i="11"/>
  <c r="Z223" i="11"/>
  <c r="AP223" i="11"/>
  <c r="G223" i="11"/>
  <c r="W223" i="11"/>
  <c r="AM223" i="11"/>
  <c r="D223" i="11"/>
  <c r="T223" i="11"/>
  <c r="AJ223" i="11"/>
  <c r="AC223" i="11"/>
  <c r="N223" i="11"/>
  <c r="AT223" i="11"/>
  <c r="K223" i="11"/>
  <c r="H223" i="11"/>
  <c r="AG223" i="11"/>
  <c r="AH223" i="11"/>
  <c r="O223" i="11"/>
  <c r="AB223" i="11"/>
  <c r="AQ223" i="11"/>
  <c r="AN223" i="11"/>
  <c r="L223" i="11"/>
  <c r="C99" i="5" l="1"/>
  <c r="J54" i="1" s="1"/>
  <c r="D13" i="1"/>
  <c r="D35" i="1"/>
  <c r="AU210" i="11"/>
  <c r="AU211" i="11" s="1"/>
  <c r="AN210" i="11"/>
  <c r="AN211" i="11" s="1"/>
  <c r="D18" i="1"/>
  <c r="J52" i="1"/>
  <c r="O3" i="13" s="1"/>
  <c r="O4" i="13" s="1"/>
  <c r="C99" i="6"/>
  <c r="K54" i="1" s="1"/>
  <c r="K55" i="1" s="1"/>
  <c r="D101" i="6"/>
  <c r="C103" i="6" s="1"/>
  <c r="D52" i="1"/>
  <c r="D54" i="1"/>
  <c r="I238" i="11"/>
  <c r="Y238" i="11"/>
  <c r="AO238" i="11"/>
  <c r="J238" i="11"/>
  <c r="Z238" i="11"/>
  <c r="AP238" i="11"/>
  <c r="G238" i="11"/>
  <c r="W238" i="11"/>
  <c r="AM238" i="11"/>
  <c r="D238" i="11"/>
  <c r="T238" i="11"/>
  <c r="AJ238" i="11"/>
  <c r="M238" i="11"/>
  <c r="AC238" i="11"/>
  <c r="AS238" i="11"/>
  <c r="N238" i="11"/>
  <c r="AD238" i="11"/>
  <c r="AT238" i="11"/>
  <c r="K238" i="11"/>
  <c r="AA238" i="11"/>
  <c r="AQ238" i="11"/>
  <c r="H238" i="11"/>
  <c r="X238" i="11"/>
  <c r="AN238" i="11"/>
  <c r="Q238" i="11"/>
  <c r="AG238" i="11"/>
  <c r="AW238" i="11"/>
  <c r="R238" i="11"/>
  <c r="AH238" i="11"/>
  <c r="AX238" i="11"/>
  <c r="O238" i="11"/>
  <c r="AE238" i="11"/>
  <c r="AU238" i="11"/>
  <c r="L238" i="11"/>
  <c r="AB238" i="11"/>
  <c r="AR238" i="11"/>
  <c r="E238" i="11"/>
  <c r="U238" i="11"/>
  <c r="AK238" i="11"/>
  <c r="F238" i="11"/>
  <c r="V238" i="11"/>
  <c r="AL238" i="11"/>
  <c r="C238" i="11"/>
  <c r="S238" i="11"/>
  <c r="AI238" i="11"/>
  <c r="A239" i="11"/>
  <c r="P238" i="11"/>
  <c r="AF238" i="11"/>
  <c r="AV238" i="11"/>
  <c r="C224" i="11"/>
  <c r="C225" i="11" s="1"/>
  <c r="C226" i="11" s="1"/>
  <c r="S224" i="11"/>
  <c r="S225" i="11" s="1"/>
  <c r="S226" i="11" s="1"/>
  <c r="AI224" i="11"/>
  <c r="AI225" i="11" s="1"/>
  <c r="AI226" i="11" s="1"/>
  <c r="A225" i="11"/>
  <c r="A226" i="11" s="1"/>
  <c r="P224" i="11"/>
  <c r="P225" i="11" s="1"/>
  <c r="P226" i="11" s="1"/>
  <c r="AF224" i="11"/>
  <c r="AF225" i="11" s="1"/>
  <c r="AF226" i="11" s="1"/>
  <c r="AV224" i="11"/>
  <c r="AV225" i="11" s="1"/>
  <c r="AV226" i="11" s="1"/>
  <c r="Q224" i="11"/>
  <c r="Q225" i="11" s="1"/>
  <c r="Q226" i="11" s="1"/>
  <c r="AG224" i="11"/>
  <c r="AG225" i="11" s="1"/>
  <c r="AG226" i="11" s="1"/>
  <c r="AW224" i="11"/>
  <c r="AW225" i="11" s="1"/>
  <c r="AW226" i="11" s="1"/>
  <c r="R224" i="11"/>
  <c r="R225" i="11" s="1"/>
  <c r="R226" i="11" s="1"/>
  <c r="AH224" i="11"/>
  <c r="AH225" i="11" s="1"/>
  <c r="AH226" i="11" s="1"/>
  <c r="AX224" i="11"/>
  <c r="AX225" i="11" s="1"/>
  <c r="AX226" i="11" s="1"/>
  <c r="G224" i="11"/>
  <c r="G225" i="11" s="1"/>
  <c r="G226" i="11" s="1"/>
  <c r="W224" i="11"/>
  <c r="W225" i="11" s="1"/>
  <c r="W226" i="11" s="1"/>
  <c r="AM224" i="11"/>
  <c r="AM225" i="11" s="1"/>
  <c r="AM226" i="11" s="1"/>
  <c r="D224" i="11"/>
  <c r="D225" i="11" s="1"/>
  <c r="D226" i="11" s="1"/>
  <c r="T224" i="11"/>
  <c r="T225" i="11" s="1"/>
  <c r="T226" i="11" s="1"/>
  <c r="AJ224" i="11"/>
  <c r="AJ225" i="11" s="1"/>
  <c r="AJ226" i="11" s="1"/>
  <c r="E224" i="11"/>
  <c r="E225" i="11" s="1"/>
  <c r="E226" i="11" s="1"/>
  <c r="U224" i="11"/>
  <c r="U225" i="11" s="1"/>
  <c r="U226" i="11" s="1"/>
  <c r="AK224" i="11"/>
  <c r="AK225" i="11" s="1"/>
  <c r="AK226" i="11" s="1"/>
  <c r="F224" i="11"/>
  <c r="F225" i="11" s="1"/>
  <c r="F226" i="11" s="1"/>
  <c r="V224" i="11"/>
  <c r="V225" i="11" s="1"/>
  <c r="V226" i="11" s="1"/>
  <c r="AL224" i="11"/>
  <c r="AL225" i="11" s="1"/>
  <c r="AL226" i="11" s="1"/>
  <c r="K224" i="11"/>
  <c r="K225" i="11" s="1"/>
  <c r="K226" i="11" s="1"/>
  <c r="AA224" i="11"/>
  <c r="AA225" i="11" s="1"/>
  <c r="AA226" i="11" s="1"/>
  <c r="AQ224" i="11"/>
  <c r="AQ225" i="11" s="1"/>
  <c r="AQ226" i="11" s="1"/>
  <c r="H224" i="11"/>
  <c r="H225" i="11" s="1"/>
  <c r="H226" i="11" s="1"/>
  <c r="X224" i="11"/>
  <c r="X225" i="11" s="1"/>
  <c r="X226" i="11" s="1"/>
  <c r="AN224" i="11"/>
  <c r="AN225" i="11" s="1"/>
  <c r="AN226" i="11" s="1"/>
  <c r="I224" i="11"/>
  <c r="I225" i="11" s="1"/>
  <c r="I226" i="11" s="1"/>
  <c r="Y224" i="11"/>
  <c r="Y225" i="11" s="1"/>
  <c r="Y226" i="11" s="1"/>
  <c r="AO224" i="11"/>
  <c r="AO225" i="11" s="1"/>
  <c r="AO226" i="11" s="1"/>
  <c r="J224" i="11"/>
  <c r="J225" i="11" s="1"/>
  <c r="J226" i="11" s="1"/>
  <c r="Z224" i="11"/>
  <c r="Z225" i="11" s="1"/>
  <c r="Z226" i="11" s="1"/>
  <c r="AP224" i="11"/>
  <c r="AP225" i="11" s="1"/>
  <c r="AP226" i="11" s="1"/>
  <c r="O224" i="11"/>
  <c r="O225" i="11" s="1"/>
  <c r="O226" i="11" s="1"/>
  <c r="AE224" i="11"/>
  <c r="AE225" i="11" s="1"/>
  <c r="AE226" i="11" s="1"/>
  <c r="AU224" i="11"/>
  <c r="AU225" i="11" s="1"/>
  <c r="AU226" i="11" s="1"/>
  <c r="L224" i="11"/>
  <c r="L225" i="11" s="1"/>
  <c r="L226" i="11" s="1"/>
  <c r="AB224" i="11"/>
  <c r="AB225" i="11" s="1"/>
  <c r="AB226" i="11" s="1"/>
  <c r="AR224" i="11"/>
  <c r="AR225" i="11" s="1"/>
  <c r="AR226" i="11" s="1"/>
  <c r="M224" i="11"/>
  <c r="M225" i="11" s="1"/>
  <c r="M226" i="11" s="1"/>
  <c r="AC224" i="11"/>
  <c r="AC225" i="11" s="1"/>
  <c r="AC226" i="11" s="1"/>
  <c r="AS224" i="11"/>
  <c r="AS225" i="11" s="1"/>
  <c r="AS226" i="11" s="1"/>
  <c r="N224" i="11"/>
  <c r="N225" i="11" s="1"/>
  <c r="N226" i="11" s="1"/>
  <c r="AD224" i="11"/>
  <c r="AD225" i="11" s="1"/>
  <c r="AD226" i="11" s="1"/>
  <c r="AT224" i="11"/>
  <c r="AT225" i="11" s="1"/>
  <c r="AT226" i="11" s="1"/>
  <c r="J55" i="1" l="1"/>
  <c r="D55" i="1"/>
  <c r="D58" i="1"/>
  <c r="K3" i="13"/>
  <c r="K4" i="13" s="1"/>
  <c r="G239" i="11"/>
  <c r="G240" i="11" s="1"/>
  <c r="G241" i="11" s="1"/>
  <c r="G246" i="11" s="1"/>
  <c r="X8" i="1" s="1"/>
  <c r="E8" i="1" s="1"/>
  <c r="Z8" i="1" s="1"/>
  <c r="W239" i="11"/>
  <c r="W240" i="11" s="1"/>
  <c r="W241" i="11" s="1"/>
  <c r="W246" i="11" s="1"/>
  <c r="AM239" i="11"/>
  <c r="AM240" i="11" s="1"/>
  <c r="AM241" i="11" s="1"/>
  <c r="AM246" i="11" s="1"/>
  <c r="D239" i="11"/>
  <c r="D240" i="11" s="1"/>
  <c r="D241" i="11" s="1"/>
  <c r="D246" i="11" s="1"/>
  <c r="X5" i="1" s="1"/>
  <c r="E5" i="1" s="1"/>
  <c r="Z5" i="1" s="1"/>
  <c r="T239" i="11"/>
  <c r="T240" i="11" s="1"/>
  <c r="T241" i="11" s="1"/>
  <c r="T246" i="11" s="1"/>
  <c r="AJ239" i="11"/>
  <c r="AJ240" i="11" s="1"/>
  <c r="AJ241" i="11" s="1"/>
  <c r="AJ246" i="11" s="1"/>
  <c r="E239" i="11"/>
  <c r="E240" i="11" s="1"/>
  <c r="E241" i="11" s="1"/>
  <c r="E246" i="11" s="1"/>
  <c r="X6" i="1" s="1"/>
  <c r="E6" i="1" s="1"/>
  <c r="Z6" i="1" s="1"/>
  <c r="U239" i="11"/>
  <c r="U240" i="11" s="1"/>
  <c r="U241" i="11" s="1"/>
  <c r="U246" i="11" s="1"/>
  <c r="AK239" i="11"/>
  <c r="AK240" i="11" s="1"/>
  <c r="AK241" i="11" s="1"/>
  <c r="AK246" i="11" s="1"/>
  <c r="F239" i="11"/>
  <c r="F240" i="11" s="1"/>
  <c r="F241" i="11" s="1"/>
  <c r="F246" i="11" s="1"/>
  <c r="X7" i="1" s="1"/>
  <c r="E7" i="1" s="1"/>
  <c r="Z7" i="1" s="1"/>
  <c r="V239" i="11"/>
  <c r="V240" i="11" s="1"/>
  <c r="V241" i="11" s="1"/>
  <c r="V246" i="11" s="1"/>
  <c r="X21" i="1" s="1"/>
  <c r="E21" i="1" s="1"/>
  <c r="Z21" i="1" s="1"/>
  <c r="AL239" i="11"/>
  <c r="AL240" i="11" s="1"/>
  <c r="AL241" i="11" s="1"/>
  <c r="AL246" i="11" s="1"/>
  <c r="K239" i="11"/>
  <c r="K240" i="11" s="1"/>
  <c r="K241" i="11" s="1"/>
  <c r="K246" i="11" s="1"/>
  <c r="X12" i="1" s="1"/>
  <c r="E12" i="1" s="1"/>
  <c r="Z12" i="1" s="1"/>
  <c r="AA239" i="11"/>
  <c r="AA240" i="11" s="1"/>
  <c r="AA241" i="11" s="1"/>
  <c r="AA246" i="11" s="1"/>
  <c r="AQ239" i="11"/>
  <c r="AQ240" i="11" s="1"/>
  <c r="AQ241" i="11" s="1"/>
  <c r="AQ246" i="11" s="1"/>
  <c r="H239" i="11"/>
  <c r="H240" i="11" s="1"/>
  <c r="H241" i="11" s="1"/>
  <c r="H246" i="11" s="1"/>
  <c r="X9" i="1" s="1"/>
  <c r="E9" i="1" s="1"/>
  <c r="Z9" i="1" s="1"/>
  <c r="X239" i="11"/>
  <c r="X240" i="11" s="1"/>
  <c r="X241" i="11" s="1"/>
  <c r="X246" i="11" s="1"/>
  <c r="X23" i="1" s="1"/>
  <c r="E23" i="1" s="1"/>
  <c r="Z23" i="1" s="1"/>
  <c r="AN239" i="11"/>
  <c r="AN240" i="11" s="1"/>
  <c r="AN241" i="11" s="1"/>
  <c r="AN246" i="11" s="1"/>
  <c r="X38" i="1" s="1"/>
  <c r="E38" i="1" s="1"/>
  <c r="Z38" i="1" s="1"/>
  <c r="I239" i="11"/>
  <c r="I240" i="11" s="1"/>
  <c r="I241" i="11" s="1"/>
  <c r="I246" i="11" s="1"/>
  <c r="X10" i="1" s="1"/>
  <c r="E10" i="1" s="1"/>
  <c r="Z10" i="1" s="1"/>
  <c r="Y239" i="11"/>
  <c r="Y240" i="11" s="1"/>
  <c r="Y241" i="11" s="1"/>
  <c r="Y246" i="11" s="1"/>
  <c r="AO239" i="11"/>
  <c r="AO240" i="11" s="1"/>
  <c r="AO241" i="11" s="1"/>
  <c r="AO246" i="11" s="1"/>
  <c r="X39" i="1" s="1"/>
  <c r="E39" i="1" s="1"/>
  <c r="Z39" i="1" s="1"/>
  <c r="J239" i="11"/>
  <c r="J240" i="11" s="1"/>
  <c r="J241" i="11" s="1"/>
  <c r="J246" i="11" s="1"/>
  <c r="X11" i="1" s="1"/>
  <c r="E11" i="1" s="1"/>
  <c r="Z11" i="1" s="1"/>
  <c r="Z239" i="11"/>
  <c r="Z240" i="11" s="1"/>
  <c r="Z241" i="11" s="1"/>
  <c r="Z246" i="11" s="1"/>
  <c r="X26" i="1" s="1"/>
  <c r="E26" i="1" s="1"/>
  <c r="Z26" i="1" s="1"/>
  <c r="AP239" i="11"/>
  <c r="AP240" i="11" s="1"/>
  <c r="AP241" i="11" s="1"/>
  <c r="AP246" i="11" s="1"/>
  <c r="O239" i="11"/>
  <c r="O240" i="11" s="1"/>
  <c r="O241" i="11" s="1"/>
  <c r="O246" i="11" s="1"/>
  <c r="AE239" i="11"/>
  <c r="AE240" i="11" s="1"/>
  <c r="AE241" i="11" s="1"/>
  <c r="AE246" i="11" s="1"/>
  <c r="AU239" i="11"/>
  <c r="AU240" i="11" s="1"/>
  <c r="AU241" i="11" s="1"/>
  <c r="AU246" i="11" s="1"/>
  <c r="L239" i="11"/>
  <c r="L240" i="11" s="1"/>
  <c r="L241" i="11" s="1"/>
  <c r="L246" i="11" s="1"/>
  <c r="AB239" i="11"/>
  <c r="AB240" i="11" s="1"/>
  <c r="AB241" i="11" s="1"/>
  <c r="AB246" i="11" s="1"/>
  <c r="X27" i="1" s="1"/>
  <c r="E27" i="1" s="1"/>
  <c r="Z27" i="1" s="1"/>
  <c r="AR239" i="11"/>
  <c r="AR240" i="11" s="1"/>
  <c r="AR241" i="11" s="1"/>
  <c r="AR246" i="11" s="1"/>
  <c r="M239" i="11"/>
  <c r="M240" i="11" s="1"/>
  <c r="M241" i="11" s="1"/>
  <c r="M246" i="11" s="1"/>
  <c r="X13" i="1" s="1"/>
  <c r="E13" i="1" s="1"/>
  <c r="Z13" i="1" s="1"/>
  <c r="AC239" i="11"/>
  <c r="AC240" i="11" s="1"/>
  <c r="AC241" i="11" s="1"/>
  <c r="AC246" i="11" s="1"/>
  <c r="X28" i="1" s="1"/>
  <c r="E28" i="1" s="1"/>
  <c r="Z28" i="1" s="1"/>
  <c r="AS239" i="11"/>
  <c r="AS240" i="11" s="1"/>
  <c r="AS241" i="11" s="1"/>
  <c r="AS246" i="11" s="1"/>
  <c r="N239" i="11"/>
  <c r="N240" i="11" s="1"/>
  <c r="N241" i="11" s="1"/>
  <c r="N246" i="11" s="1"/>
  <c r="X14" i="1" s="1"/>
  <c r="E14" i="1" s="1"/>
  <c r="Z14" i="1" s="1"/>
  <c r="AD239" i="11"/>
  <c r="AD240" i="11" s="1"/>
  <c r="AD241" i="11" s="1"/>
  <c r="AD246" i="11" s="1"/>
  <c r="X29" i="1" s="1"/>
  <c r="E29" i="1" s="1"/>
  <c r="Z29" i="1" s="1"/>
  <c r="AT239" i="11"/>
  <c r="AT240" i="11" s="1"/>
  <c r="AT241" i="11" s="1"/>
  <c r="AT246" i="11" s="1"/>
  <c r="C239" i="11"/>
  <c r="C240" i="11" s="1"/>
  <c r="C241" i="11" s="1"/>
  <c r="C246" i="11" s="1"/>
  <c r="S239" i="11"/>
  <c r="S240" i="11" s="1"/>
  <c r="S241" i="11" s="1"/>
  <c r="S246" i="11" s="1"/>
  <c r="AI239" i="11"/>
  <c r="AI240" i="11" s="1"/>
  <c r="AI241" i="11" s="1"/>
  <c r="AI246" i="11" s="1"/>
  <c r="A240" i="11"/>
  <c r="A241" i="11" s="1"/>
  <c r="P239" i="11"/>
  <c r="P240" i="11" s="1"/>
  <c r="P241" i="11" s="1"/>
  <c r="P246" i="11" s="1"/>
  <c r="X16" i="1" s="1"/>
  <c r="E16" i="1" s="1"/>
  <c r="Z16" i="1" s="1"/>
  <c r="AF239" i="11"/>
  <c r="AF240" i="11" s="1"/>
  <c r="AF241" i="11" s="1"/>
  <c r="AF246" i="11" s="1"/>
  <c r="X31" i="1" s="1"/>
  <c r="E31" i="1" s="1"/>
  <c r="Z31" i="1" s="1"/>
  <c r="AV239" i="11"/>
  <c r="AV240" i="11" s="1"/>
  <c r="AV241" i="11" s="1"/>
  <c r="AV246" i="11" s="1"/>
  <c r="Q239" i="11"/>
  <c r="Q240" i="11" s="1"/>
  <c r="Q241" i="11" s="1"/>
  <c r="Q246" i="11" s="1"/>
  <c r="AG239" i="11"/>
  <c r="AG240" i="11" s="1"/>
  <c r="AG241" i="11" s="1"/>
  <c r="AG246" i="11" s="1"/>
  <c r="AW239" i="11"/>
  <c r="AW240" i="11" s="1"/>
  <c r="AW241" i="11" s="1"/>
  <c r="AW246" i="11" s="1"/>
  <c r="R239" i="11"/>
  <c r="R240" i="11" s="1"/>
  <c r="R241" i="11" s="1"/>
  <c r="R246" i="11" s="1"/>
  <c r="X18" i="1" s="1"/>
  <c r="E18" i="1" s="1"/>
  <c r="Z18" i="1" s="1"/>
  <c r="AH239" i="11"/>
  <c r="AH240" i="11" s="1"/>
  <c r="AH241" i="11" s="1"/>
  <c r="AH246" i="11" s="1"/>
  <c r="X32" i="1" s="1"/>
  <c r="E32" i="1" s="1"/>
  <c r="Z32" i="1" s="1"/>
  <c r="AX239" i="11"/>
  <c r="AX240" i="11" s="1"/>
  <c r="AX241" i="11" s="1"/>
  <c r="AX246" i="11" s="1"/>
  <c r="X44" i="1" l="1"/>
  <c r="E44" i="1" s="1"/>
  <c r="Z44" i="1" s="1"/>
  <c r="X17" i="1"/>
  <c r="E17" i="1" s="1"/>
  <c r="Z17" i="1" s="1"/>
  <c r="X40" i="1"/>
  <c r="E40" i="1" s="1"/>
  <c r="Z40" i="1" s="1"/>
  <c r="X36" i="1"/>
  <c r="E36" i="1" s="1"/>
  <c r="Z36" i="1" s="1"/>
  <c r="X41" i="1"/>
  <c r="E41" i="1" s="1"/>
  <c r="Z41" i="1" s="1"/>
  <c r="X33" i="1"/>
  <c r="E33" i="1" s="1"/>
  <c r="Z33" i="1" s="1"/>
  <c r="X37" i="1"/>
  <c r="E37" i="1" s="1"/>
  <c r="Z37" i="1" s="1"/>
  <c r="X19" i="1"/>
  <c r="E19" i="1" s="1"/>
  <c r="Z19" i="1" s="1"/>
  <c r="X30" i="1"/>
  <c r="E30" i="1" s="1"/>
  <c r="Z30" i="1" s="1"/>
  <c r="X43" i="1"/>
  <c r="E43" i="1" s="1"/>
  <c r="Z43" i="1" s="1"/>
  <c r="X34" i="1"/>
  <c r="E34" i="1" s="1"/>
  <c r="Z34" i="1" s="1"/>
  <c r="X15" i="1"/>
  <c r="E15" i="1" s="1"/>
  <c r="Z15" i="1" s="1"/>
  <c r="X35" i="1"/>
  <c r="E35" i="1" s="1"/>
  <c r="Z35" i="1" s="1"/>
  <c r="X20" i="1"/>
  <c r="E20" i="1" s="1"/>
  <c r="Z20" i="1" s="1"/>
  <c r="X48" i="1"/>
  <c r="E48" i="1" s="1"/>
  <c r="Z48" i="1" s="1"/>
  <c r="X49" i="1"/>
  <c r="E49" i="1" s="1"/>
  <c r="Z49" i="1" s="1"/>
  <c r="X45" i="1"/>
  <c r="E45" i="1" s="1"/>
  <c r="Z45" i="1" s="1"/>
  <c r="X24" i="1"/>
  <c r="E24" i="1" s="1"/>
  <c r="Z24" i="1" s="1"/>
  <c r="X46" i="1"/>
  <c r="E46" i="1" s="1"/>
  <c r="Z46" i="1" s="1"/>
  <c r="X22" i="1"/>
  <c r="E22" i="1" s="1"/>
  <c r="Z22" i="1" s="1"/>
  <c r="X47" i="1"/>
  <c r="E47" i="1" s="1"/>
  <c r="Z47" i="1" s="1"/>
  <c r="X50" i="1"/>
  <c r="E50" i="1" s="1"/>
  <c r="Z50" i="1" s="1"/>
  <c r="X51" i="1"/>
  <c r="E51" i="1" s="1"/>
  <c r="Z51" i="1" s="1"/>
  <c r="X25" i="1"/>
  <c r="E25" i="1" s="1"/>
  <c r="Z25" i="1" s="1"/>
  <c r="X42" i="1"/>
  <c r="E42" i="1" s="1"/>
  <c r="Z42" i="1" s="1"/>
  <c r="X4" i="1"/>
  <c r="B246" i="11"/>
  <c r="X54" i="1" s="1"/>
  <c r="E54" i="1" s="1"/>
  <c r="E4" i="1" l="1"/>
  <c r="X52" i="1"/>
  <c r="X55" i="1" s="1"/>
  <c r="Z4" i="1" l="1"/>
  <c r="Z52" i="1" s="1"/>
  <c r="E52" i="1"/>
  <c r="E55" i="1" l="1"/>
  <c r="Z55" i="1" s="1"/>
  <c r="E58" i="1"/>
  <c r="B60" i="1"/>
  <c r="B61" i="1" s="1"/>
  <c r="G58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2 Valets led</t>
        </r>
      </text>
    </comment>
    <comment ref="H31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32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40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41" authorId="0" shapeId="0">
      <text>
        <r>
          <rPr>
            <sz val="9"/>
            <color indexed="81"/>
            <rFont val="Tahoma"/>
            <charset val="1"/>
          </rPr>
          <t>2 Valets led</t>
        </r>
      </text>
    </comment>
    <comment ref="H48" authorId="0" shapeId="0">
      <text>
        <r>
          <rPr>
            <sz val="9"/>
            <color indexed="81"/>
            <rFont val="Tahoma"/>
            <charset val="1"/>
          </rPr>
          <t>8 Valets led</t>
        </r>
      </text>
    </comment>
    <comment ref="H49" authorId="0" shapeId="0">
      <text>
        <r>
          <rPr>
            <sz val="9"/>
            <color indexed="81"/>
            <rFont val="Tahoma"/>
            <charset val="1"/>
          </rPr>
          <t>1 Valets led</t>
        </r>
      </text>
    </comment>
    <comment ref="H50" authorId="0" shapeId="0">
      <text>
        <r>
          <rPr>
            <sz val="9"/>
            <color indexed="81"/>
            <rFont val="Tahoma"/>
            <charset val="1"/>
          </rPr>
          <t>2 Valets led</t>
        </r>
      </text>
    </comment>
    <comment ref="H51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</commentList>
</comments>
</file>

<file path=xl/comments17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<sst xmlns="http://schemas.openxmlformats.org/spreadsheetml/2006/main" count="2271" uniqueCount="255">
  <si>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</si>
  <si>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</si>
  <si>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</si>
  <si>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</si>
  <si>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</si>
  <si>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</si>
  <si>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</si>
  <si>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</si>
  <si>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</si>
  <si>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</si>
  <si>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</si>
  <si>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</si>
  <si>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</si>
  <si>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</si>
  <si>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</si>
  <si>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</si>
  <si>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</si>
  <si>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</si>
  <si>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</si>
  <si>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</si>
  <si>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</si>
  <si>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</si>
  <si>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</si>
  <si>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</si>
  <si>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</si>
  <si>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</si>
  <si>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</si>
  <si>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</si>
  <si>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</si>
  <si>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</si>
  <si>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</si>
  <si>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</si>
  <si>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</si>
  <si>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</si>
  <si>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</si>
  <si>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</si>
  <si>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</si>
  <si>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</si>
  <si>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</si>
  <si>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</si>
  <si>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</si>
  <si>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</si>
  <si>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</si>
  <si>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</si>
  <si>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</si>
  <si>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</si>
  <si>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</si>
  <si>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</si>
  <si>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</si>
  <si>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</si>
  <si>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</si>
  <si>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</si>
  <si>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</si>
  <si>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</si>
  <si>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</si>
  <si>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</si>
  <si>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</si>
  <si>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</si>
  <si>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</si>
  <si>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</si>
  <si>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</si>
  <si>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</si>
  <si>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</si>
  <si>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</si>
  <si>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</si>
  <si>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</si>
  <si>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</si>
  <si>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</si>
  <si>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</si>
  <si>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</si>
  <si>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</si>
  <si>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</si>
  <si>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</si>
  <si>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</si>
  <si>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</si>
  <si>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</si>
  <si>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</si>
  <si>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</si>
  <si>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</si>
  <si>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</si>
  <si>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</si>
  <si>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</si>
  <si>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</si>
  <si>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</si>
  <si>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</si>
  <si>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</si>
  <si>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</si>
  <si>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</si>
  <si>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</si>
  <si>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</si>
  <si>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</si>
  <si>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</si>
  <si>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</si>
  <si>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</si>
  <si>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</si>
  <si>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</si>
  <si>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</si>
  <si>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</si>
  <si>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</si>
  <si>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</si>
  <si>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</si>
  <si>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</si>
  <si>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</si>
  <si>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</si>
  <si>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</si>
  <si>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</si>
  <si>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</si>
  <si>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</si>
  <si>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</si>
  <si>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</si>
  <si>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</si>
  <si>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</si>
  <si>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</si>
  <si>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</si>
  <si>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</si>
  <si>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</si>
  <si>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</si>
  <si>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</si>
  <si>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</si>
  <si>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</si>
  <si>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</si>
  <si>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</si>
  <si>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</si>
  <si>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</si>
  <si>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</si>
  <si>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</si>
  <si>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</si>
  <si>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</si>
  <si>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</si>
  <si>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</si>
  <si>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</si>
  <si>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</si>
  <si>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</si>
  <si>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</si>
  <si>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</si>
  <si>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</si>
  <si>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</si>
  <si>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</si>
  <si>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</si>
  <si>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</si>
  <si>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</si>
  <si>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</si>
  <si>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Anderson, Jonathan</t>
  </si>
  <si>
    <t>Rio City Cafe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</si>
  <si>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</si>
  <si>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</si>
  <si>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</si>
  <si>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</si>
  <si>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</si>
  <si>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</si>
  <si>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</si>
  <si>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</si>
  <si>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</si>
  <si>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DrM@yaBau3r</t>
  </si>
  <si>
    <t>Cardelli, Matthew</t>
  </si>
  <si>
    <t>Arroyo, Tyler</t>
  </si>
  <si>
    <t>Semeryuk, Timofey</t>
  </si>
  <si>
    <t>Snow, Kyle</t>
  </si>
  <si>
    <t>Klein, Michael</t>
  </si>
  <si>
    <t>Martin, Nicholas</t>
  </si>
  <si>
    <t>Heflin, Johnathon</t>
  </si>
  <si>
    <t>Ellescas, Adrian</t>
  </si>
  <si>
    <t>Ramsier, Sarah</t>
  </si>
  <si>
    <t>Unmatched Clock Time</t>
  </si>
  <si>
    <t>Clock Type</t>
  </si>
  <si>
    <t>Levesque, Quintin</t>
  </si>
  <si>
    <t>Ocampo-Mora, Celestino</t>
  </si>
  <si>
    <t>Veilleux, Matthew</t>
  </si>
  <si>
    <t>Esquivel, Jesus</t>
  </si>
  <si>
    <t>Rodriguez, Benito</t>
  </si>
  <si>
    <t>Yountville - Dalton</t>
  </si>
  <si>
    <t>Semeryuk Ti</t>
  </si>
  <si>
    <t>Levesque Qu</t>
  </si>
  <si>
    <t>RiverCats</t>
  </si>
  <si>
    <t>0</t>
  </si>
  <si>
    <t>Brewer Be</t>
  </si>
  <si>
    <t>Bringgold Ch</t>
  </si>
  <si>
    <t>Cardelli Ma</t>
  </si>
  <si>
    <t>Kane Ro</t>
  </si>
  <si>
    <t>Ramsier Sa</t>
  </si>
  <si>
    <t>Rodriguez Be</t>
  </si>
  <si>
    <t>Skogberg Ma</t>
  </si>
  <si>
    <t>Snow Ky</t>
  </si>
  <si>
    <t>Wedman Ke</t>
  </si>
  <si>
    <t>Ocampo-Mora Ce</t>
  </si>
  <si>
    <t>Anderson Jo</t>
  </si>
  <si>
    <t>Barnyak Al</t>
  </si>
  <si>
    <t>Carmenita Ja</t>
  </si>
  <si>
    <t>Martin Ni</t>
  </si>
  <si>
    <t>Auburn - Rob</t>
  </si>
  <si>
    <t>Sacramento - Rob</t>
  </si>
  <si>
    <t>370,371</t>
  </si>
  <si>
    <t>368,369</t>
  </si>
  <si>
    <t>Lodi - Dalton</t>
  </si>
  <si>
    <t>374,375</t>
  </si>
  <si>
    <t>372,373</t>
  </si>
  <si>
    <t>Arroyo Ty</t>
  </si>
  <si>
    <t>Sacramento - Tyler</t>
  </si>
  <si>
    <t>Sacramento - David</t>
  </si>
  <si>
    <t>Cannon Da</t>
  </si>
  <si>
    <t>Carmichael - Dalton</t>
  </si>
  <si>
    <t>McLaughlin Da</t>
  </si>
  <si>
    <t>Sacramento - Dalton</t>
  </si>
  <si>
    <t>Aljamal, Emad</t>
  </si>
  <si>
    <t>Ellescas Ad</t>
  </si>
  <si>
    <t>Esquivel Je</t>
  </si>
  <si>
    <t>Henning Da</t>
  </si>
  <si>
    <t>Henning, Daniel</t>
  </si>
  <si>
    <t>Klein Mi</t>
  </si>
  <si>
    <t>Tedeschi Tr</t>
  </si>
  <si>
    <t>Thimmes Se</t>
  </si>
  <si>
    <t>Torres Vi</t>
  </si>
  <si>
    <t>Wilkerson Cu</t>
  </si>
  <si>
    <t>Wilkerson, Curtis</t>
  </si>
  <si>
    <t>Heflin Jo</t>
  </si>
  <si>
    <t>Silva Aa</t>
  </si>
  <si>
    <t>Silva, Aaron</t>
  </si>
  <si>
    <t>Veilleux Ma</t>
  </si>
  <si>
    <t>Stipend</t>
  </si>
  <si>
    <t>Hours Threshold</t>
  </si>
  <si>
    <t>Rate</t>
  </si>
  <si>
    <t>The UV (Bandera)</t>
  </si>
  <si>
    <t>Empress Tavern</t>
  </si>
  <si>
    <t>ET</t>
  </si>
  <si>
    <t>UV</t>
  </si>
  <si>
    <t>SC Car Washer</t>
  </si>
  <si>
    <t>RC Valet</t>
  </si>
  <si>
    <t>T22 Valet</t>
  </si>
  <si>
    <t>FH Valet</t>
  </si>
  <si>
    <t>HoO Valet</t>
  </si>
  <si>
    <t>Uber</t>
  </si>
  <si>
    <t>PP Valet (Sacramento)</t>
  </si>
  <si>
    <t>PP Lead</t>
  </si>
  <si>
    <t>Mapanao, Shephard</t>
  </si>
  <si>
    <t>Transfer/Charter</t>
  </si>
  <si>
    <t>Manager Meeting</t>
  </si>
  <si>
    <t>UV Valet</t>
  </si>
  <si>
    <t>FH Lot Blocker</t>
  </si>
  <si>
    <t>McGhee, Tuximane</t>
  </si>
  <si>
    <t>Valet Training</t>
  </si>
  <si>
    <t>ET Valet</t>
  </si>
  <si>
    <t>Flores Os</t>
  </si>
  <si>
    <t>Rochester Da</t>
  </si>
  <si>
    <t>Mapanao Sh</t>
  </si>
  <si>
    <t>Grecin An</t>
  </si>
  <si>
    <t>Aljamal Em</t>
  </si>
  <si>
    <t>McGhee Tu</t>
  </si>
  <si>
    <t>MAIN VALET</t>
  </si>
  <si>
    <t>Dinner In</t>
  </si>
  <si>
    <t>Dinner Out</t>
  </si>
  <si>
    <t>Lunch In</t>
  </si>
  <si>
    <t>Lunch Out</t>
  </si>
  <si>
    <t>Firehouse</t>
  </si>
  <si>
    <t>Rio City</t>
  </si>
  <si>
    <t>Bauer 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</si>
</sst>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sz val="10"/>
      <color theme="0"/>
      <name val="Arial"/>
      <family val="2"/>
    </font>
    <font>
      <b/>
      <sz val="8"/>
      <color theme="3" tint="0.79998168889431442"/>
      <name val="Calibri"/>
      <family val="2"/>
      <scheme val="minor"/>
    </font>
    <font>
      <b/>
      <sz val="8"/>
      <color theme="7" tint="-0.499984740745262"/>
      <name val="Calibri"/>
      <family val="2"/>
      <scheme val="minor"/>
    </font>
    <font>
      <sz val="8"/>
      <color theme="3" tint="0.79998168889431442"/>
      <name val="Calibri"/>
      <family val="2"/>
      <scheme val="minor"/>
    </font>
    <font>
      <sz val="8"/>
      <color theme="7" tint="-0.499984740745262"/>
      <name val="Calibri"/>
      <family val="2"/>
      <scheme val="minor"/>
    </font>
    <font>
      <sz val="9"/>
      <color indexed="81"/>
      <name val="Tahoma"/>
      <charset val="1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AB200"/>
        <bgColor indexed="64"/>
      </patternFill>
    </fill>
    <fill>
      <patternFill patternType="solid">
        <fgColor theme="5"/>
        <bgColor indexed="64"/>
      </patternFill>
    </fill>
  </fills>
  <borders count="10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9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1" fillId="0" borderId="91" xfId="0" applyFont="1" applyBorder="1" applyAlignment="1">
      <alignment horizontal="center"/>
    </xf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  <xf numFmtId="44" fontId="8" fillId="7" borderId="4" xfId="1" applyFont="1" applyFill="1" applyBorder="1" applyAlignment="1" applyProtection="1">
      <alignment horizontal="center"/>
    </xf>
    <xf numFmtId="44" fontId="8" fillId="7" borderId="1" xfId="3" applyFont="1" applyFill="1" applyBorder="1" applyAlignment="1" applyProtection="1">
      <alignment horizontal="center"/>
    </xf>
    <xf numFmtId="44" fontId="7" fillId="0" borderId="3" xfId="1" applyFont="1" applyFill="1" applyBorder="1" applyAlignment="1" applyProtection="1">
      <alignment horizontal="center"/>
    </xf>
    <xf numFmtId="0" fontId="0" fillId="0" borderId="0" xfId="0" applyFill="1" applyBorder="1"/>
    <xf numFmtId="44" fontId="7" fillId="6" borderId="40" xfId="1" applyFont="1" applyFill="1" applyBorder="1" applyAlignment="1" applyProtection="1">
      <alignment horizontal="center"/>
    </xf>
    <xf numFmtId="4" fontId="7" fillId="6" borderId="100" xfId="1" applyNumberFormat="1" applyFont="1" applyFill="1" applyBorder="1" applyAlignment="1" applyProtection="1">
      <alignment horizontal="center"/>
    </xf>
    <xf numFmtId="4" fontId="7" fillId="6" borderId="39" xfId="1" applyNumberFormat="1" applyFont="1" applyFill="1" applyBorder="1" applyAlignment="1" applyProtection="1">
      <alignment horizontal="center"/>
    </xf>
    <xf numFmtId="4" fontId="7" fillId="6" borderId="41" xfId="1" applyNumberFormat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 vertical="center"/>
    </xf>
    <xf numFmtId="165" fontId="32" fillId="16" borderId="3" xfId="0" applyNumberFormat="1" applyFont="1" applyFill="1" applyBorder="1" applyAlignment="1" applyProtection="1">
      <alignment horizontal="center"/>
    </xf>
    <xf numFmtId="165" fontId="33" fillId="22" borderId="3" xfId="0" applyNumberFormat="1" applyFont="1" applyFill="1" applyBorder="1" applyAlignment="1" applyProtection="1">
      <alignment horizontal="center"/>
    </xf>
    <xf numFmtId="43" fontId="34" fillId="16" borderId="0" xfId="0" applyNumberFormat="1" applyFont="1" applyFill="1" applyBorder="1" applyAlignment="1">
      <alignment horizontal="center"/>
    </xf>
    <xf numFmtId="43" fontId="35" fillId="22" borderId="0" xfId="0" applyNumberFormat="1" applyFont="1" applyFill="1" applyBorder="1" applyAlignment="1">
      <alignment horizontal="center"/>
    </xf>
    <xf numFmtId="43" fontId="8" fillId="23" borderId="0" xfId="0" applyNumberFormat="1" applyFont="1" applyFill="1" applyBorder="1" applyAlignment="1">
      <alignment horizontal="center"/>
    </xf>
    <xf numFmtId="165" fontId="7" fillId="23" borderId="5" xfId="0" applyNumberFormat="1" applyFont="1" applyFill="1" applyBorder="1" applyAlignment="1" applyProtection="1">
      <alignment horizontal="center"/>
    </xf>
    <xf numFmtId="43" fontId="34" fillId="16" borderId="20" xfId="0" applyNumberFormat="1" applyFont="1" applyFill="1" applyBorder="1" applyAlignment="1" applyProtection="1">
      <alignment horizontal="center"/>
    </xf>
    <xf numFmtId="43" fontId="8" fillId="23" borderId="20" xfId="0" applyNumberFormat="1" applyFont="1" applyFill="1" applyBorder="1" applyAlignment="1" applyProtection="1">
      <alignment horizontal="center"/>
    </xf>
    <xf numFmtId="43" fontId="35" fillId="22" borderId="20" xfId="0" applyNumberFormat="1" applyFont="1" applyFill="1" applyBorder="1" applyAlignment="1" applyProtection="1">
      <alignment horizontal="center"/>
    </xf>
    <xf numFmtId="43" fontId="32" fillId="16" borderId="64" xfId="0" applyNumberFormat="1" applyFont="1" applyFill="1" applyBorder="1" applyAlignment="1" applyProtection="1">
      <alignment horizontal="center"/>
    </xf>
    <xf numFmtId="43" fontId="33" fillId="22" borderId="64" xfId="0" applyNumberFormat="1" applyFont="1" applyFill="1" applyBorder="1" applyAlignment="1" applyProtection="1">
      <alignment horizontal="center"/>
    </xf>
    <xf numFmtId="43" fontId="7" fillId="23" borderId="64" xfId="0" applyNumberFormat="1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7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AB200"/>
      <color rgb="FF008E40"/>
      <color rgb="FF03EB3A"/>
      <color rgb="FFEEFF8B"/>
      <color rgb="FFFFFF99"/>
      <color rgb="FFD48482"/>
      <color rgb="FFFF3399"/>
      <color rgb="FF008582"/>
      <color rgb="FF00FFFF"/>
      <color rgb="FFB8B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104778</xdr:colOff>
      <xdr:row>1</xdr:row>
      <xdr:rowOff>47625</xdr:rowOff>
    </xdr:from>
    <xdr:to>
      <xdr:col>31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29</xdr:col>
      <xdr:colOff>219075</xdr:colOff>
      <xdr:row>74</xdr:row>
      <xdr:rowOff>38100</xdr:rowOff>
    </xdr:from>
    <xdr:to>
      <xdr:col>31</xdr:col>
      <xdr:colOff>409575</xdr:colOff>
      <xdr:row>81</xdr:row>
      <xdr:rowOff>78105</xdr:rowOff>
    </xdr:to>
    <xdr:sp macro="[0]!NewPayPeriod" textlink="">
      <xdr:nvSpPr>
        <xdr:cNvPr id="6" name="btnNewPayPeriod"/>
        <xdr:cNvSpPr/>
      </xdr:nvSpPr>
      <xdr:spPr>
        <a:xfrm>
          <a:off x="13468350" y="10696575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29</xdr:col>
      <xdr:colOff>104775</xdr:colOff>
      <xdr:row>19</xdr:row>
      <xdr:rowOff>95250</xdr:rowOff>
    </xdr:from>
    <xdr:to>
      <xdr:col>31</xdr:col>
      <xdr:colOff>123825</xdr:colOff>
      <xdr:row>26</xdr:row>
      <xdr:rowOff>104775</xdr:rowOff>
    </xdr:to>
    <xdr:sp macro="[0]!SortSheets" textlink="">
      <xdr:nvSpPr>
        <xdr:cNvPr id="7" name="btnSortAllSheets"/>
        <xdr:cNvSpPr/>
      </xdr:nvSpPr>
      <xdr:spPr>
        <a:xfrm>
          <a:off x="13354050" y="2809875"/>
          <a:ext cx="122872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29</xdr:col>
      <xdr:colOff>38099</xdr:colOff>
      <xdr:row>49</xdr:row>
      <xdr:rowOff>28575</xdr:rowOff>
    </xdr:from>
    <xdr:to>
      <xdr:col>31</xdr:col>
      <xdr:colOff>457200</xdr:colOff>
      <xdr:row>53</xdr:row>
      <xdr:rowOff>104775</xdr:rowOff>
    </xdr:to>
    <xdr:sp macro="[0]!PayLB" textlink="">
      <xdr:nvSpPr>
        <xdr:cNvPr id="9" name="btnPayLB"/>
        <xdr:cNvSpPr/>
      </xdr:nvSpPr>
      <xdr:spPr>
        <a:xfrm>
          <a:off x="13287374" y="7029450"/>
          <a:ext cx="162877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29</xdr:col>
      <xdr:colOff>19050</xdr:colOff>
      <xdr:row>54</xdr:row>
      <xdr:rowOff>76200</xdr:rowOff>
    </xdr:from>
    <xdr:to>
      <xdr:col>31</xdr:col>
      <xdr:colOff>447675</xdr:colOff>
      <xdr:row>64</xdr:row>
      <xdr:rowOff>56967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7820025"/>
          <a:ext cx="163830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9525</xdr:colOff>
      <xdr:row>35</xdr:row>
      <xdr:rowOff>76200</xdr:rowOff>
    </xdr:from>
    <xdr:to>
      <xdr:col>31</xdr:col>
      <xdr:colOff>428625</xdr:colOff>
      <xdr:row>48</xdr:row>
      <xdr:rowOff>85725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8800" y="5076825"/>
          <a:ext cx="162877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19050</xdr:colOff>
      <xdr:row>27</xdr:row>
      <xdr:rowOff>95250</xdr:rowOff>
    </xdr:from>
    <xdr:to>
      <xdr:col>32</xdr:col>
      <xdr:colOff>190190</xdr:colOff>
      <xdr:row>34</xdr:row>
      <xdr:rowOff>98933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952875"/>
          <a:ext cx="2495240" cy="100380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28575</xdr:colOff>
      <xdr:row>10</xdr:row>
      <xdr:rowOff>47625</xdr:rowOff>
    </xdr:from>
    <xdr:to>
      <xdr:col>31</xdr:col>
      <xdr:colOff>390525</xdr:colOff>
      <xdr:row>17</xdr:row>
      <xdr:rowOff>104775</xdr:rowOff>
    </xdr:to>
    <xdr:sp macro="[0]!ExplainFeatures" textlink="">
      <xdr:nvSpPr>
        <xdr:cNvPr id="13" name="Oval Callout 12"/>
        <xdr:cNvSpPr/>
      </xdr:nvSpPr>
      <xdr:spPr>
        <a:xfrm>
          <a:off x="13277850" y="1476375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28</xdr:col>
      <xdr:colOff>57150</xdr:colOff>
      <xdr:row>63</xdr:row>
      <xdr:rowOff>76200</xdr:rowOff>
    </xdr:from>
    <xdr:to>
      <xdr:col>31</xdr:col>
      <xdr:colOff>495300</xdr:colOff>
      <xdr:row>75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3211175" y="9163050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388620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22</xdr:col>
      <xdr:colOff>266700</xdr:colOff>
      <xdr:row>21</xdr:row>
      <xdr:rowOff>152399</xdr:rowOff>
    </xdr:from>
    <xdr:to>
      <xdr:col>24</xdr:col>
      <xdr:colOff>125730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W147"/>
  <sheetViews>
    <sheetView zoomScaleNormal="100" workbookViewId="0">
      <pane xSplit="1" ySplit="1" topLeftCell="B18" activePane="bottomRight" state="frozen"/>
      <selection pane="topRight" activeCell="B1" sqref="B1"/>
      <selection pane="bottomLeft" activeCell="A2" sqref="A2"/>
      <selection pane="bottomRight" activeCell="AH18" sqref="AH18"/>
    </sheetView>
  </sheetViews>
  <sheetFormatPr defaultColWidth="16.7109375" defaultRowHeight="11.25" x14ac:dyDescent="0.2"/>
  <cols>
    <col min="1" max="1" width="18" style="99" bestFit="1" customWidth="1"/>
    <col min="2" max="2" width="9.5703125" style="378" bestFit="1" customWidth="1"/>
    <col min="3" max="3" width="8.5703125" style="378" bestFit="1" customWidth="1"/>
    <col min="4" max="4" width="8.85546875" style="233" bestFit="1" customWidth="1"/>
    <col min="5" max="5" width="8.7109375" style="95" bestFit="1" customWidth="1"/>
    <col min="6" max="6" width="7.42578125" style="95" bestFit="1" customWidth="1"/>
    <col min="7" max="7" width="9.5703125" style="233" bestFit="1" customWidth="1"/>
    <col min="8" max="8" width="6.5703125" style="377" bestFit="1" customWidth="1"/>
    <col min="9" max="9" width="4" style="377" bestFit="1" customWidth="1"/>
    <col min="10" max="11" width="6.5703125" style="226" bestFit="1" customWidth="1"/>
    <col min="12" max="12" width="5.7109375" style="226" bestFit="1" customWidth="1"/>
    <col min="13" max="13" width="5.7109375" style="233" bestFit="1" customWidth="1"/>
    <col min="14" max="14" width="6.5703125" style="233" bestFit="1" customWidth="1"/>
    <col min="15" max="17" width="5.7109375" style="233" bestFit="1" customWidth="1"/>
    <col min="18" max="18" width="4.85546875" style="233" bestFit="1" customWidth="1"/>
    <col min="19" max="19" width="9.7109375" style="95" bestFit="1" customWidth="1"/>
    <col min="20" max="20" width="7.42578125" style="95" bestFit="1" customWidth="1"/>
    <col min="21" max="21" width="6.42578125" style="95" bestFit="1" customWidth="1"/>
    <col min="22" max="22" width="6.85546875" style="95" bestFit="1" customWidth="1"/>
    <col min="23" max="23" width="6.5703125" style="95" bestFit="1" customWidth="1"/>
    <col min="24" max="24" width="7.42578125" style="95" bestFit="1" customWidth="1"/>
    <col min="25" max="25" width="7.42578125" style="378" bestFit="1" customWidth="1"/>
    <col min="26" max="26" width="9.5703125" style="95" bestFit="1" customWidth="1"/>
    <col min="27" max="27" width="8.28515625" style="62" bestFit="1" customWidth="1"/>
    <col min="28" max="28" width="12.5703125" style="62" bestFit="1" customWidth="1"/>
    <col min="29" max="29" width="1.42578125" style="62" bestFit="1" customWidth="1"/>
    <col min="30" max="30" width="16.7109375" style="62"/>
    <col min="31" max="31" width="1.42578125" style="62" bestFit="1" customWidth="1"/>
    <col min="32" max="16384" width="16.7109375" style="62"/>
  </cols>
  <sheetData>
    <row r="1" spans="1:28" x14ac:dyDescent="0.2">
      <c r="A1" s="318" t="s">
        <v>9</v>
      </c>
      <c r="B1" s="588" t="s">
        <v>81</v>
      </c>
      <c r="C1" s="589" t="s">
        <v>80</v>
      </c>
      <c r="D1" s="605" t="s">
        <v>33</v>
      </c>
      <c r="E1" s="590" t="s">
        <v>26</v>
      </c>
      <c r="F1" s="591" t="s">
        <v>32</v>
      </c>
      <c r="G1" s="592" t="s">
        <v>77</v>
      </c>
      <c r="H1" s="593" t="s">
        <v>70</v>
      </c>
      <c r="I1" s="594" t="s">
        <v>72</v>
      </c>
      <c r="J1" s="595" t="s">
        <v>29</v>
      </c>
      <c r="K1" s="596" t="s">
        <v>30</v>
      </c>
      <c r="L1" s="597" t="s">
        <v>31</v>
      </c>
      <c r="M1" s="598" t="s">
        <v>49</v>
      </c>
      <c r="N1" s="599" t="s">
        <v>139</v>
      </c>
      <c r="O1" s="646" t="s">
        <v>152</v>
      </c>
      <c r="P1" s="647" t="s">
        <v>223</v>
      </c>
      <c r="Q1" s="648" t="s">
        <v>224</v>
      </c>
      <c r="R1" s="600" t="s">
        <v>74</v>
      </c>
      <c r="S1" s="601" t="s">
        <v>78</v>
      </c>
      <c r="T1" s="602" t="s">
        <v>71</v>
      </c>
      <c r="U1" s="602" t="s">
        <v>89</v>
      </c>
      <c r="V1" s="597" t="s">
        <v>67</v>
      </c>
      <c r="W1" s="598" t="s">
        <v>96</v>
      </c>
      <c r="X1" s="603" t="s">
        <v>88</v>
      </c>
      <c r="Y1" s="604" t="s">
        <v>39</v>
      </c>
      <c r="Z1" s="319" t="s">
        <v>3</v>
      </c>
      <c r="AB1" s="320" t="s">
        <v>106</v>
      </c>
    </row>
    <row r="2" spans="1:28" x14ac:dyDescent="0.2">
      <c r="A2" s="625" t="s">
        <v>104</v>
      </c>
      <c r="B2" s="525">
        <v>0</v>
      </c>
      <c r="C2" s="525">
        <v>0</v>
      </c>
      <c r="D2" s="475">
        <f t="shared" ref="D2:D3" si="0">SUM(G2:R2)</f>
        <v>0</v>
      </c>
      <c r="E2" s="476">
        <f t="shared" ref="E2:E3" si="1">SUM(S2:Y2)</f>
        <v>0</v>
      </c>
      <c r="F2" s="477">
        <f>SUMIF(PP!$1:$1,$AB2,PP!$86:$86)+SUMIF(PC!$1:$1,$AB2,PC!$87:$87)</f>
        <v>0</v>
      </c>
      <c r="G2" s="478">
        <f>SUMIF(Driver!$1:$1,$AB2,Driver!$18:$18)</f>
        <v>0</v>
      </c>
      <c r="H2" s="479">
        <f>SUMIF(PP!$1:$1,$AB2,PP!$84:$84)</f>
        <v>0</v>
      </c>
      <c r="I2" s="480">
        <f>SUMIF(PC!$1:$1,$AB2,PC!$85:$85)</f>
        <v>0</v>
      </c>
      <c r="J2" s="478">
        <f>SUMIF(FH!$1:$1,$AB2,FH!$99:$99)</f>
        <v>0</v>
      </c>
      <c r="K2" s="481">
        <f>SUMIF('T22'!$1:$1,$AB2,'T22'!$99:$99)</f>
        <v>0</v>
      </c>
      <c r="L2" s="478">
        <f>SUMIF(RF!$1:$1,$AB2,RF!$18:$18)</f>
        <v>0</v>
      </c>
      <c r="M2" s="478">
        <f>SUMIF(SC!$1:$1,$AB2,IF(DAY(PayDay1)=1,SC!$17:$17,SC!$35:$35))</f>
        <v>0</v>
      </c>
      <c r="N2" s="478">
        <f>SUMIF('RC'!$1:$1,$AB2,'RC'!$18:$18)</f>
        <v>0</v>
      </c>
      <c r="O2" s="478">
        <f>SUMIF(HoO!$1:$1,$AB2,IF(DAY(PayDay1)=1,HoO!$17:$17,HoO!$34:$34))</f>
        <v>0</v>
      </c>
      <c r="P2" s="478">
        <f>SUMIF(ET!$1:$1,$AB2,IF(DAY(PayDay1)=1,ET!$17:$17,ET!$34:$34))</f>
        <v>0</v>
      </c>
      <c r="Q2" s="478">
        <f>SUMIF(UV!$1:$1,$AB2,UV!$18:$18)</f>
        <v>0</v>
      </c>
      <c r="R2" s="482">
        <f>SUMIF(TM!$1:$1,$AB2,TM!$18:$18)</f>
        <v>0</v>
      </c>
      <c r="S2" s="483">
        <f>SUMIF(Driver!$1:$1,$AB2,Driver!$19:$19)</f>
        <v>0</v>
      </c>
      <c r="T2" s="483">
        <f>SUMIF(PP!$1:$1,$AB2,PP!$85:$85)</f>
        <v>0</v>
      </c>
      <c r="U2" s="483">
        <f>SUMIF(PC!$1:$1,$AB2,PC!$86:$86)</f>
        <v>0</v>
      </c>
      <c r="V2" s="483">
        <f>SUMIF(RF!$1:$1,$AB2,RF!$22:$22)</f>
        <v>0</v>
      </c>
      <c r="W2" s="478">
        <f>SUMIF(SC!$1:$1,$AB2,IF(DAY(PayDay1)=1,SC!$18:$18,SC!$36:$36))</f>
        <v>0</v>
      </c>
      <c r="X2" s="484">
        <f>SUMIF(OT!$1:$1,$AB2,OT!$246:$246)</f>
        <v>0</v>
      </c>
      <c r="Y2" s="554"/>
      <c r="Z2" s="485">
        <f t="shared" ref="Z2:Z3" si="2">(D2*B2)+E2+F2</f>
        <v>0</v>
      </c>
      <c r="AA2" s="486"/>
      <c r="AB2" s="486" t="str">
        <f t="shared" ref="AB2:AB3" si="3">IFERROR(LEFT(A2,SEARCH(",",A2)-1)&amp;MID(A2,SEARCH(" ",A2),3)," ")</f>
        <v>Bauer Br</v>
      </c>
    </row>
    <row r="3" spans="1:28" x14ac:dyDescent="0.2">
      <c r="A3" s="626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SUMIF(PP!$1:$1,$AB3,PP!$86:$86)+SUMIF(PC!$1:$1,$AB3,PC!$87:$87)</f>
        <v>0</v>
      </c>
      <c r="G3" s="490">
        <f>SUMIF(Driver!$1:$1,$AB3,Driver!$18:$18)</f>
        <v>0</v>
      </c>
      <c r="H3" s="491">
        <f>SUMIF(PP!$1:$1,$AB3,PP!$84:$84)</f>
        <v>0</v>
      </c>
      <c r="I3" s="492">
        <f>SUMIF(PC!$1:$1,$AB3,PC!$85:$85)</f>
        <v>0</v>
      </c>
      <c r="J3" s="490">
        <f>SUMIF(FH!$1:$1,$AB3,FH!$99:$99)</f>
        <v>0</v>
      </c>
      <c r="K3" s="493">
        <f>SUMIF('T22'!$1:$1,$AB3,'T22'!$99:$99)</f>
        <v>0</v>
      </c>
      <c r="L3" s="490">
        <f>SUMIF(RF!$1:$1,$AB3,RF!$18:$18)</f>
        <v>0</v>
      </c>
      <c r="M3" s="490">
        <f>SUMIF(SC!$1:$1,$AB3,IF(DAY(PayDay1)=1,SC!$17:$17,SC!$35:$35))</f>
        <v>0</v>
      </c>
      <c r="N3" s="490">
        <f>SUMIF('RC'!$1:$1,$AB3,'RC'!$18:$18)</f>
        <v>0</v>
      </c>
      <c r="O3" s="490">
        <f>SUMIF(HoO!$1:$1,$AB3,IF(DAY(PayDay1)=1,HoO!$17:$17,HoO!$34:$34))</f>
        <v>0</v>
      </c>
      <c r="P3" s="490">
        <f>SUMIF(ET!$1:$1,$AB3,IF(DAY(PayDay1)=1,ET!$17:$17,ET!$34:$34))</f>
        <v>0</v>
      </c>
      <c r="Q3" s="490">
        <f>SUMIF(UV!$1:$1,$AB3,UV!$18:$18)</f>
        <v>0</v>
      </c>
      <c r="R3" s="494">
        <f>SUMIF(TM!$1:$1,$AB3,TM!$18:$18)</f>
        <v>0</v>
      </c>
      <c r="S3" s="495">
        <f>SUMIF(Driver!$1:$1,$AB3,Driver!$19:$19)</f>
        <v>0</v>
      </c>
      <c r="T3" s="495">
        <f>SUMIF(PP!$1:$1,$AB3,PP!$85:$85)</f>
        <v>0</v>
      </c>
      <c r="U3" s="495">
        <f>SUMIF(PC!$1:$1,$AB3,PC!$86:$86)</f>
        <v>0</v>
      </c>
      <c r="V3" s="495">
        <f>SUMIF(RF!$1:$1,$AB3,RF!$22:$22)</f>
        <v>0</v>
      </c>
      <c r="W3" s="490">
        <f>SUMIF(SC!$1:$1,$AB3,IF(DAY(PayDay1)=1,SC!$18:$18,SC!$36:$36))</f>
        <v>0</v>
      </c>
      <c r="X3" s="496">
        <f>SUMIF(OT!$1:$1,$AB3,OT!$246:$246)</f>
        <v>0</v>
      </c>
      <c r="Y3" s="555"/>
      <c r="Z3" s="497">
        <f t="shared" si="2"/>
        <v>0</v>
      </c>
      <c r="AA3" s="498"/>
      <c r="AB3" s="498" t="str">
        <f t="shared" si="3"/>
        <v>Bauer St</v>
      </c>
    </row>
    <row r="4" spans="1:28" x14ac:dyDescent="0.2">
      <c r="A4" s="627" t="s">
        <v>203</v>
      </c>
      <c r="B4" s="569">
        <v>10</v>
      </c>
      <c r="C4" s="569">
        <v>13.5</v>
      </c>
      <c r="D4" s="322">
        <f>SUM(G4:R4)</f>
        <v>4.75</v>
      </c>
      <c r="E4" s="323">
        <f>SUM(S4:Y4)</f>
        <v>0</v>
      </c>
      <c r="F4" s="324">
        <f>SUMIF(PP!$1:$1,$AB4,PP!$86:$86)+SUMIF(PC!$1:$1,$AB4,PC!$87:$87)</f>
        <v>0</v>
      </c>
      <c r="G4" s="325">
        <f>SUMIF(Driver!$1:$1,$AB4,Driver!$18:$18)</f>
        <v>0</v>
      </c>
      <c r="H4" s="326">
        <f>SUMIF(PP!$1:$1,$AB4,PP!$84:$84)</f>
        <v>0</v>
      </c>
      <c r="I4" s="327">
        <f>SUMIF(PC!$1:$1,$AB4,PC!$85:$85)</f>
        <v>0</v>
      </c>
      <c r="J4" s="325">
        <f>SUMIF(FH!$1:$1,$AB4,FH!$99:$99)</f>
        <v>0</v>
      </c>
      <c r="K4" s="328">
        <f>SUMIF('T22'!$1:$1,$AB4,'T22'!$99:$99)</f>
        <v>0</v>
      </c>
      <c r="L4" s="325">
        <f>SUMIF(RF!$1:$1,$AB4,RF!$18:$18)</f>
        <v>4.75</v>
      </c>
      <c r="M4" s="325">
        <f>SUMIF(SC!$1:$1,$AB4,IF(DAY(PayDay1)=1,SC!$17:$17,SC!$35:$35))</f>
        <v>0</v>
      </c>
      <c r="N4" s="325">
        <f>SUMIF('RC'!$1:$1,$AB4,'RC'!$18:$18)</f>
        <v>0</v>
      </c>
      <c r="O4" s="325">
        <f>SUMIF(HoO!$1:$1,$AB4,IF(DAY(PayDay1)=1,HoO!$17:$17,HoO!$34:$34))</f>
        <v>0</v>
      </c>
      <c r="P4" s="325">
        <f>SUMIF(ET!$1:$1,$AB4,IF(DAY(PayDay1)=1,ET!$17:$17,ET!$34:$34))</f>
        <v>0</v>
      </c>
      <c r="Q4" s="325">
        <f>SUMIF(UV!$1:$1,$AB4,UV!$18:$18)</f>
        <v>0</v>
      </c>
      <c r="R4" s="329">
        <f>SUMIF(TM!$1:$1,$AB4,TM!$18:$18)</f>
        <v>0</v>
      </c>
      <c r="S4" s="196">
        <f>SUMIF(Driver!$1:$1,$AB4,Driver!$19:$19)</f>
        <v>0</v>
      </c>
      <c r="T4" s="196">
        <f>SUMIF(PP!$1:$1,$AB4,PP!$85:$85)</f>
        <v>0</v>
      </c>
      <c r="U4" s="196">
        <f>SUMIF(PC!$1:$1,$AB4,PC!$86:$86)</f>
        <v>0</v>
      </c>
      <c r="V4" s="196">
        <f>SUMIF(RF!$1:$1,$AB4,RF!$22:$22)</f>
        <v>0</v>
      </c>
      <c r="W4" s="325">
        <f>SUMIF(SC!$1:$1,$AB4,IF(DAY(PayDay1)=1,SC!$18:$18,SC!$36:$36))</f>
        <v>0</v>
      </c>
      <c r="X4" s="330">
        <f>SUMIF(OT!$1:$1,$AB4,OT!$246:$246)</f>
        <v>0</v>
      </c>
      <c r="Y4" s="556"/>
      <c r="Z4" s="331">
        <f>(D4*B4)+E4+F4</f>
        <v>47.5</v>
      </c>
      <c r="AA4" s="321"/>
      <c r="AB4" s="321" t="str">
        <f>IFERROR(LEFT(A4,SEARCH(",",A4)-1)&amp;MID(A4,SEARCH(" ",A4),3)," ")</f>
        <v>Aljamal Em</v>
      </c>
    </row>
    <row r="5" spans="1:28" x14ac:dyDescent="0.2">
      <c r="A5" s="627" t="s">
        <v>142</v>
      </c>
      <c r="B5" s="569">
        <v>10</v>
      </c>
      <c r="C5" s="569">
        <v>13.5</v>
      </c>
      <c r="D5" s="322">
        <f>SUM(G5:R5)</f>
        <v>43.5</v>
      </c>
      <c r="E5" s="323">
        <f>SUM(S5:Y5)</f>
        <v>22</v>
      </c>
      <c r="F5" s="324">
        <f>SUMIF(PP!$1:$1,$AB5,PP!$86:$86)+SUMIF(PC!$1:$1,$AB5,PC!$87:$87)</f>
        <v>0</v>
      </c>
      <c r="G5" s="325">
        <f>SUMIF(Driver!$1:$1,$AB5,Driver!$18:$18)</f>
        <v>0</v>
      </c>
      <c r="H5" s="326">
        <f>SUMIF(PP!$1:$1,$AB5,PP!$84:$84)</f>
        <v>13</v>
      </c>
      <c r="I5" s="327">
        <f>SUMIF(PC!$1:$1,$AB5,PC!$85:$85)</f>
        <v>0</v>
      </c>
      <c r="J5" s="325">
        <f>SUMIF(FH!$1:$1,$AB5,FH!$99:$99)</f>
        <v>24.5</v>
      </c>
      <c r="K5" s="328">
        <f>SUMIF('T22'!$1:$1,$AB5,'T22'!$99:$99)</f>
        <v>6</v>
      </c>
      <c r="L5" s="325">
        <f>SUMIF(RF!$1:$1,$AB5,RF!$18:$18)</f>
        <v>0</v>
      </c>
      <c r="M5" s="325">
        <f>SUMIF(SC!$1:$1,$AB5,IF(DAY(PayDay1)=1,SC!$17:$17,SC!$35:$35))</f>
        <v>0</v>
      </c>
      <c r="N5" s="325">
        <f>SUMIF('RC'!$1:$1,$AB5,'RC'!$18:$18)</f>
        <v>0</v>
      </c>
      <c r="O5" s="325">
        <f>SUMIF(HoO!$1:$1,$AB5,IF(DAY(PayDay1)=1,HoO!$17:$17,HoO!$34:$34))</f>
        <v>0</v>
      </c>
      <c r="P5" s="325">
        <f>SUMIF(ET!$1:$1,$AB5,IF(DAY(PayDay1)=1,ET!$17:$17,ET!$34:$34))</f>
        <v>0</v>
      </c>
      <c r="Q5" s="325">
        <f>SUMIF(UV!$1:$1,$AB5,UV!$18:$18)</f>
        <v>0</v>
      </c>
      <c r="R5" s="329">
        <f>SUMIF(TM!$1:$1,$AB5,TM!$18:$18)</f>
        <v>0</v>
      </c>
      <c r="S5" s="196">
        <f>SUMIF(Driver!$1:$1,$AB5,Driver!$19:$19)</f>
        <v>0</v>
      </c>
      <c r="T5" s="196">
        <f>SUMIF(PP!$1:$1,$AB5,PP!$85:$85)</f>
        <v>0</v>
      </c>
      <c r="U5" s="196">
        <f>SUMIF(PC!$1:$1,$AB5,PC!$86:$86)</f>
        <v>0</v>
      </c>
      <c r="V5" s="196">
        <f>SUMIF(RF!$1:$1,$AB5,RF!$22:$22)</f>
        <v>0</v>
      </c>
      <c r="W5" s="325">
        <f>SUMIF(SC!$1:$1,$AB5,IF(DAY(PayDay1)=1,SC!$18:$18,SC!$36:$36))</f>
        <v>0</v>
      </c>
      <c r="X5" s="330">
        <f>SUMIF(OT!$1:$1,$AB5,OT!$246:$246)</f>
        <v>0</v>
      </c>
      <c r="Y5" s="556">
        <v>22</v>
      </c>
      <c r="Z5" s="331">
        <f>(D5*B5)+E5+F5</f>
        <v>457</v>
      </c>
      <c r="AA5" s="321"/>
      <c r="AB5" s="321" t="str">
        <f>IFERROR(LEFT(A5,SEARCH(",",A5)-1)&amp;MID(A5,SEARCH(" ",A5),3)," ")</f>
        <v>Anderson Jo</v>
      </c>
    </row>
    <row r="6" spans="1:28" x14ac:dyDescent="0.2">
      <c r="A6" s="627" t="s">
        <v>155</v>
      </c>
      <c r="B6" s="569">
        <v>10</v>
      </c>
      <c r="C6" s="569">
        <v>13.5</v>
      </c>
      <c r="D6" s="322">
        <f>SUM(G6:R6)</f>
        <v>50.75</v>
      </c>
      <c r="E6" s="323">
        <f>SUM(S6:Y6)</f>
        <v>117.825</v>
      </c>
      <c r="F6" s="324">
        <f>SUMIF(PP!$1:$1,$AB6,PP!$86:$86)+SUMIF(PC!$1:$1,$AB6,PC!$87:$87)</f>
        <v>0</v>
      </c>
      <c r="G6" s="325">
        <f>SUMIF(Driver!$1:$1,$AB6,Driver!$18:$18)</f>
        <v>0</v>
      </c>
      <c r="H6" s="326">
        <f>SUMIF(PP!$1:$1,$AB6,PP!$84:$84)</f>
        <v>4.5</v>
      </c>
      <c r="I6" s="327">
        <f>SUMIF(PC!$1:$1,$AB6,PC!$85:$85)</f>
        <v>0</v>
      </c>
      <c r="J6" s="325">
        <f>SUMIF(FH!$1:$1,$AB6,FH!$99:$99)</f>
        <v>0</v>
      </c>
      <c r="K6" s="328">
        <f>SUMIF('T22'!$1:$1,$AB6,'T22'!$99:$99)</f>
        <v>3.2499999999999991</v>
      </c>
      <c r="L6" s="325">
        <f>SUMIF(RF!$1:$1,$AB6,RF!$18:$18)</f>
        <v>34.75</v>
      </c>
      <c r="M6" s="325">
        <f>SUMIF(SC!$1:$1,$AB6,IF(DAY(PayDay1)=1,SC!$17:$17,SC!$35:$35))</f>
        <v>0</v>
      </c>
      <c r="N6" s="325">
        <f>SUMIF('RC'!$1:$1,$AB6,'RC'!$18:$18)</f>
        <v>0</v>
      </c>
      <c r="O6" s="325">
        <f>SUMIF(HoO!$1:$1,$AB6,IF(DAY(PayDay1)=1,HoO!$17:$17,HoO!$34:$34))</f>
        <v>0</v>
      </c>
      <c r="P6" s="325">
        <f>SUMIF(ET!$1:$1,$AB6,IF(DAY(PayDay1)=1,ET!$17:$17,ET!$34:$34))</f>
        <v>4</v>
      </c>
      <c r="Q6" s="325">
        <f>SUMIF(UV!$1:$1,$AB6,UV!$18:$18)</f>
        <v>2.5</v>
      </c>
      <c r="R6" s="329">
        <f>SUMIF(TM!$1:$1,$AB6,TM!$18:$18)</f>
        <v>1.75</v>
      </c>
      <c r="S6" s="196">
        <f>SUMIF(Driver!$1:$1,$AB6,Driver!$19:$19)</f>
        <v>0</v>
      </c>
      <c r="T6" s="196">
        <f>SUMIF(PP!$1:$1,$AB6,PP!$85:$85)</f>
        <v>21.75</v>
      </c>
      <c r="U6" s="196">
        <f>SUMIF(PC!$1:$1,$AB6,PC!$86:$86)</f>
        <v>0</v>
      </c>
      <c r="V6" s="196">
        <f>SUMIF(RF!$1:$1,$AB6,RF!$22:$22)</f>
        <v>69.5</v>
      </c>
      <c r="W6" s="325">
        <f>SUMIF(SC!$1:$1,$AB6,IF(DAY(PayDay1)=1,SC!$18:$18,SC!$36:$36))</f>
        <v>0</v>
      </c>
      <c r="X6" s="330">
        <f>SUMIF(OT!$1:$1,$AB6,OT!$246:$246)</f>
        <v>4.5749999999999993</v>
      </c>
      <c r="Y6" s="556">
        <v>22</v>
      </c>
      <c r="Z6" s="331">
        <f>(D6*B6)+E6+F6</f>
        <v>625.32500000000005</v>
      </c>
      <c r="AA6" s="321"/>
      <c r="AB6" s="321" t="str">
        <f>IFERROR(LEFT(A6,SEARCH(",",A6)-1)&amp;MID(A6,SEARCH(" ",A6),3)," ")</f>
        <v>Arroyo Ty</v>
      </c>
    </row>
    <row r="7" spans="1:28" s="332" customFormat="1" x14ac:dyDescent="0.2">
      <c r="A7" s="627" t="s">
        <v>102</v>
      </c>
      <c r="B7" s="569">
        <v>10</v>
      </c>
      <c r="C7" s="569">
        <v>13.5</v>
      </c>
      <c r="D7" s="322">
        <f>SUM(G7:R7)</f>
        <v>37</v>
      </c>
      <c r="E7" s="323">
        <f>SUM(S7:Y7)</f>
        <v>0</v>
      </c>
      <c r="F7" s="324">
        <f>SUMIF(PP!$1:$1,$AB7,PP!$86:$86)+SUMIF(PC!$1:$1,$AB7,PC!$87:$87)</f>
        <v>0</v>
      </c>
      <c r="G7" s="325">
        <f>SUMIF(Driver!$1:$1,$AB7,Driver!$18:$18)</f>
        <v>0</v>
      </c>
      <c r="H7" s="326">
        <f>SUMIF(PP!$1:$1,$AB7,PP!$84:$84)</f>
        <v>0</v>
      </c>
      <c r="I7" s="327">
        <f>SUMIF(PC!$1:$1,$AB7,PC!$85:$85)</f>
        <v>0</v>
      </c>
      <c r="J7" s="325">
        <f>SUMIF(FH!$1:$1,$AB7,FH!$99:$99)</f>
        <v>15.000000000000004</v>
      </c>
      <c r="K7" s="328">
        <f>SUMIF('T22'!$1:$1,$AB7,'T22'!$99:$99)</f>
        <v>0</v>
      </c>
      <c r="L7" s="325">
        <f>SUMIF(RF!$1:$1,$AB7,RF!$18:$18)</f>
        <v>9</v>
      </c>
      <c r="M7" s="325">
        <f>SUMIF(SC!$1:$1,$AB7,IF(DAY(PayDay1)=1,SC!$17:$17,SC!$35:$35))</f>
        <v>0</v>
      </c>
      <c r="N7" s="325">
        <f>SUMIF('RC'!$1:$1,$AB7,'RC'!$18:$18)</f>
        <v>0</v>
      </c>
      <c r="O7" s="325">
        <f>SUMIF(HoO!$1:$1,$AB7,IF(DAY(PayDay1)=1,HoO!$17:$17,HoO!$34:$34))</f>
        <v>0</v>
      </c>
      <c r="P7" s="325">
        <f>SUMIF(ET!$1:$1,$AB7,IF(DAY(PayDay1)=1,ET!$17:$17,ET!$34:$34))</f>
        <v>13</v>
      </c>
      <c r="Q7" s="325">
        <f>SUMIF(UV!$1:$1,$AB7,UV!$18:$18)</f>
        <v>0</v>
      </c>
      <c r="R7" s="329">
        <f>SUMIF(TM!$1:$1,$AB7,TM!$18:$18)</f>
        <v>0</v>
      </c>
      <c r="S7" s="196">
        <f>SUMIF(Driver!$1:$1,$AB7,Driver!$19:$19)</f>
        <v>0</v>
      </c>
      <c r="T7" s="196">
        <f>SUMIF(PP!$1:$1,$AB7,PP!$85:$85)</f>
        <v>0</v>
      </c>
      <c r="U7" s="196">
        <f>SUMIF(PC!$1:$1,$AB7,PC!$86:$86)</f>
        <v>0</v>
      </c>
      <c r="V7" s="196">
        <f>SUMIF(RF!$1:$1,$AB7,RF!$22:$22)</f>
        <v>0</v>
      </c>
      <c r="W7" s="325">
        <f>SUMIF(SC!$1:$1,$AB7,IF(DAY(PayDay1)=1,SC!$18:$18,SC!$36:$36))</f>
        <v>0</v>
      </c>
      <c r="X7" s="330">
        <f>SUMIF(OT!$1:$1,$AB7,OT!$246:$246)</f>
        <v>0</v>
      </c>
      <c r="Y7" s="556"/>
      <c r="Z7" s="331">
        <f>(D7*B7)+E7+F7</f>
        <v>370</v>
      </c>
      <c r="AA7" s="321"/>
      <c r="AB7" s="321" t="str">
        <f>IFERROR(LEFT(A7,SEARCH(",",A7)-1)&amp;MID(A7,SEARCH(" ",A7),3)," ")</f>
        <v>Barnyak Al</v>
      </c>
    </row>
    <row r="8" spans="1:28" x14ac:dyDescent="0.2">
      <c r="A8" s="627" t="s">
        <v>135</v>
      </c>
      <c r="B8" s="569">
        <v>10</v>
      </c>
      <c r="C8" s="569">
        <v>13.5</v>
      </c>
      <c r="D8" s="322">
        <f>SUM(G8:R8)</f>
        <v>36.75</v>
      </c>
      <c r="E8" s="323">
        <f>SUM(S8:Y8)</f>
        <v>68.75</v>
      </c>
      <c r="F8" s="324">
        <f>SUMIF(PP!$1:$1,$AB8,PP!$86:$86)+SUMIF(PC!$1:$1,$AB8,PC!$87:$87)</f>
        <v>0</v>
      </c>
      <c r="G8" s="325">
        <f>SUMIF(Driver!$1:$1,$AB8,Driver!$18:$18)</f>
        <v>0</v>
      </c>
      <c r="H8" s="326">
        <f>SUMIF(PP!$1:$1,$AB8,PP!$84:$84)</f>
        <v>9.75</v>
      </c>
      <c r="I8" s="327">
        <f>SUMIF(PC!$1:$1,$AB8,PC!$85:$85)</f>
        <v>0</v>
      </c>
      <c r="J8" s="325">
        <f>SUMIF(FH!$1:$1,$AB8,FH!$99:$99)</f>
        <v>5.4999999999999991</v>
      </c>
      <c r="K8" s="328">
        <f>SUMIF('T22'!$1:$1,$AB8,'T22'!$99:$99)</f>
        <v>21.5</v>
      </c>
      <c r="L8" s="325">
        <f>SUMIF(RF!$1:$1,$AB8,RF!$18:$18)</f>
        <v>0</v>
      </c>
      <c r="M8" s="325">
        <f>SUMIF(SC!$1:$1,$AB8,IF(DAY(PayDay1)=1,SC!$17:$17,SC!$35:$35))</f>
        <v>0</v>
      </c>
      <c r="N8" s="325">
        <f>SUMIF('RC'!$1:$1,$AB8,'RC'!$18:$18)</f>
        <v>0</v>
      </c>
      <c r="O8" s="325">
        <f>SUMIF(HoO!$1:$1,$AB8,IF(DAY(PayDay1)=1,HoO!$17:$17,HoO!$34:$34))</f>
        <v>0</v>
      </c>
      <c r="P8" s="325">
        <f>SUMIF(ET!$1:$1,$AB8,IF(DAY(PayDay1)=1,ET!$17:$17,ET!$34:$34))</f>
        <v>0</v>
      </c>
      <c r="Q8" s="325">
        <f>SUMIF(UV!$1:$1,$AB8,UV!$18:$18)</f>
        <v>0</v>
      </c>
      <c r="R8" s="329">
        <f>SUMIF(TM!$1:$1,$AB8,TM!$18:$18)</f>
        <v>0</v>
      </c>
      <c r="S8" s="196">
        <f>SUMIF(Driver!$1:$1,$AB8,Driver!$19:$19)</f>
        <v>0</v>
      </c>
      <c r="T8" s="196">
        <f>SUMIF(PP!$1:$1,$AB8,PP!$85:$85)</f>
        <v>0</v>
      </c>
      <c r="U8" s="196">
        <f>SUMIF(PC!$1:$1,$AB8,PC!$86:$86)</f>
        <v>0</v>
      </c>
      <c r="V8" s="196">
        <f>SUMIF(RF!$1:$1,$AB8,RF!$22:$22)</f>
        <v>0</v>
      </c>
      <c r="W8" s="325">
        <f>SUMIF(SC!$1:$1,$AB8,IF(DAY(PayDay1)=1,SC!$18:$18,SC!$36:$36))</f>
        <v>0</v>
      </c>
      <c r="X8" s="330">
        <f>SUMIF(OT!$1:$1,$AB8,OT!$246:$246)</f>
        <v>68.75</v>
      </c>
      <c r="Y8" s="556"/>
      <c r="Z8" s="331">
        <f>(D8*B8)+E8+F8</f>
        <v>436.25</v>
      </c>
      <c r="AA8" s="321"/>
      <c r="AB8" s="321" t="str">
        <f>IFERROR(LEFT(A8,SEARCH(",",A8)-1)&amp;MID(A8,SEARCH(" ",A8),3)," ")</f>
        <v>Brewer Be</v>
      </c>
    </row>
    <row r="9" spans="1:28" s="332" customFormat="1" x14ac:dyDescent="0.2">
      <c r="A9" s="627" t="s">
        <v>124</v>
      </c>
      <c r="B9" s="569">
        <v>10</v>
      </c>
      <c r="C9" s="569">
        <v>13.5</v>
      </c>
      <c r="D9" s="322">
        <f>SUM(G9:R9)</f>
        <v>68.75</v>
      </c>
      <c r="E9" s="323">
        <f>SUM(S9:Y9)</f>
        <v>28.75</v>
      </c>
      <c r="F9" s="324">
        <f>SUMIF(PP!$1:$1,$AB9,PP!$86:$86)+SUMIF(PC!$1:$1,$AB9,PC!$87:$87)</f>
        <v>0</v>
      </c>
      <c r="G9" s="325">
        <f>SUMIF(Driver!$1:$1,$AB9,Driver!$18:$18)</f>
        <v>0</v>
      </c>
      <c r="H9" s="326">
        <f>SUMIF(PP!$1:$1,$AB9,PP!$84:$84)</f>
        <v>0</v>
      </c>
      <c r="I9" s="327">
        <f>SUMIF(PC!$1:$1,$AB9,PC!$85:$85)</f>
        <v>0</v>
      </c>
      <c r="J9" s="325">
        <f>SUMIF(FH!$1:$1,$AB9,FH!$99:$99)</f>
        <v>12.250000000000002</v>
      </c>
      <c r="K9" s="328">
        <f>SUMIF('T22'!$1:$1,$AB9,'T22'!$99:$99)</f>
        <v>29.25</v>
      </c>
      <c r="L9" s="325">
        <f>SUMIF(RF!$1:$1,$AB9,RF!$18:$18)</f>
        <v>15</v>
      </c>
      <c r="M9" s="325">
        <f>SUMIF(SC!$1:$1,$AB9,IF(DAY(PayDay1)=1,SC!$17:$17,SC!$35:$35))</f>
        <v>0</v>
      </c>
      <c r="N9" s="325">
        <f>SUMIF('RC'!$1:$1,$AB9,'RC'!$18:$18)</f>
        <v>0</v>
      </c>
      <c r="O9" s="325">
        <f>SUMIF(HoO!$1:$1,$AB9,IF(DAY(PayDay1)=1,HoO!$17:$17,HoO!$34:$34))</f>
        <v>0</v>
      </c>
      <c r="P9" s="325">
        <f>SUMIF(ET!$1:$1,$AB9,IF(DAY(PayDay1)=1,ET!$17:$17,ET!$34:$34))</f>
        <v>0</v>
      </c>
      <c r="Q9" s="325">
        <f>SUMIF(UV!$1:$1,$AB9,UV!$18:$18)</f>
        <v>12.25</v>
      </c>
      <c r="R9" s="329">
        <f>SUMIF(TM!$1:$1,$AB9,TM!$18:$18)</f>
        <v>0</v>
      </c>
      <c r="S9" s="196">
        <f>SUMIF(Driver!$1:$1,$AB9,Driver!$19:$19)</f>
        <v>0</v>
      </c>
      <c r="T9" s="196">
        <f>SUMIF(PP!$1:$1,$AB9,PP!$85:$85)</f>
        <v>0</v>
      </c>
      <c r="U9" s="196">
        <f>SUMIF(PC!$1:$1,$AB9,PC!$86:$86)</f>
        <v>0</v>
      </c>
      <c r="V9" s="196">
        <f>SUMIF(RF!$1:$1,$AB9,RF!$22:$22)</f>
        <v>0</v>
      </c>
      <c r="W9" s="325">
        <f>SUMIF(SC!$1:$1,$AB9,IF(DAY(PayDay1)=1,SC!$18:$18,SC!$36:$36))</f>
        <v>0</v>
      </c>
      <c r="X9" s="330">
        <f>SUMIF(OT!$1:$1,$AB9,OT!$246:$246)</f>
        <v>8.75</v>
      </c>
      <c r="Y9" s="556">
        <v>20</v>
      </c>
      <c r="Z9" s="331">
        <f>(D9*B9)+E9+F9</f>
        <v>716.25</v>
      </c>
      <c r="AA9" s="321"/>
      <c r="AB9" s="321" t="str">
        <f>IFERROR(LEFT(A9,SEARCH(",",A9)-1)&amp;MID(A9,SEARCH(" ",A9),3)," ")</f>
        <v>Bringgold Ch</v>
      </c>
    </row>
    <row r="10" spans="1:28" x14ac:dyDescent="0.2">
      <c r="A10" s="627" t="s">
        <v>103</v>
      </c>
      <c r="B10" s="569">
        <v>10</v>
      </c>
      <c r="C10" s="569">
        <v>13.5</v>
      </c>
      <c r="D10" s="322">
        <f>SUM(G10:R10)</f>
        <v>21</v>
      </c>
      <c r="E10" s="323">
        <f>SUM(S10:Y10)</f>
        <v>55</v>
      </c>
      <c r="F10" s="324">
        <f>SUMIF(PP!$1:$1,$AB10,PP!$86:$86)+SUMIF(PC!$1:$1,$AB10,PC!$87:$87)</f>
        <v>0</v>
      </c>
      <c r="G10" s="325">
        <f>SUMIF(Driver!$1:$1,$AB10,Driver!$18:$18)</f>
        <v>0</v>
      </c>
      <c r="H10" s="326">
        <f>SUMIF(PP!$1:$1,$AB10,PP!$84:$84)</f>
        <v>10</v>
      </c>
      <c r="I10" s="327">
        <f>SUMIF(PC!$1:$1,$AB10,PC!$85:$85)</f>
        <v>0</v>
      </c>
      <c r="J10" s="325">
        <f>SUMIF(FH!$1:$1,$AB10,FH!$99:$99)</f>
        <v>0</v>
      </c>
      <c r="K10" s="328">
        <f>SUMIF('T22'!$1:$1,$AB10,'T22'!$99:$99)</f>
        <v>0</v>
      </c>
      <c r="L10" s="325">
        <f>SUMIF(RF!$1:$1,$AB10,RF!$18:$18)</f>
        <v>0</v>
      </c>
      <c r="M10" s="325">
        <f>SUMIF(SC!$1:$1,$AB10,IF(DAY(PayDay1)=1,SC!$17:$17,SC!$35:$35))</f>
        <v>0</v>
      </c>
      <c r="N10" s="325">
        <f>SUMIF('RC'!$1:$1,$AB10,'RC'!$18:$18)</f>
        <v>0</v>
      </c>
      <c r="O10" s="325">
        <f>SUMIF(HoO!$1:$1,$AB10,IF(DAY(PayDay1)=1,HoO!$17:$17,HoO!$34:$34))</f>
        <v>9.5</v>
      </c>
      <c r="P10" s="325">
        <f>SUMIF(ET!$1:$1,$AB10,IF(DAY(PayDay1)=1,ET!$17:$17,ET!$34:$34))</f>
        <v>0</v>
      </c>
      <c r="Q10" s="325">
        <f>SUMIF(UV!$1:$1,$AB10,UV!$18:$18)</f>
        <v>1.5</v>
      </c>
      <c r="R10" s="329">
        <f>SUMIF(TM!$1:$1,$AB10,TM!$18:$18)</f>
        <v>0</v>
      </c>
      <c r="S10" s="196">
        <f>SUMIF(Driver!$1:$1,$AB10,Driver!$19:$19)</f>
        <v>0</v>
      </c>
      <c r="T10" s="196">
        <f>SUMIF(PP!$1:$1,$AB10,PP!$85:$85)</f>
        <v>55</v>
      </c>
      <c r="U10" s="196">
        <f>SUMIF(PC!$1:$1,$AB10,PC!$86:$86)</f>
        <v>0</v>
      </c>
      <c r="V10" s="196">
        <f>SUMIF(RF!$1:$1,$AB10,RF!$22:$22)</f>
        <v>0</v>
      </c>
      <c r="W10" s="325">
        <f>SUMIF(SC!$1:$1,$AB10,IF(DAY(PayDay1)=1,SC!$18:$18,SC!$36:$36))</f>
        <v>0</v>
      </c>
      <c r="X10" s="330">
        <f>SUMIF(OT!$1:$1,$AB10,OT!$246:$246)</f>
        <v>0</v>
      </c>
      <c r="Y10" s="556"/>
      <c r="Z10" s="331">
        <f>(D10*B10)+E10+F10</f>
        <v>265</v>
      </c>
      <c r="AA10" s="321"/>
      <c r="AB10" s="321" t="str">
        <f>IFERROR(LEFT(A10,SEARCH(",",A10)-1)&amp;MID(A10,SEARCH(" ",A10),3)," ")</f>
        <v>Cannon Da</v>
      </c>
    </row>
    <row r="11" spans="1:28" s="332" customFormat="1" x14ac:dyDescent="0.2">
      <c r="A11" s="627" t="s">
        <v>154</v>
      </c>
      <c r="B11" s="569">
        <v>10</v>
      </c>
      <c r="C11" s="569">
        <v>13.5</v>
      </c>
      <c r="D11" s="322">
        <f>SUM(G11:R11)</f>
        <v>27.5</v>
      </c>
      <c r="E11" s="323">
        <f>SUM(S11:Y11)</f>
        <v>0</v>
      </c>
      <c r="F11" s="324">
        <f>SUMIF(PP!$1:$1,$AB11,PP!$86:$86)+SUMIF(PC!$1:$1,$AB11,PC!$87:$87)</f>
        <v>0</v>
      </c>
      <c r="G11" s="325">
        <f>SUMIF(Driver!$1:$1,$AB11,Driver!$18:$18)</f>
        <v>0</v>
      </c>
      <c r="H11" s="326">
        <f>SUMIF(PP!$1:$1,$AB11,PP!$84:$84)</f>
        <v>12</v>
      </c>
      <c r="I11" s="327">
        <f>SUMIF(PC!$1:$1,$AB11,PC!$85:$85)</f>
        <v>0</v>
      </c>
      <c r="J11" s="325">
        <f>SUMIF(FH!$1:$1,$AB11,FH!$99:$99)</f>
        <v>10.5</v>
      </c>
      <c r="K11" s="328">
        <f>SUMIF('T22'!$1:$1,$AB11,'T22'!$99:$99)</f>
        <v>0</v>
      </c>
      <c r="L11" s="325">
        <f>SUMIF(RF!$1:$1,$AB11,RF!$18:$18)</f>
        <v>0</v>
      </c>
      <c r="M11" s="325">
        <f>SUMIF(SC!$1:$1,$AB11,IF(DAY(PayDay1)=1,SC!$17:$17,SC!$35:$35))</f>
        <v>0</v>
      </c>
      <c r="N11" s="325">
        <f>SUMIF('RC'!$1:$1,$AB11,'RC'!$18:$18)</f>
        <v>0</v>
      </c>
      <c r="O11" s="325">
        <f>SUMIF(HoO!$1:$1,$AB11,IF(DAY(PayDay1)=1,HoO!$17:$17,HoO!$34:$34))</f>
        <v>0</v>
      </c>
      <c r="P11" s="325">
        <f>SUMIF(ET!$1:$1,$AB11,IF(DAY(PayDay1)=1,ET!$17:$17,ET!$34:$34))</f>
        <v>5</v>
      </c>
      <c r="Q11" s="325">
        <f>SUMIF(UV!$1:$1,$AB11,UV!$18:$18)</f>
        <v>0</v>
      </c>
      <c r="R11" s="329">
        <f>SUMIF(TM!$1:$1,$AB11,TM!$18:$18)</f>
        <v>0</v>
      </c>
      <c r="S11" s="196">
        <f>SUMIF(Driver!$1:$1,$AB11,Driver!$19:$19)</f>
        <v>0</v>
      </c>
      <c r="T11" s="196">
        <f>SUMIF(PP!$1:$1,$AB11,PP!$85:$85)</f>
        <v>0</v>
      </c>
      <c r="U11" s="196">
        <f>SUMIF(PC!$1:$1,$AB11,PC!$86:$86)</f>
        <v>0</v>
      </c>
      <c r="V11" s="196">
        <f>SUMIF(RF!$1:$1,$AB11,RF!$22:$22)</f>
        <v>0</v>
      </c>
      <c r="W11" s="325">
        <f>SUMIF(SC!$1:$1,$AB11,IF(DAY(PayDay1)=1,SC!$18:$18,SC!$36:$36))</f>
        <v>0</v>
      </c>
      <c r="X11" s="330">
        <f>SUMIF(OT!$1:$1,$AB11,OT!$246:$246)</f>
        <v>0</v>
      </c>
      <c r="Y11" s="556"/>
      <c r="Z11" s="331">
        <f>(D11*B11)+E11+F11</f>
        <v>275</v>
      </c>
      <c r="AA11" s="321"/>
      <c r="AB11" s="321" t="str">
        <f>IFERROR(LEFT(A11,SEARCH(",",A11)-1)&amp;MID(A11,SEARCH(" ",A11),3)," ")</f>
        <v>Cardelli Ma</v>
      </c>
    </row>
    <row r="12" spans="1:28" s="332" customFormat="1" x14ac:dyDescent="0.2">
      <c r="A12" s="627" t="s">
        <v>134</v>
      </c>
      <c r="B12" s="569">
        <v>10</v>
      </c>
      <c r="C12" s="569">
        <v>13.5</v>
      </c>
      <c r="D12" s="322">
        <f>SUM(G12:R12)</f>
        <v>46</v>
      </c>
      <c r="E12" s="323">
        <f>SUM(S12:Y12)</f>
        <v>43.75</v>
      </c>
      <c r="F12" s="324">
        <f>SUMIF(PP!$1:$1,$AB12,PP!$86:$86)+SUMIF(PC!$1:$1,$AB12,PC!$87:$87)</f>
        <v>0</v>
      </c>
      <c r="G12" s="325">
        <f>SUMIF(Driver!$1:$1,$AB12,Driver!$18:$18)</f>
        <v>0</v>
      </c>
      <c r="H12" s="326">
        <f>SUMIF(PP!$1:$1,$AB12,PP!$84:$84)</f>
        <v>13.75</v>
      </c>
      <c r="I12" s="327">
        <f>SUMIF(PC!$1:$1,$AB12,PC!$85:$85)</f>
        <v>0</v>
      </c>
      <c r="J12" s="325">
        <f>SUMIF(FH!$1:$1,$AB12,FH!$99:$99)</f>
        <v>1.2500000000000009</v>
      </c>
      <c r="K12" s="328">
        <f>SUMIF('T22'!$1:$1,$AB12,'T22'!$99:$99)</f>
        <v>0</v>
      </c>
      <c r="L12" s="325">
        <f>SUMIF(RF!$1:$1,$AB12,RF!$18:$18)</f>
        <v>0</v>
      </c>
      <c r="M12" s="325">
        <f>SUMIF(SC!$1:$1,$AB12,IF(DAY(PayDay1)=1,SC!$17:$17,SC!$35:$35))</f>
        <v>0</v>
      </c>
      <c r="N12" s="325">
        <f>SUMIF('RC'!$1:$1,$AB12,'RC'!$18:$18)</f>
        <v>0</v>
      </c>
      <c r="O12" s="325">
        <f>SUMIF(HoO!$1:$1,$AB12,IF(DAY(PayDay1)=1,HoO!$17:$17,HoO!$34:$34))</f>
        <v>0</v>
      </c>
      <c r="P12" s="325">
        <f>SUMIF(ET!$1:$1,$AB12,IF(DAY(PayDay1)=1,ET!$17:$17,ET!$34:$34))</f>
        <v>0</v>
      </c>
      <c r="Q12" s="325">
        <f>SUMIF(UV!$1:$1,$AB12,UV!$18:$18)</f>
        <v>31</v>
      </c>
      <c r="R12" s="329">
        <f>SUMIF(TM!$1:$1,$AB12,TM!$18:$18)</f>
        <v>0</v>
      </c>
      <c r="S12" s="196">
        <f>SUMIF(Driver!$1:$1,$AB12,Driver!$19:$19)</f>
        <v>0</v>
      </c>
      <c r="T12" s="196">
        <f>SUMIF(PP!$1:$1,$AB12,PP!$85:$85)</f>
        <v>0</v>
      </c>
      <c r="U12" s="196">
        <f>SUMIF(PC!$1:$1,$AB12,PC!$86:$86)</f>
        <v>0</v>
      </c>
      <c r="V12" s="196">
        <f>SUMIF(RF!$1:$1,$AB12,RF!$22:$22)</f>
        <v>0</v>
      </c>
      <c r="W12" s="325">
        <f>SUMIF(SC!$1:$1,$AB12,IF(DAY(PayDay1)=1,SC!$18:$18,SC!$36:$36))</f>
        <v>0</v>
      </c>
      <c r="X12" s="330">
        <f>SUMIF(OT!$1:$1,$AB12,OT!$246:$246)</f>
        <v>8.75</v>
      </c>
      <c r="Y12" s="556">
        <v>35</v>
      </c>
      <c r="Z12" s="331">
        <f>(D12*B12)+E12+F12</f>
        <v>503.75</v>
      </c>
      <c r="AA12" s="321"/>
      <c r="AB12" s="321" t="str">
        <f>IFERROR(LEFT(A12,SEARCH(",",A12)-1)&amp;MID(A12,SEARCH(" ",A12),3)," ")</f>
        <v>Carmenita Ja</v>
      </c>
    </row>
    <row r="13" spans="1:28" s="332" customFormat="1" x14ac:dyDescent="0.2">
      <c r="A13" s="627" t="s">
        <v>161</v>
      </c>
      <c r="B13" s="569">
        <v>10</v>
      </c>
      <c r="C13" s="569">
        <v>13.5</v>
      </c>
      <c r="D13" s="322">
        <f>SUM(G13:R13)</f>
        <v>16.75</v>
      </c>
      <c r="E13" s="323">
        <f>SUM(S13:Y13)</f>
        <v>0</v>
      </c>
      <c r="F13" s="324">
        <f>SUMIF(PP!$1:$1,$AB13,PP!$86:$86)+SUMIF(PC!$1:$1,$AB13,PC!$87:$87)</f>
        <v>0</v>
      </c>
      <c r="G13" s="325">
        <f>SUMIF(Driver!$1:$1,$AB13,Driver!$18:$18)</f>
        <v>0</v>
      </c>
      <c r="H13" s="326">
        <f>SUMIF(PP!$1:$1,$AB13,PP!$84:$84)</f>
        <v>2.25</v>
      </c>
      <c r="I13" s="327">
        <f>SUMIF(PC!$1:$1,$AB13,PC!$85:$85)</f>
        <v>0</v>
      </c>
      <c r="J13" s="325">
        <f>SUMIF(FH!$1:$1,$AB13,FH!$99:$99)</f>
        <v>3.2500000000000004</v>
      </c>
      <c r="K13" s="328">
        <f>SUMIF('T22'!$1:$1,$AB13,'T22'!$99:$99)</f>
        <v>6.4999999999999982</v>
      </c>
      <c r="L13" s="325">
        <f>SUMIF(RF!$1:$1,$AB13,RF!$18:$18)</f>
        <v>4.75</v>
      </c>
      <c r="M13" s="325">
        <f>SUMIF(SC!$1:$1,$AB13,IF(DAY(PayDay1)=1,SC!$17:$17,SC!$35:$35))</f>
        <v>0</v>
      </c>
      <c r="N13" s="325">
        <f>SUMIF('RC'!$1:$1,$AB13,'RC'!$18:$18)</f>
        <v>0</v>
      </c>
      <c r="O13" s="325">
        <f>SUMIF(HoO!$1:$1,$AB13,IF(DAY(PayDay1)=1,HoO!$17:$17,HoO!$34:$34))</f>
        <v>0</v>
      </c>
      <c r="P13" s="325">
        <f>SUMIF(ET!$1:$1,$AB13,IF(DAY(PayDay1)=1,ET!$17:$17,ET!$34:$34))</f>
        <v>0</v>
      </c>
      <c r="Q13" s="325">
        <f>SUMIF(UV!$1:$1,$AB13,UV!$18:$18)</f>
        <v>0</v>
      </c>
      <c r="R13" s="329">
        <f>SUMIF(TM!$1:$1,$AB13,TM!$18:$18)</f>
        <v>0</v>
      </c>
      <c r="S13" s="196">
        <f>SUMIF(Driver!$1:$1,$AB13,Driver!$19:$19)</f>
        <v>0</v>
      </c>
      <c r="T13" s="196">
        <f>SUMIF(PP!$1:$1,$AB13,PP!$85:$85)</f>
        <v>0</v>
      </c>
      <c r="U13" s="196">
        <f>SUMIF(PC!$1:$1,$AB13,PC!$86:$86)</f>
        <v>0</v>
      </c>
      <c r="V13" s="196">
        <f>SUMIF(RF!$1:$1,$AB13,RF!$22:$22)</f>
        <v>0</v>
      </c>
      <c r="W13" s="325">
        <f>SUMIF(SC!$1:$1,$AB13,IF(DAY(PayDay1)=1,SC!$18:$18,SC!$36:$36))</f>
        <v>0</v>
      </c>
      <c r="X13" s="330">
        <f>SUMIF(OT!$1:$1,$AB13,OT!$246:$246)</f>
        <v>0</v>
      </c>
      <c r="Y13" s="556"/>
      <c r="Z13" s="331">
        <f>(D13*B13)+E13+F13</f>
        <v>167.5</v>
      </c>
      <c r="AA13" s="321"/>
      <c r="AB13" s="321" t="str">
        <f>IFERROR(LEFT(A13,SEARCH(",",A13)-1)&amp;MID(A13,SEARCH(" ",A13),3)," ")</f>
        <v>Ellescas Ad</v>
      </c>
    </row>
    <row r="14" spans="1:28" s="332" customFormat="1" x14ac:dyDescent="0.2">
      <c r="A14" s="627" t="s">
        <v>168</v>
      </c>
      <c r="B14" s="569">
        <v>10</v>
      </c>
      <c r="C14" s="569">
        <v>13.5</v>
      </c>
      <c r="D14" s="322">
        <f>SUM(G14:R14)</f>
        <v>8.5000000000000018</v>
      </c>
      <c r="E14" s="323">
        <f>SUM(S14:Y14)</f>
        <v>0</v>
      </c>
      <c r="F14" s="324">
        <f>SUMIF(PP!$1:$1,$AB14,PP!$86:$86)+SUMIF(PC!$1:$1,$AB14,PC!$87:$87)</f>
        <v>0</v>
      </c>
      <c r="G14" s="325">
        <f>SUMIF(Driver!$1:$1,$AB14,Driver!$18:$18)</f>
        <v>0</v>
      </c>
      <c r="H14" s="326">
        <f>SUMIF(PP!$1:$1,$AB14,PP!$84:$84)</f>
        <v>3</v>
      </c>
      <c r="I14" s="327">
        <f>SUMIF(PC!$1:$1,$AB14,PC!$85:$85)</f>
        <v>0</v>
      </c>
      <c r="J14" s="325">
        <f>SUMIF(FH!$1:$1,$AB14,FH!$99:$99)</f>
        <v>1.7500000000000018</v>
      </c>
      <c r="K14" s="328">
        <f>SUMIF('T22'!$1:$1,$AB14,'T22'!$99:$99)</f>
        <v>0</v>
      </c>
      <c r="L14" s="325">
        <f>SUMIF(RF!$1:$1,$AB14,RF!$18:$18)</f>
        <v>0</v>
      </c>
      <c r="M14" s="325">
        <f>SUMIF(SC!$1:$1,$AB14,IF(DAY(PayDay1)=1,SC!$17:$17,SC!$35:$35))</f>
        <v>0</v>
      </c>
      <c r="N14" s="325">
        <f>SUMIF('RC'!$1:$1,$AB14,'RC'!$18:$18)</f>
        <v>0</v>
      </c>
      <c r="O14" s="325">
        <f>SUMIF(HoO!$1:$1,$AB14,IF(DAY(PayDay1)=1,HoO!$17:$17,HoO!$34:$34))</f>
        <v>0</v>
      </c>
      <c r="P14" s="325">
        <f>SUMIF(ET!$1:$1,$AB14,IF(DAY(PayDay1)=1,ET!$17:$17,ET!$34:$34))</f>
        <v>0</v>
      </c>
      <c r="Q14" s="325">
        <f>SUMIF(UV!$1:$1,$AB14,UV!$18:$18)</f>
        <v>3.75</v>
      </c>
      <c r="R14" s="329">
        <f>SUMIF(TM!$1:$1,$AB14,TM!$18:$18)</f>
        <v>0</v>
      </c>
      <c r="S14" s="196">
        <f>SUMIF(Driver!$1:$1,$AB14,Driver!$19:$19)</f>
        <v>0</v>
      </c>
      <c r="T14" s="196">
        <f>SUMIF(PP!$1:$1,$AB14,PP!$85:$85)</f>
        <v>0</v>
      </c>
      <c r="U14" s="196">
        <f>SUMIF(PC!$1:$1,$AB14,PC!$86:$86)</f>
        <v>0</v>
      </c>
      <c r="V14" s="196">
        <f>SUMIF(RF!$1:$1,$AB14,RF!$22:$22)</f>
        <v>0</v>
      </c>
      <c r="W14" s="325">
        <f>SUMIF(SC!$1:$1,$AB14,IF(DAY(PayDay1)=1,SC!$18:$18,SC!$36:$36))</f>
        <v>0</v>
      </c>
      <c r="X14" s="330">
        <f>SUMIF(OT!$1:$1,$AB14,OT!$246:$246)</f>
        <v>0</v>
      </c>
      <c r="Y14" s="556"/>
      <c r="Z14" s="331">
        <f>(D14*B14)+E14+F14</f>
        <v>85.000000000000014</v>
      </c>
      <c r="AA14" s="321"/>
      <c r="AB14" s="321" t="str">
        <f>IFERROR(LEFT(A14,SEARCH(",",A14)-1)&amp;MID(A14,SEARCH(" ",A14),3)," ")</f>
        <v>Esquivel Je</v>
      </c>
    </row>
    <row r="15" spans="1:28" s="332" customFormat="1" x14ac:dyDescent="0.2">
      <c r="A15" s="627" t="s">
        <v>101</v>
      </c>
      <c r="B15" s="569">
        <v>10</v>
      </c>
      <c r="C15" s="569">
        <v>13.5</v>
      </c>
      <c r="D15" s="322">
        <f>SUM(G15:R15)</f>
        <v>81.75</v>
      </c>
      <c r="E15" s="323">
        <f>SUM(S15:Y15)</f>
        <v>31.25</v>
      </c>
      <c r="F15" s="324">
        <f>SUMIF(PP!$1:$1,$AB15,PP!$86:$86)+SUMIF(PC!$1:$1,$AB15,PC!$87:$87)</f>
        <v>0</v>
      </c>
      <c r="G15" s="325">
        <f>SUMIF(Driver!$1:$1,$AB15,Driver!$18:$18)</f>
        <v>0</v>
      </c>
      <c r="H15" s="326">
        <f>SUMIF(PP!$1:$1,$AB15,PP!$84:$84)</f>
        <v>0</v>
      </c>
      <c r="I15" s="327">
        <f>SUMIF(PC!$1:$1,$AB15,PC!$85:$85)</f>
        <v>0</v>
      </c>
      <c r="J15" s="325">
        <f>SUMIF(FH!$1:$1,$AB15,FH!$99:$99)</f>
        <v>0</v>
      </c>
      <c r="K15" s="328">
        <f>SUMIF('T22'!$1:$1,$AB15,'T22'!$99:$99)</f>
        <v>0</v>
      </c>
      <c r="L15" s="325">
        <f>SUMIF(RF!$1:$1,$AB15,RF!$18:$18)</f>
        <v>0</v>
      </c>
      <c r="M15" s="325">
        <f>SUMIF(SC!$1:$1,$AB15,IF(DAY(PayDay1)=1,SC!$17:$17,SC!$35:$35))</f>
        <v>0</v>
      </c>
      <c r="N15" s="325">
        <f>SUMIF('RC'!$1:$1,$AB15,'RC'!$18:$18)</f>
        <v>81.75</v>
      </c>
      <c r="O15" s="325">
        <f>SUMIF(HoO!$1:$1,$AB15,IF(DAY(PayDay1)=1,HoO!$17:$17,HoO!$34:$34))</f>
        <v>0</v>
      </c>
      <c r="P15" s="325">
        <f>SUMIF(ET!$1:$1,$AB15,IF(DAY(PayDay1)=1,ET!$17:$17,ET!$34:$34))</f>
        <v>0</v>
      </c>
      <c r="Q15" s="325">
        <f>SUMIF(UV!$1:$1,$AB15,UV!$18:$18)</f>
        <v>0</v>
      </c>
      <c r="R15" s="329">
        <f>SUMIF(TM!$1:$1,$AB15,TM!$18:$18)</f>
        <v>0</v>
      </c>
      <c r="S15" s="196">
        <f>SUMIF(Driver!$1:$1,$AB15,Driver!$19:$19)</f>
        <v>0</v>
      </c>
      <c r="T15" s="196">
        <f>SUMIF(PP!$1:$1,$AB15,PP!$85:$85)</f>
        <v>0</v>
      </c>
      <c r="U15" s="196">
        <f>SUMIF(PC!$1:$1,$AB15,PC!$86:$86)</f>
        <v>0</v>
      </c>
      <c r="V15" s="196">
        <f>SUMIF(RF!$1:$1,$AB15,RF!$22:$22)</f>
        <v>0</v>
      </c>
      <c r="W15" s="325">
        <f>SUMIF(SC!$1:$1,$AB15,IF(DAY(PayDay1)=1,SC!$18:$18,SC!$36:$36))</f>
        <v>0</v>
      </c>
      <c r="X15" s="330">
        <f>SUMIF(OT!$1:$1,$AB15,OT!$246:$246)</f>
        <v>31.25</v>
      </c>
      <c r="Y15" s="556"/>
      <c r="Z15" s="331">
        <f>(D15*B15)+E15+F15</f>
        <v>848.75</v>
      </c>
      <c r="AA15" s="321"/>
      <c r="AB15" s="321" t="str">
        <f>IFERROR(LEFT(A15,SEARCH(",",A15)-1)&amp;MID(A15,SEARCH(" ",A15),3)," ")</f>
        <v>Flores Os</v>
      </c>
    </row>
    <row r="16" spans="1:28" s="332" customFormat="1" x14ac:dyDescent="0.2">
      <c r="A16" s="627" t="s">
        <v>140</v>
      </c>
      <c r="B16" s="569">
        <v>10</v>
      </c>
      <c r="C16" s="569">
        <v>13.5</v>
      </c>
      <c r="D16" s="322">
        <f>SUM(G16:R16)</f>
        <v>4.25</v>
      </c>
      <c r="E16" s="323">
        <f>SUM(S16:Y16)</f>
        <v>0</v>
      </c>
      <c r="F16" s="324">
        <f>SUMIF(PP!$1:$1,$AB16,PP!$86:$86)+SUMIF(PC!$1:$1,$AB16,PC!$87:$87)</f>
        <v>0</v>
      </c>
      <c r="G16" s="325">
        <f>SUMIF(Driver!$1:$1,$AB16,Driver!$18:$18)</f>
        <v>0</v>
      </c>
      <c r="H16" s="326">
        <f>SUMIF(PP!$1:$1,$AB16,PP!$84:$84)</f>
        <v>0</v>
      </c>
      <c r="I16" s="327">
        <f>SUMIF(PC!$1:$1,$AB16,PC!$85:$85)</f>
        <v>0</v>
      </c>
      <c r="J16" s="325">
        <f>SUMIF(FH!$1:$1,$AB16,FH!$99:$99)</f>
        <v>0</v>
      </c>
      <c r="K16" s="328">
        <f>SUMIF('T22'!$1:$1,$AB16,'T22'!$99:$99)</f>
        <v>0</v>
      </c>
      <c r="L16" s="325">
        <f>SUMIF(RF!$1:$1,$AB16,RF!$18:$18)</f>
        <v>4.25</v>
      </c>
      <c r="M16" s="325">
        <f>SUMIF(SC!$1:$1,$AB16,IF(DAY(PayDay1)=1,SC!$17:$17,SC!$35:$35))</f>
        <v>0</v>
      </c>
      <c r="N16" s="325">
        <f>SUMIF('RC'!$1:$1,$AB16,'RC'!$18:$18)</f>
        <v>0</v>
      </c>
      <c r="O16" s="325">
        <f>SUMIF(HoO!$1:$1,$AB16,IF(DAY(PayDay1)=1,HoO!$17:$17,HoO!$34:$34))</f>
        <v>0</v>
      </c>
      <c r="P16" s="325">
        <f>SUMIF(ET!$1:$1,$AB16,IF(DAY(PayDay1)=1,ET!$17:$17,ET!$34:$34))</f>
        <v>0</v>
      </c>
      <c r="Q16" s="325">
        <f>SUMIF(UV!$1:$1,$AB16,UV!$18:$18)</f>
        <v>0</v>
      </c>
      <c r="R16" s="329">
        <f>SUMIF(TM!$1:$1,$AB16,TM!$18:$18)</f>
        <v>0</v>
      </c>
      <c r="S16" s="196">
        <f>SUMIF(Driver!$1:$1,$AB16,Driver!$19:$19)</f>
        <v>0</v>
      </c>
      <c r="T16" s="196">
        <f>SUMIF(PP!$1:$1,$AB16,PP!$85:$85)</f>
        <v>0</v>
      </c>
      <c r="U16" s="196">
        <f>SUMIF(PC!$1:$1,$AB16,PC!$86:$86)</f>
        <v>0</v>
      </c>
      <c r="V16" s="196">
        <f>SUMIF(RF!$1:$1,$AB16,RF!$22:$22)</f>
        <v>0</v>
      </c>
      <c r="W16" s="325">
        <f>SUMIF(SC!$1:$1,$AB16,IF(DAY(PayDay1)=1,SC!$18:$18,SC!$36:$36))</f>
        <v>0</v>
      </c>
      <c r="X16" s="330">
        <f>SUMIF(OT!$1:$1,$AB16,OT!$246:$246)</f>
        <v>0</v>
      </c>
      <c r="Y16" s="556"/>
      <c r="Z16" s="331">
        <f>(D16*B16)+E16+F16</f>
        <v>42.5</v>
      </c>
      <c r="AA16" s="321"/>
      <c r="AB16" s="321" t="str">
        <f>IFERROR(LEFT(A16,SEARCH(",",A16)-1)&amp;MID(A16,SEARCH(" ",A16),3)," ")</f>
        <v>Grecin An</v>
      </c>
    </row>
    <row r="17" spans="1:28" s="332" customFormat="1" x14ac:dyDescent="0.2">
      <c r="A17" s="627" t="s">
        <v>160</v>
      </c>
      <c r="B17" s="569">
        <v>10</v>
      </c>
      <c r="C17" s="569">
        <v>13.5</v>
      </c>
      <c r="D17" s="322">
        <f>SUM(G17:R17)</f>
        <v>19.88</v>
      </c>
      <c r="E17" s="323">
        <f>SUM(S17:Y17)</f>
        <v>0</v>
      </c>
      <c r="F17" s="324">
        <f>SUMIF(PP!$1:$1,$AB17,PP!$86:$86)+SUMIF(PC!$1:$1,$AB17,PC!$87:$87)</f>
        <v>0</v>
      </c>
      <c r="G17" s="325">
        <f>SUMIF(Driver!$1:$1,$AB17,Driver!$18:$18)</f>
        <v>0</v>
      </c>
      <c r="H17" s="326">
        <f>SUMIF(PP!$1:$1,$AB17,PP!$84:$84)</f>
        <v>0</v>
      </c>
      <c r="I17" s="327">
        <f>SUMIF(PC!$1:$1,$AB17,PC!$85:$85)</f>
        <v>0</v>
      </c>
      <c r="J17" s="325">
        <f>SUMIF(FH!$1:$1,$AB17,FH!$99:$99)</f>
        <v>5.0000000000000009</v>
      </c>
      <c r="K17" s="328">
        <f>SUMIF('T22'!$1:$1,$AB17,'T22'!$99:$99)</f>
        <v>0</v>
      </c>
      <c r="L17" s="325">
        <f>SUMIF(RF!$1:$1,$AB17,RF!$18:$18)</f>
        <v>9.25</v>
      </c>
      <c r="M17" s="325">
        <f>SUMIF(SC!$1:$1,$AB17,IF(DAY(PayDay1)=1,SC!$17:$17,SC!$35:$35))</f>
        <v>0</v>
      </c>
      <c r="N17" s="325">
        <f>SUMIF('RC'!$1:$1,$AB17,'RC'!$18:$18)</f>
        <v>5.63</v>
      </c>
      <c r="O17" s="325">
        <f>SUMIF(HoO!$1:$1,$AB17,IF(DAY(PayDay1)=1,HoO!$17:$17,HoO!$34:$34))</f>
        <v>0</v>
      </c>
      <c r="P17" s="325">
        <f>SUMIF(ET!$1:$1,$AB17,IF(DAY(PayDay1)=1,ET!$17:$17,ET!$34:$34))</f>
        <v>0</v>
      </c>
      <c r="Q17" s="325">
        <f>SUMIF(UV!$1:$1,$AB17,UV!$18:$18)</f>
        <v>0</v>
      </c>
      <c r="R17" s="329">
        <f>SUMIF(TM!$1:$1,$AB17,TM!$18:$18)</f>
        <v>0</v>
      </c>
      <c r="S17" s="196">
        <f>SUMIF(Driver!$1:$1,$AB17,Driver!$19:$19)</f>
        <v>0</v>
      </c>
      <c r="T17" s="196">
        <f>SUMIF(PP!$1:$1,$AB17,PP!$85:$85)</f>
        <v>0</v>
      </c>
      <c r="U17" s="196">
        <f>SUMIF(PC!$1:$1,$AB17,PC!$86:$86)</f>
        <v>0</v>
      </c>
      <c r="V17" s="196">
        <f>SUMIF(RF!$1:$1,$AB17,RF!$22:$22)</f>
        <v>0</v>
      </c>
      <c r="W17" s="325">
        <f>SUMIF(SC!$1:$1,$AB17,IF(DAY(PayDay1)=1,SC!$18:$18,SC!$36:$36))</f>
        <v>0</v>
      </c>
      <c r="X17" s="330">
        <f>SUMIF(OT!$1:$1,$AB17,OT!$246:$246)</f>
        <v>0</v>
      </c>
      <c r="Y17" s="556"/>
      <c r="Z17" s="331">
        <f>(D17*B17)+E17+F17</f>
        <v>198.79999999999998</v>
      </c>
      <c r="AA17" s="321"/>
      <c r="AB17" s="321" t="str">
        <f>IFERROR(LEFT(A17,SEARCH(",",A17)-1)&amp;MID(A17,SEARCH(" ",A17),3)," ")</f>
        <v>Heflin Jo</v>
      </c>
    </row>
    <row r="18" spans="1:28" s="332" customFormat="1" x14ac:dyDescent="0.2">
      <c r="A18" s="627" t="s">
        <v>207</v>
      </c>
      <c r="B18" s="569">
        <v>10</v>
      </c>
      <c r="C18" s="569">
        <v>13.5</v>
      </c>
      <c r="D18" s="322">
        <f>SUM(G18:R18)</f>
        <v>35.25</v>
      </c>
      <c r="E18" s="323">
        <f>SUM(S18:Y18)</f>
        <v>8.75</v>
      </c>
      <c r="F18" s="324">
        <f>SUMIF(PP!$1:$1,$AB18,PP!$86:$86)+SUMIF(PC!$1:$1,$AB18,PC!$87:$87)</f>
        <v>0</v>
      </c>
      <c r="G18" s="325">
        <f>SUMIF(Driver!$1:$1,$AB18,Driver!$18:$18)</f>
        <v>0</v>
      </c>
      <c r="H18" s="326">
        <f>SUMIF(PP!$1:$1,$AB18,PP!$84:$84)</f>
        <v>9.75</v>
      </c>
      <c r="I18" s="327">
        <f>SUMIF(PC!$1:$1,$AB18,PC!$85:$85)</f>
        <v>0</v>
      </c>
      <c r="J18" s="325">
        <f>SUMIF(FH!$1:$1,$AB18,FH!$99:$99)</f>
        <v>13.000000000000002</v>
      </c>
      <c r="K18" s="328">
        <f>SUMIF('T22'!$1:$1,$AB18,'T22'!$99:$99)</f>
        <v>12.5</v>
      </c>
      <c r="L18" s="325">
        <f>SUMIF(RF!$1:$1,$AB18,RF!$18:$18)</f>
        <v>0</v>
      </c>
      <c r="M18" s="325">
        <f>SUMIF(SC!$1:$1,$AB18,IF(DAY(PayDay1)=1,SC!$17:$17,SC!$35:$35))</f>
        <v>0</v>
      </c>
      <c r="N18" s="325">
        <f>SUMIF('RC'!$1:$1,$AB18,'RC'!$18:$18)</f>
        <v>0</v>
      </c>
      <c r="O18" s="325">
        <f>SUMIF(HoO!$1:$1,$AB18,IF(DAY(PayDay1)=1,HoO!$17:$17,HoO!$34:$34))</f>
        <v>0</v>
      </c>
      <c r="P18" s="325">
        <f>SUMIF(ET!$1:$1,$AB18,IF(DAY(PayDay1)=1,ET!$17:$17,ET!$34:$34))</f>
        <v>0</v>
      </c>
      <c r="Q18" s="325">
        <f>SUMIF(UV!$1:$1,$AB18,UV!$18:$18)</f>
        <v>0</v>
      </c>
      <c r="R18" s="329">
        <f>SUMIF(TM!$1:$1,$AB18,TM!$18:$18)</f>
        <v>0</v>
      </c>
      <c r="S18" s="196">
        <f>SUMIF(Driver!$1:$1,$AB18,Driver!$19:$19)</f>
        <v>0</v>
      </c>
      <c r="T18" s="196">
        <f>SUMIF(PP!$1:$1,$AB18,PP!$85:$85)</f>
        <v>0</v>
      </c>
      <c r="U18" s="196">
        <f>SUMIF(PC!$1:$1,$AB18,PC!$86:$86)</f>
        <v>0</v>
      </c>
      <c r="V18" s="196">
        <f>SUMIF(RF!$1:$1,$AB18,RF!$22:$22)</f>
        <v>0</v>
      </c>
      <c r="W18" s="325">
        <f>SUMIF(SC!$1:$1,$AB18,IF(DAY(PayDay1)=1,SC!$18:$18,SC!$36:$36))</f>
        <v>0</v>
      </c>
      <c r="X18" s="330">
        <f>SUMIF(OT!$1:$1,$AB18,OT!$246:$246)</f>
        <v>8.75</v>
      </c>
      <c r="Y18" s="556"/>
      <c r="Z18" s="331">
        <f>(D18*B18)+E18+F18</f>
        <v>361.25</v>
      </c>
      <c r="AA18" s="321"/>
      <c r="AB18" s="321" t="str">
        <f>IFERROR(LEFT(A18,SEARCH(",",A18)-1)&amp;MID(A18,SEARCH(" ",A18),3)," ")</f>
        <v>Henning Da</v>
      </c>
    </row>
    <row r="19" spans="1:28" s="332" customFormat="1" x14ac:dyDescent="0.2">
      <c r="A19" s="627" t="s">
        <v>126</v>
      </c>
      <c r="B19" s="569">
        <v>10</v>
      </c>
      <c r="C19" s="569">
        <v>13.5</v>
      </c>
      <c r="D19" s="322">
        <f>SUM(G19:R19)</f>
        <v>56.25</v>
      </c>
      <c r="E19" s="323">
        <f>SUM(S19:Y19)</f>
        <v>72</v>
      </c>
      <c r="F19" s="324">
        <f>SUMIF(PP!$1:$1,$AB19,PP!$86:$86)+SUMIF(PC!$1:$1,$AB19,PC!$87:$87)</f>
        <v>0</v>
      </c>
      <c r="G19" s="325">
        <f>SUMIF(Driver!$1:$1,$AB19,Driver!$18:$18)</f>
        <v>0</v>
      </c>
      <c r="H19" s="326">
        <f>SUMIF(PP!$1:$1,$AB19,PP!$84:$84)</f>
        <v>15.5</v>
      </c>
      <c r="I19" s="327">
        <f>SUMIF(PC!$1:$1,$AB19,PC!$85:$85)</f>
        <v>0</v>
      </c>
      <c r="J19" s="325">
        <f>SUMIF(FH!$1:$1,$AB19,FH!$99:$99)</f>
        <v>8.75</v>
      </c>
      <c r="K19" s="328">
        <f>SUMIF('T22'!$1:$1,$AB19,'T22'!$99:$99)</f>
        <v>8.25</v>
      </c>
      <c r="L19" s="325">
        <f>SUMIF(RF!$1:$1,$AB19,RF!$18:$18)</f>
        <v>0</v>
      </c>
      <c r="M19" s="325">
        <f>SUMIF(SC!$1:$1,$AB19,IF(DAY(PayDay1)=1,SC!$17:$17,SC!$35:$35))</f>
        <v>0</v>
      </c>
      <c r="N19" s="325">
        <f>SUMIF('RC'!$1:$1,$AB19,'RC'!$18:$18)</f>
        <v>0</v>
      </c>
      <c r="O19" s="325">
        <f>SUMIF(HoO!$1:$1,$AB19,IF(DAY(PayDay1)=1,HoO!$17:$17,HoO!$34:$34))</f>
        <v>17.25</v>
      </c>
      <c r="P19" s="325">
        <f>SUMIF(ET!$1:$1,$AB19,IF(DAY(PayDay1)=1,ET!$17:$17,ET!$34:$34))</f>
        <v>4</v>
      </c>
      <c r="Q19" s="325">
        <f>SUMIF(UV!$1:$1,$AB19,UV!$18:$18)</f>
        <v>0</v>
      </c>
      <c r="R19" s="329">
        <f>SUMIF(TM!$1:$1,$AB19,TM!$18:$18)</f>
        <v>2.5</v>
      </c>
      <c r="S19" s="196">
        <f>SUMIF(Driver!$1:$1,$AB19,Driver!$19:$19)</f>
        <v>0</v>
      </c>
      <c r="T19" s="196">
        <f>SUMIF(PP!$1:$1,$AB19,PP!$85:$85)</f>
        <v>47.5</v>
      </c>
      <c r="U19" s="196">
        <f>SUMIF(PC!$1:$1,$AB19,PC!$86:$86)</f>
        <v>0</v>
      </c>
      <c r="V19" s="196">
        <f>SUMIF(RF!$1:$1,$AB19,RF!$22:$22)</f>
        <v>0</v>
      </c>
      <c r="W19" s="325">
        <f>SUMIF(SC!$1:$1,$AB19,IF(DAY(PayDay1)=1,SC!$18:$18,SC!$36:$36))</f>
        <v>0</v>
      </c>
      <c r="X19" s="330">
        <f>SUMIF(OT!$1:$1,$AB19,OT!$246:$246)</f>
        <v>2.5000000000000089</v>
      </c>
      <c r="Y19" s="556">
        <v>22</v>
      </c>
      <c r="Z19" s="331">
        <f>(D19*B19)+E19+F19</f>
        <v>634.5</v>
      </c>
      <c r="AA19" s="321"/>
      <c r="AB19" s="321" t="str">
        <f>IFERROR(LEFT(A19,SEARCH(",",A19)-1)&amp;MID(A19,SEARCH(" ",A19),3)," ")</f>
        <v>Kane Ro</v>
      </c>
    </row>
    <row r="20" spans="1:28" s="332" customFormat="1" x14ac:dyDescent="0.2">
      <c r="A20" s="627" t="s">
        <v>158</v>
      </c>
      <c r="B20" s="569">
        <v>10</v>
      </c>
      <c r="C20" s="569">
        <v>13.5</v>
      </c>
      <c r="D20" s="322">
        <f>SUM(G20:R20)</f>
        <v>4.5</v>
      </c>
      <c r="E20" s="323">
        <f>SUM(S20:Y20)</f>
        <v>0</v>
      </c>
      <c r="F20" s="324">
        <f>SUMIF(PP!$1:$1,$AB20,PP!$86:$86)+SUMIF(PC!$1:$1,$AB20,PC!$87:$87)</f>
        <v>0</v>
      </c>
      <c r="G20" s="325">
        <f>SUMIF(Driver!$1:$1,$AB20,Driver!$18:$18)</f>
        <v>0</v>
      </c>
      <c r="H20" s="326">
        <f>SUMIF(PP!$1:$1,$AB20,PP!$84:$84)</f>
        <v>0</v>
      </c>
      <c r="I20" s="327">
        <f>SUMIF(PC!$1:$1,$AB20,PC!$85:$85)</f>
        <v>0</v>
      </c>
      <c r="J20" s="325">
        <f>SUMIF(FH!$1:$1,$AB20,FH!$99:$99)</f>
        <v>0</v>
      </c>
      <c r="K20" s="328">
        <f>SUMIF('T22'!$1:$1,$AB20,'T22'!$99:$99)</f>
        <v>4.5</v>
      </c>
      <c r="L20" s="325">
        <f>SUMIF(RF!$1:$1,$AB20,RF!$18:$18)</f>
        <v>0</v>
      </c>
      <c r="M20" s="325">
        <f>SUMIF(SC!$1:$1,$AB20,IF(DAY(PayDay1)=1,SC!$17:$17,SC!$35:$35))</f>
        <v>0</v>
      </c>
      <c r="N20" s="325">
        <f>SUMIF('RC'!$1:$1,$AB20,'RC'!$18:$18)</f>
        <v>0</v>
      </c>
      <c r="O20" s="325">
        <f>SUMIF(HoO!$1:$1,$AB20,IF(DAY(PayDay1)=1,HoO!$17:$17,HoO!$34:$34))</f>
        <v>0</v>
      </c>
      <c r="P20" s="325">
        <f>SUMIF(ET!$1:$1,$AB20,IF(DAY(PayDay1)=1,ET!$17:$17,ET!$34:$34))</f>
        <v>0</v>
      </c>
      <c r="Q20" s="325">
        <f>SUMIF(UV!$1:$1,$AB20,UV!$18:$18)</f>
        <v>0</v>
      </c>
      <c r="R20" s="329">
        <f>SUMIF(TM!$1:$1,$AB20,TM!$18:$18)</f>
        <v>0</v>
      </c>
      <c r="S20" s="196">
        <f>SUMIF(Driver!$1:$1,$AB20,Driver!$19:$19)</f>
        <v>0</v>
      </c>
      <c r="T20" s="196">
        <f>SUMIF(PP!$1:$1,$AB20,PP!$85:$85)</f>
        <v>0</v>
      </c>
      <c r="U20" s="196">
        <f>SUMIF(PC!$1:$1,$AB20,PC!$86:$86)</f>
        <v>0</v>
      </c>
      <c r="V20" s="196">
        <f>SUMIF(RF!$1:$1,$AB20,RF!$22:$22)</f>
        <v>0</v>
      </c>
      <c r="W20" s="325">
        <f>SUMIF(SC!$1:$1,$AB20,IF(DAY(PayDay1)=1,SC!$18:$18,SC!$36:$36))</f>
        <v>0</v>
      </c>
      <c r="X20" s="330">
        <f>SUMIF(OT!$1:$1,$AB20,OT!$246:$246)</f>
        <v>0</v>
      </c>
      <c r="Y20" s="556"/>
      <c r="Z20" s="331">
        <f>(D20*B20)+E20+F20</f>
        <v>45</v>
      </c>
      <c r="AA20" s="321"/>
      <c r="AB20" s="321" t="str">
        <f>IFERROR(LEFT(A20,SEARCH(",",A20)-1)&amp;MID(A20,SEARCH(" ",A20),3)," ")</f>
        <v>Klein Mi</v>
      </c>
    </row>
    <row r="21" spans="1:28" s="332" customFormat="1" x14ac:dyDescent="0.2">
      <c r="A21" s="627" t="s">
        <v>165</v>
      </c>
      <c r="B21" s="569">
        <v>10</v>
      </c>
      <c r="C21" s="569">
        <v>13.5</v>
      </c>
      <c r="D21" s="322">
        <f>SUM(G21:R21)</f>
        <v>12</v>
      </c>
      <c r="E21" s="323">
        <f>SUM(S21:Y21)</f>
        <v>7.5</v>
      </c>
      <c r="F21" s="324">
        <f>SUMIF(PP!$1:$1,$AB21,PP!$86:$86)+SUMIF(PC!$1:$1,$AB21,PC!$87:$87)</f>
        <v>30</v>
      </c>
      <c r="G21" s="325">
        <f>SUMIF(Driver!$1:$1,$AB21,Driver!$18:$18)</f>
        <v>0</v>
      </c>
      <c r="H21" s="326">
        <f>SUMIF(PP!$1:$1,$AB21,PP!$84:$84)</f>
        <v>12</v>
      </c>
      <c r="I21" s="327">
        <f>SUMIF(PC!$1:$1,$AB21,PC!$85:$85)</f>
        <v>0</v>
      </c>
      <c r="J21" s="325">
        <f>SUMIF(FH!$1:$1,$AB21,FH!$99:$99)</f>
        <v>0</v>
      </c>
      <c r="K21" s="328">
        <f>SUMIF('T22'!$1:$1,$AB21,'T22'!$99:$99)</f>
        <v>0</v>
      </c>
      <c r="L21" s="325">
        <f>SUMIF(RF!$1:$1,$AB21,RF!$18:$18)</f>
        <v>0</v>
      </c>
      <c r="M21" s="325">
        <f>SUMIF(SC!$1:$1,$AB21,IF(DAY(PayDay1)=1,SC!$17:$17,SC!$35:$35))</f>
        <v>0</v>
      </c>
      <c r="N21" s="325">
        <f>SUMIF('RC'!$1:$1,$AB21,'RC'!$18:$18)</f>
        <v>0</v>
      </c>
      <c r="O21" s="325">
        <f>SUMIF(HoO!$1:$1,$AB21,IF(DAY(PayDay1)=1,HoO!$17:$17,HoO!$34:$34))</f>
        <v>0</v>
      </c>
      <c r="P21" s="325">
        <f>SUMIF(ET!$1:$1,$AB21,IF(DAY(PayDay1)=1,ET!$17:$17,ET!$34:$34))</f>
        <v>0</v>
      </c>
      <c r="Q21" s="325">
        <f>SUMIF(UV!$1:$1,$AB21,UV!$18:$18)</f>
        <v>0</v>
      </c>
      <c r="R21" s="329">
        <f>SUMIF(TM!$1:$1,$AB21,TM!$18:$18)</f>
        <v>0</v>
      </c>
      <c r="S21" s="196">
        <f>SUMIF(Driver!$1:$1,$AB21,Driver!$19:$19)</f>
        <v>0</v>
      </c>
      <c r="T21" s="196">
        <f>SUMIF(PP!$1:$1,$AB21,PP!$85:$85)</f>
        <v>0</v>
      </c>
      <c r="U21" s="196">
        <f>SUMIF(PC!$1:$1,$AB21,PC!$86:$86)</f>
        <v>0</v>
      </c>
      <c r="V21" s="196">
        <f>SUMIF(RF!$1:$1,$AB21,RF!$22:$22)</f>
        <v>0</v>
      </c>
      <c r="W21" s="325">
        <f>SUMIF(SC!$1:$1,$AB21,IF(DAY(PayDay1)=1,SC!$18:$18,SC!$36:$36))</f>
        <v>0</v>
      </c>
      <c r="X21" s="330">
        <f>SUMIF(OT!$1:$1,$AB21,OT!$246:$246)</f>
        <v>7.5</v>
      </c>
      <c r="Y21" s="556"/>
      <c r="Z21" s="331">
        <f>(D21*B21)+E21+F21</f>
        <v>157.5</v>
      </c>
      <c r="AA21" s="321"/>
      <c r="AB21" s="321" t="str">
        <f>IFERROR(LEFT(A21,SEARCH(",",A21)-1)&amp;MID(A21,SEARCH(" ",A21),3)," ")</f>
        <v>Levesque Qu</v>
      </c>
    </row>
    <row r="22" spans="1:28" s="332" customFormat="1" x14ac:dyDescent="0.2">
      <c r="A22" s="627" t="s">
        <v>233</v>
      </c>
      <c r="B22" s="569"/>
      <c r="C22" s="569"/>
      <c r="D22" s="322">
        <f>SUM(G22:R22)</f>
        <v>9.75</v>
      </c>
      <c r="E22" s="323">
        <f>SUM(S22:Y22)</f>
        <v>246.25</v>
      </c>
      <c r="F22" s="324">
        <f>SUMIF(PP!$1:$1,$AB22,PP!$86:$86)+SUMIF(PC!$1:$1,$AB22,PC!$87:$87)</f>
        <v>0</v>
      </c>
      <c r="G22" s="325">
        <f>SUMIF(Driver!$1:$1,$AB22,Driver!$18:$18)</f>
        <v>9.75</v>
      </c>
      <c r="H22" s="326">
        <f>SUMIF(PP!$1:$1,$AB22,PP!$84:$84)</f>
        <v>0</v>
      </c>
      <c r="I22" s="327">
        <f>SUMIF(PC!$1:$1,$AB22,PC!$85:$85)</f>
        <v>0</v>
      </c>
      <c r="J22" s="325">
        <f>SUMIF(FH!$1:$1,$AB22,FH!$99:$99)</f>
        <v>0</v>
      </c>
      <c r="K22" s="328">
        <f>SUMIF('T22'!$1:$1,$AB22,'T22'!$99:$99)</f>
        <v>0</v>
      </c>
      <c r="L22" s="325">
        <f>SUMIF(RF!$1:$1,$AB22,RF!$18:$18)</f>
        <v>0</v>
      </c>
      <c r="M22" s="325">
        <f>SUMIF(SC!$1:$1,$AB22,IF(DAY(PayDay1)=1,SC!$17:$17,SC!$35:$35))</f>
        <v>0</v>
      </c>
      <c r="N22" s="325">
        <f>SUMIF('RC'!$1:$1,$AB22,'RC'!$18:$18)</f>
        <v>0</v>
      </c>
      <c r="O22" s="325">
        <f>SUMIF(HoO!$1:$1,$AB22,IF(DAY(PayDay1)=1,HoO!$17:$17,HoO!$34:$34))</f>
        <v>0</v>
      </c>
      <c r="P22" s="325">
        <f>SUMIF(ET!$1:$1,$AB22,IF(DAY(PayDay1)=1,ET!$17:$17,ET!$34:$34))</f>
        <v>0</v>
      </c>
      <c r="Q22" s="325">
        <f>SUMIF(UV!$1:$1,$AB22,UV!$18:$18)</f>
        <v>0</v>
      </c>
      <c r="R22" s="329">
        <f>SUMIF(TM!$1:$1,$AB22,TM!$18:$18)</f>
        <v>0</v>
      </c>
      <c r="S22" s="196">
        <f>SUMIF(Driver!$1:$1,$AB22,Driver!$19:$19)</f>
        <v>246.25</v>
      </c>
      <c r="T22" s="196">
        <f>SUMIF(PP!$1:$1,$AB22,PP!$85:$85)</f>
        <v>0</v>
      </c>
      <c r="U22" s="196">
        <f>SUMIF(PC!$1:$1,$AB22,PC!$86:$86)</f>
        <v>0</v>
      </c>
      <c r="V22" s="196">
        <f>SUMIF(RF!$1:$1,$AB22,RF!$22:$22)</f>
        <v>0</v>
      </c>
      <c r="W22" s="325">
        <f>SUMIF(SC!$1:$1,$AB22,IF(DAY(PayDay1)=1,SC!$18:$18,SC!$36:$36))</f>
        <v>0</v>
      </c>
      <c r="X22" s="330">
        <f>SUMIF(OT!$1:$1,$AB22,OT!$246:$246)</f>
        <v>0</v>
      </c>
      <c r="Y22" s="556"/>
      <c r="Z22" s="331">
        <f>(D22*B22)+E22+F22</f>
        <v>246.25</v>
      </c>
      <c r="AA22" s="321"/>
      <c r="AB22" s="321" t="str">
        <f>IFERROR(LEFT(A22,SEARCH(",",A22)-1)&amp;MID(A22,SEARCH(" ",A22),3)," ")</f>
        <v>Mapanao Sh</v>
      </c>
    </row>
    <row r="23" spans="1:28" s="332" customFormat="1" x14ac:dyDescent="0.2">
      <c r="A23" s="627" t="s">
        <v>159</v>
      </c>
      <c r="B23" s="569">
        <v>10</v>
      </c>
      <c r="C23" s="569">
        <v>13.5</v>
      </c>
      <c r="D23" s="322">
        <f>SUM(G23:R23)</f>
        <v>25.5</v>
      </c>
      <c r="E23" s="323">
        <f>SUM(S23:Y23)</f>
        <v>50.75</v>
      </c>
      <c r="F23" s="324">
        <f>SUMIF(PP!$1:$1,$AB23,PP!$86:$86)+SUMIF(PC!$1:$1,$AB23,PC!$87:$87)</f>
        <v>54</v>
      </c>
      <c r="G23" s="325">
        <f>SUMIF(Driver!$1:$1,$AB23,Driver!$18:$18)</f>
        <v>0</v>
      </c>
      <c r="H23" s="326">
        <f>SUMIF(PP!$1:$1,$AB23,PP!$84:$84)</f>
        <v>18.5</v>
      </c>
      <c r="I23" s="327">
        <f>SUMIF(PC!$1:$1,$AB23,PC!$85:$85)</f>
        <v>0</v>
      </c>
      <c r="J23" s="325">
        <f>SUMIF(FH!$1:$1,$AB23,FH!$99:$99)</f>
        <v>7.0000000000000009</v>
      </c>
      <c r="K23" s="328">
        <f>SUMIF('T22'!$1:$1,$AB23,'T22'!$99:$99)</f>
        <v>0</v>
      </c>
      <c r="L23" s="325">
        <f>SUMIF(RF!$1:$1,$AB23,RF!$18:$18)</f>
        <v>0</v>
      </c>
      <c r="M23" s="325">
        <f>SUMIF(SC!$1:$1,$AB23,IF(DAY(PayDay1)=1,SC!$17:$17,SC!$35:$35))</f>
        <v>0</v>
      </c>
      <c r="N23" s="325">
        <f>SUMIF('RC'!$1:$1,$AB23,'RC'!$18:$18)</f>
        <v>0</v>
      </c>
      <c r="O23" s="325">
        <f>SUMIF(HoO!$1:$1,$AB23,IF(DAY(PayDay1)=1,HoO!$17:$17,HoO!$34:$34))</f>
        <v>0</v>
      </c>
      <c r="P23" s="325">
        <f>SUMIF(ET!$1:$1,$AB23,IF(DAY(PayDay1)=1,ET!$17:$17,ET!$34:$34))</f>
        <v>0</v>
      </c>
      <c r="Q23" s="325">
        <f>SUMIF(UV!$1:$1,$AB23,UV!$18:$18)</f>
        <v>0</v>
      </c>
      <c r="R23" s="329">
        <f>SUMIF(TM!$1:$1,$AB23,TM!$18:$18)</f>
        <v>0</v>
      </c>
      <c r="S23" s="196">
        <f>SUMIF(Driver!$1:$1,$AB23,Driver!$19:$19)</f>
        <v>0</v>
      </c>
      <c r="T23" s="196">
        <f>SUMIF(PP!$1:$1,$AB23,PP!$85:$85)</f>
        <v>48.25</v>
      </c>
      <c r="U23" s="196">
        <f>SUMIF(PC!$1:$1,$AB23,PC!$86:$86)</f>
        <v>0</v>
      </c>
      <c r="V23" s="196">
        <f>SUMIF(RF!$1:$1,$AB23,RF!$22:$22)</f>
        <v>0</v>
      </c>
      <c r="W23" s="325">
        <f>SUMIF(SC!$1:$1,$AB23,IF(DAY(PayDay1)=1,SC!$18:$18,SC!$36:$36))</f>
        <v>0</v>
      </c>
      <c r="X23" s="330">
        <f>SUMIF(OT!$1:$1,$AB23,OT!$246:$246)</f>
        <v>2.5</v>
      </c>
      <c r="Y23" s="556"/>
      <c r="Z23" s="331">
        <f>(D23*B23)+E23+F23</f>
        <v>359.75</v>
      </c>
      <c r="AA23" s="321"/>
      <c r="AB23" s="321" t="str">
        <f>IFERROR(LEFT(A23,SEARCH(",",A23)-1)&amp;MID(A23,SEARCH(" ",A23),3)," ")</f>
        <v>Martin Ni</v>
      </c>
    </row>
    <row r="24" spans="1:28" s="332" customFormat="1" x14ac:dyDescent="0.2">
      <c r="A24" s="627" t="s">
        <v>238</v>
      </c>
      <c r="B24" s="569"/>
      <c r="C24" s="569"/>
      <c r="D24" s="322">
        <f>SUM(G24:R24)</f>
        <v>1.75</v>
      </c>
      <c r="E24" s="323">
        <f>SUM(S24:Y24)</f>
        <v>0</v>
      </c>
      <c r="F24" s="324">
        <f>SUMIF(PP!$1:$1,$AB24,PP!$86:$86)+SUMIF(PC!$1:$1,$AB24,PC!$87:$87)</f>
        <v>0</v>
      </c>
      <c r="G24" s="325">
        <f>SUMIF(Driver!$1:$1,$AB24,Driver!$18:$18)</f>
        <v>0</v>
      </c>
      <c r="H24" s="326">
        <f>SUMIF(PP!$1:$1,$AB24,PP!$84:$84)</f>
        <v>0</v>
      </c>
      <c r="I24" s="327">
        <f>SUMIF(PC!$1:$1,$AB24,PC!$85:$85)</f>
        <v>0</v>
      </c>
      <c r="J24" s="325">
        <f>SUMIF(FH!$1:$1,$AB24,FH!$99:$99)</f>
        <v>0</v>
      </c>
      <c r="K24" s="328">
        <f>SUMIF('T22'!$1:$1,$AB24,'T22'!$99:$99)</f>
        <v>0</v>
      </c>
      <c r="L24" s="325">
        <f>SUMIF(RF!$1:$1,$AB24,RF!$18:$18)</f>
        <v>0</v>
      </c>
      <c r="M24" s="325">
        <f>SUMIF(SC!$1:$1,$AB24,IF(DAY(PayDay1)=1,SC!$17:$17,SC!$35:$35))</f>
        <v>0</v>
      </c>
      <c r="N24" s="325">
        <f>SUMIF('RC'!$1:$1,$AB24,'RC'!$18:$18)</f>
        <v>0</v>
      </c>
      <c r="O24" s="325">
        <f>SUMIF(HoO!$1:$1,$AB24,IF(DAY(PayDay1)=1,HoO!$17:$17,HoO!$34:$34))</f>
        <v>0</v>
      </c>
      <c r="P24" s="325">
        <f>SUMIF(ET!$1:$1,$AB24,IF(DAY(PayDay1)=1,ET!$17:$17,ET!$34:$34))</f>
        <v>0</v>
      </c>
      <c r="Q24" s="325">
        <f>SUMIF(UV!$1:$1,$AB24,UV!$18:$18)</f>
        <v>0</v>
      </c>
      <c r="R24" s="329">
        <f>SUMIF(TM!$1:$1,$AB24,TM!$18:$18)</f>
        <v>1.75</v>
      </c>
      <c r="S24" s="196">
        <f>SUMIF(Driver!$1:$1,$AB24,Driver!$19:$19)</f>
        <v>0</v>
      </c>
      <c r="T24" s="196">
        <f>SUMIF(PP!$1:$1,$AB24,PP!$85:$85)</f>
        <v>0</v>
      </c>
      <c r="U24" s="196">
        <f>SUMIF(PC!$1:$1,$AB24,PC!$86:$86)</f>
        <v>0</v>
      </c>
      <c r="V24" s="196">
        <f>SUMIF(RF!$1:$1,$AB24,RF!$22:$22)</f>
        <v>0</v>
      </c>
      <c r="W24" s="325">
        <f>SUMIF(SC!$1:$1,$AB24,IF(DAY(PayDay1)=1,SC!$18:$18,SC!$36:$36))</f>
        <v>0</v>
      </c>
      <c r="X24" s="330">
        <f>SUMIF(OT!$1:$1,$AB24,OT!$246:$246)</f>
        <v>0</v>
      </c>
      <c r="Y24" s="556"/>
      <c r="Z24" s="331">
        <f>(D24*B24)+E24+F24</f>
        <v>0</v>
      </c>
      <c r="AA24" s="321"/>
      <c r="AB24" s="321" t="str">
        <f>IFERROR(LEFT(A24,SEARCH(",",A24)-1)&amp;MID(A24,SEARCH(" ",A24),3)," ")</f>
        <v>McGhee Tu</v>
      </c>
    </row>
    <row r="25" spans="1:28" s="332" customFormat="1" x14ac:dyDescent="0.2">
      <c r="A25" s="627" t="s">
        <v>138</v>
      </c>
      <c r="B25" s="569">
        <v>10</v>
      </c>
      <c r="C25" s="569">
        <v>13.5</v>
      </c>
      <c r="D25" s="322">
        <f>SUM(G25:R25)</f>
        <v>48.75</v>
      </c>
      <c r="E25" s="323">
        <f>SUM(S25:Y25)</f>
        <v>127.50000000000001</v>
      </c>
      <c r="F25" s="324">
        <f>SUMIF(PP!$1:$1,$AB25,PP!$86:$86)+SUMIF(PC!$1:$1,$AB25,PC!$87:$87)</f>
        <v>0</v>
      </c>
      <c r="G25" s="325">
        <f>SUMIF(Driver!$1:$1,$AB25,Driver!$18:$18)</f>
        <v>0</v>
      </c>
      <c r="H25" s="326">
        <f>SUMIF(PP!$1:$1,$AB25,PP!$84:$84)</f>
        <v>24.75</v>
      </c>
      <c r="I25" s="327">
        <f>SUMIF(PC!$1:$1,$AB25,PC!$85:$85)</f>
        <v>0</v>
      </c>
      <c r="J25" s="325">
        <f>SUMIF(FH!$1:$1,$AB25,FH!$99:$99)</f>
        <v>20.750000000000004</v>
      </c>
      <c r="K25" s="328">
        <f>SUMIF('T22'!$1:$1,$AB25,'T22'!$99:$99)</f>
        <v>3.2499999999999991</v>
      </c>
      <c r="L25" s="325">
        <f>SUMIF(RF!$1:$1,$AB25,RF!$18:$18)</f>
        <v>0</v>
      </c>
      <c r="M25" s="325">
        <f>SUMIF(SC!$1:$1,$AB25,IF(DAY(PayDay1)=1,SC!$17:$17,SC!$35:$35))</f>
        <v>0</v>
      </c>
      <c r="N25" s="325">
        <f>SUMIF('RC'!$1:$1,$AB25,'RC'!$18:$18)</f>
        <v>0</v>
      </c>
      <c r="O25" s="325">
        <f>SUMIF(HoO!$1:$1,$AB25,IF(DAY(PayDay1)=1,HoO!$17:$17,HoO!$34:$34))</f>
        <v>0</v>
      </c>
      <c r="P25" s="325">
        <f>SUMIF(ET!$1:$1,$AB25,IF(DAY(PayDay1)=1,ET!$17:$17,ET!$34:$34))</f>
        <v>0</v>
      </c>
      <c r="Q25" s="325">
        <f>SUMIF(UV!$1:$1,$AB25,UV!$18:$18)</f>
        <v>0</v>
      </c>
      <c r="R25" s="329">
        <f>SUMIF(TM!$1:$1,$AB25,TM!$18:$18)</f>
        <v>0</v>
      </c>
      <c r="S25" s="196">
        <f>SUMIF(Driver!$1:$1,$AB25,Driver!$19:$19)</f>
        <v>0</v>
      </c>
      <c r="T25" s="196">
        <f>SUMIF(PP!$1:$1,$AB25,PP!$85:$85)</f>
        <v>91.25</v>
      </c>
      <c r="U25" s="196">
        <f>SUMIF(PC!$1:$1,$AB25,PC!$86:$86)</f>
        <v>0</v>
      </c>
      <c r="V25" s="196">
        <f>SUMIF(RF!$1:$1,$AB25,RF!$22:$22)</f>
        <v>0</v>
      </c>
      <c r="W25" s="325">
        <f>SUMIF(SC!$1:$1,$AB25,IF(DAY(PayDay1)=1,SC!$18:$18,SC!$36:$36))</f>
        <v>0</v>
      </c>
      <c r="X25" s="330">
        <f>SUMIF(OT!$1:$1,$AB25,OT!$246:$246)</f>
        <v>11.250000000000009</v>
      </c>
      <c r="Y25" s="556">
        <v>25</v>
      </c>
      <c r="Z25" s="331">
        <f>(D25*B25)+E25+F25</f>
        <v>615</v>
      </c>
      <c r="AA25" s="321"/>
      <c r="AB25" s="321" t="str">
        <f>IFERROR(LEFT(A25,SEARCH(",",A25)-1)&amp;MID(A25,SEARCH(" ",A25),3)," ")</f>
        <v>McLaughlin Da</v>
      </c>
    </row>
    <row r="26" spans="1:28" s="332" customFormat="1" x14ac:dyDescent="0.2">
      <c r="A26" s="627" t="s">
        <v>166</v>
      </c>
      <c r="B26" s="569">
        <v>10</v>
      </c>
      <c r="C26" s="569">
        <v>13.5</v>
      </c>
      <c r="D26" s="322">
        <f>SUM(G26:R26)</f>
        <v>5.7500000000000009</v>
      </c>
      <c r="E26" s="323">
        <f>SUM(S26:Y26)</f>
        <v>0</v>
      </c>
      <c r="F26" s="324">
        <f>SUMIF(PP!$1:$1,$AB26,PP!$86:$86)+SUMIF(PC!$1:$1,$AB26,PC!$87:$87)</f>
        <v>0</v>
      </c>
      <c r="G26" s="325">
        <f>SUMIF(Driver!$1:$1,$AB26,Driver!$18:$18)</f>
        <v>0</v>
      </c>
      <c r="H26" s="326">
        <f>SUMIF(PP!$1:$1,$AB26,PP!$84:$84)</f>
        <v>0</v>
      </c>
      <c r="I26" s="327">
        <f>SUMIF(PC!$1:$1,$AB26,PC!$85:$85)</f>
        <v>0</v>
      </c>
      <c r="J26" s="325">
        <f>SUMIF(FH!$1:$1,$AB26,FH!$99:$99)</f>
        <v>0</v>
      </c>
      <c r="K26" s="328">
        <f>SUMIF('T22'!$1:$1,$AB26,'T22'!$99:$99)</f>
        <v>5.7500000000000009</v>
      </c>
      <c r="L26" s="325">
        <f>SUMIF(RF!$1:$1,$AB26,RF!$18:$18)</f>
        <v>0</v>
      </c>
      <c r="M26" s="325">
        <f>SUMIF(SC!$1:$1,$AB26,IF(DAY(PayDay1)=1,SC!$17:$17,SC!$35:$35))</f>
        <v>0</v>
      </c>
      <c r="N26" s="325">
        <f>SUMIF('RC'!$1:$1,$AB26,'RC'!$18:$18)</f>
        <v>0</v>
      </c>
      <c r="O26" s="325">
        <f>SUMIF(HoO!$1:$1,$AB26,IF(DAY(PayDay1)=1,HoO!$17:$17,HoO!$34:$34))</f>
        <v>0</v>
      </c>
      <c r="P26" s="325">
        <f>SUMIF(ET!$1:$1,$AB26,IF(DAY(PayDay1)=1,ET!$17:$17,ET!$34:$34))</f>
        <v>0</v>
      </c>
      <c r="Q26" s="325">
        <f>SUMIF(UV!$1:$1,$AB26,UV!$18:$18)</f>
        <v>0</v>
      </c>
      <c r="R26" s="329">
        <f>SUMIF(TM!$1:$1,$AB26,TM!$18:$18)</f>
        <v>0</v>
      </c>
      <c r="S26" s="196">
        <f>SUMIF(Driver!$1:$1,$AB26,Driver!$19:$19)</f>
        <v>0</v>
      </c>
      <c r="T26" s="196">
        <f>SUMIF(PP!$1:$1,$AB26,PP!$85:$85)</f>
        <v>0</v>
      </c>
      <c r="U26" s="196">
        <f>SUMIF(PC!$1:$1,$AB26,PC!$86:$86)</f>
        <v>0</v>
      </c>
      <c r="V26" s="196">
        <f>SUMIF(RF!$1:$1,$AB26,RF!$22:$22)</f>
        <v>0</v>
      </c>
      <c r="W26" s="325">
        <f>SUMIF(SC!$1:$1,$AB26,IF(DAY(PayDay1)=1,SC!$18:$18,SC!$36:$36))</f>
        <v>0</v>
      </c>
      <c r="X26" s="330">
        <f>SUMIF(OT!$1:$1,$AB26,OT!$246:$246)</f>
        <v>0</v>
      </c>
      <c r="Y26" s="556"/>
      <c r="Z26" s="331">
        <f>(D26*B26)+E26+F26</f>
        <v>57.500000000000007</v>
      </c>
      <c r="AA26" s="321"/>
      <c r="AB26" s="321" t="str">
        <f>IFERROR(LEFT(A26,SEARCH(",",A26)-1)&amp;MID(A26,SEARCH(" ",A26),3)," ")</f>
        <v>Ocampo-Mora Ce</v>
      </c>
    </row>
    <row r="27" spans="1:28" s="332" customFormat="1" x14ac:dyDescent="0.2">
      <c r="A27" s="627" t="s">
        <v>162</v>
      </c>
      <c r="B27" s="569">
        <v>10</v>
      </c>
      <c r="C27" s="569">
        <v>13.5</v>
      </c>
      <c r="D27" s="322">
        <f>SUM(G27:R27)</f>
        <v>21</v>
      </c>
      <c r="E27" s="323">
        <f>SUM(S27:Y27)</f>
        <v>2.5</v>
      </c>
      <c r="F27" s="324">
        <f>SUMIF(PP!$1:$1,$AB27,PP!$86:$86)+SUMIF(PC!$1:$1,$AB27,PC!$87:$87)</f>
        <v>0</v>
      </c>
      <c r="G27" s="325">
        <f>SUMIF(Driver!$1:$1,$AB27,Driver!$18:$18)</f>
        <v>0</v>
      </c>
      <c r="H27" s="326">
        <f>SUMIF(PP!$1:$1,$AB27,PP!$84:$84)</f>
        <v>3.75</v>
      </c>
      <c r="I27" s="327">
        <f>SUMIF(PC!$1:$1,$AB27,PC!$85:$85)</f>
        <v>0</v>
      </c>
      <c r="J27" s="325">
        <f>SUMIF(FH!$1:$1,$AB27,FH!$99:$99)</f>
        <v>0</v>
      </c>
      <c r="K27" s="328">
        <f>SUMIF('T22'!$1:$1,$AB27,'T22'!$99:$99)</f>
        <v>6.75</v>
      </c>
      <c r="L27" s="325">
        <f>SUMIF(RF!$1:$1,$AB27,RF!$18:$18)</f>
        <v>0</v>
      </c>
      <c r="M27" s="325">
        <f>SUMIF(SC!$1:$1,$AB27,IF(DAY(PayDay1)=1,SC!$17:$17,SC!$35:$35))</f>
        <v>0</v>
      </c>
      <c r="N27" s="325">
        <f>SUMIF('RC'!$1:$1,$AB27,'RC'!$18:$18)</f>
        <v>10.5</v>
      </c>
      <c r="O27" s="325">
        <f>SUMIF(HoO!$1:$1,$AB27,IF(DAY(PayDay1)=1,HoO!$17:$17,HoO!$34:$34))</f>
        <v>0</v>
      </c>
      <c r="P27" s="325">
        <f>SUMIF(ET!$1:$1,$AB27,IF(DAY(PayDay1)=1,ET!$17:$17,ET!$34:$34))</f>
        <v>0</v>
      </c>
      <c r="Q27" s="325">
        <f>SUMIF(UV!$1:$1,$AB27,UV!$18:$18)</f>
        <v>0</v>
      </c>
      <c r="R27" s="329">
        <f>SUMIF(TM!$1:$1,$AB27,TM!$18:$18)</f>
        <v>0</v>
      </c>
      <c r="S27" s="196">
        <f>SUMIF(Driver!$1:$1,$AB27,Driver!$19:$19)</f>
        <v>0</v>
      </c>
      <c r="T27" s="196">
        <f>SUMIF(PP!$1:$1,$AB27,PP!$85:$85)</f>
        <v>0</v>
      </c>
      <c r="U27" s="196">
        <f>SUMIF(PC!$1:$1,$AB27,PC!$86:$86)</f>
        <v>0</v>
      </c>
      <c r="V27" s="196">
        <f>SUMIF(RF!$1:$1,$AB27,RF!$22:$22)</f>
        <v>0</v>
      </c>
      <c r="W27" s="325">
        <f>SUMIF(SC!$1:$1,$AB27,IF(DAY(PayDay1)=1,SC!$18:$18,SC!$36:$36))</f>
        <v>0</v>
      </c>
      <c r="X27" s="330">
        <f>SUMIF(OT!$1:$1,$AB27,OT!$246:$246)</f>
        <v>2.5</v>
      </c>
      <c r="Y27" s="556"/>
      <c r="Z27" s="331">
        <f>(D27*B27)+E27+F27</f>
        <v>212.5</v>
      </c>
      <c r="AA27" s="321"/>
      <c r="AB27" s="321" t="str">
        <f>IFERROR(LEFT(A27,SEARCH(",",A27)-1)&amp;MID(A27,SEARCH(" ",A27),3)," ")</f>
        <v>Ramsier Sa</v>
      </c>
    </row>
    <row r="28" spans="1:28" s="332" customFormat="1" x14ac:dyDescent="0.2">
      <c r="A28" s="627" t="s">
        <v>137</v>
      </c>
      <c r="B28" s="569">
        <v>10</v>
      </c>
      <c r="C28" s="569">
        <v>13.5</v>
      </c>
      <c r="D28" s="322">
        <f>SUM(G28:R28)</f>
        <v>18.170000000000002</v>
      </c>
      <c r="E28" s="323">
        <f>SUM(S28:Y28)</f>
        <v>0</v>
      </c>
      <c r="F28" s="324">
        <f>SUMIF(PP!$1:$1,$AB28,PP!$86:$86)+SUMIF(PC!$1:$1,$AB28,PC!$87:$87)</f>
        <v>0</v>
      </c>
      <c r="G28" s="325">
        <f>SUMIF(Driver!$1:$1,$AB28,Driver!$18:$18)</f>
        <v>18.170000000000002</v>
      </c>
      <c r="H28" s="326">
        <f>SUMIF(PP!$1:$1,$AB28,PP!$84:$84)</f>
        <v>0</v>
      </c>
      <c r="I28" s="327">
        <f>SUMIF(PC!$1:$1,$AB28,PC!$85:$85)</f>
        <v>0</v>
      </c>
      <c r="J28" s="325">
        <f>SUMIF(FH!$1:$1,$AB28,FH!$99:$99)</f>
        <v>0</v>
      </c>
      <c r="K28" s="328">
        <f>SUMIF('T22'!$1:$1,$AB28,'T22'!$99:$99)</f>
        <v>0</v>
      </c>
      <c r="L28" s="325">
        <f>SUMIF(RF!$1:$1,$AB28,RF!$18:$18)</f>
        <v>0</v>
      </c>
      <c r="M28" s="325">
        <f>SUMIF(SC!$1:$1,$AB28,IF(DAY(PayDay1)=1,SC!$17:$17,SC!$35:$35))</f>
        <v>0</v>
      </c>
      <c r="N28" s="325">
        <f>SUMIF('RC'!$1:$1,$AB28,'RC'!$18:$18)</f>
        <v>0</v>
      </c>
      <c r="O28" s="325">
        <f>SUMIF(HoO!$1:$1,$AB28,IF(DAY(PayDay1)=1,HoO!$17:$17,HoO!$34:$34))</f>
        <v>0</v>
      </c>
      <c r="P28" s="325">
        <f>SUMIF(ET!$1:$1,$AB28,IF(DAY(PayDay1)=1,ET!$17:$17,ET!$34:$34))</f>
        <v>0</v>
      </c>
      <c r="Q28" s="325">
        <f>SUMIF(UV!$1:$1,$AB28,UV!$18:$18)</f>
        <v>0</v>
      </c>
      <c r="R28" s="329">
        <f>SUMIF(TM!$1:$1,$AB28,TM!$18:$18)</f>
        <v>0</v>
      </c>
      <c r="S28" s="196">
        <f>SUMIF(Driver!$1:$1,$AB28,Driver!$19:$19)</f>
        <v>0</v>
      </c>
      <c r="T28" s="196">
        <f>SUMIF(PP!$1:$1,$AB28,PP!$85:$85)</f>
        <v>0</v>
      </c>
      <c r="U28" s="196">
        <f>SUMIF(PC!$1:$1,$AB28,PC!$86:$86)</f>
        <v>0</v>
      </c>
      <c r="V28" s="196">
        <f>SUMIF(RF!$1:$1,$AB28,RF!$22:$22)</f>
        <v>0</v>
      </c>
      <c r="W28" s="325">
        <f>SUMIF(SC!$1:$1,$AB28,IF(DAY(PayDay1)=1,SC!$18:$18,SC!$36:$36))</f>
        <v>0</v>
      </c>
      <c r="X28" s="330">
        <f>SUMIF(OT!$1:$1,$AB28,OT!$246:$246)</f>
        <v>0</v>
      </c>
      <c r="Y28" s="556"/>
      <c r="Z28" s="331">
        <f>(D28*B28)+E28+F28</f>
        <v>181.70000000000002</v>
      </c>
      <c r="AA28" s="321"/>
      <c r="AB28" s="321" t="str">
        <f>IFERROR(LEFT(A28,SEARCH(",",A28)-1)&amp;MID(A28,SEARCH(" ",A28),3)," ")</f>
        <v>Rochester Da</v>
      </c>
    </row>
    <row r="29" spans="1:28" s="332" customFormat="1" x14ac:dyDescent="0.2">
      <c r="A29" s="627" t="s">
        <v>169</v>
      </c>
      <c r="B29" s="569">
        <v>10</v>
      </c>
      <c r="C29" s="569">
        <v>13.5</v>
      </c>
      <c r="D29" s="322">
        <f>SUM(G29:R29)</f>
        <v>14.25</v>
      </c>
      <c r="E29" s="323">
        <f>SUM(S29:Y29)</f>
        <v>28.75</v>
      </c>
      <c r="F29" s="324">
        <f>SUMIF(PP!$1:$1,$AB29,PP!$86:$86)+SUMIF(PC!$1:$1,$AB29,PC!$87:$87)</f>
        <v>0</v>
      </c>
      <c r="G29" s="325">
        <f>SUMIF(Driver!$1:$1,$AB29,Driver!$18:$18)</f>
        <v>0</v>
      </c>
      <c r="H29" s="326">
        <f>SUMIF(PP!$1:$1,$AB29,PP!$84:$84)</f>
        <v>4</v>
      </c>
      <c r="I29" s="327">
        <f>SUMIF(PC!$1:$1,$AB29,PC!$85:$85)</f>
        <v>0</v>
      </c>
      <c r="J29" s="325">
        <f>SUMIF(FH!$1:$1,$AB29,FH!$99:$99)</f>
        <v>4.2500000000000009</v>
      </c>
      <c r="K29" s="328">
        <f>SUMIF('T22'!$1:$1,$AB29,'T22'!$99:$99)</f>
        <v>5.4999999999999991</v>
      </c>
      <c r="L29" s="325">
        <f>SUMIF(RF!$1:$1,$AB29,RF!$18:$18)</f>
        <v>0.5</v>
      </c>
      <c r="M29" s="325">
        <f>SUMIF(SC!$1:$1,$AB29,IF(DAY(PayDay1)=1,SC!$17:$17,SC!$35:$35))</f>
        <v>0</v>
      </c>
      <c r="N29" s="325">
        <f>SUMIF('RC'!$1:$1,$AB29,'RC'!$18:$18)</f>
        <v>0</v>
      </c>
      <c r="O29" s="325">
        <f>SUMIF(HoO!$1:$1,$AB29,IF(DAY(PayDay1)=1,HoO!$17:$17,HoO!$34:$34))</f>
        <v>0</v>
      </c>
      <c r="P29" s="325">
        <f>SUMIF(ET!$1:$1,$AB29,IF(DAY(PayDay1)=1,ET!$17:$17,ET!$34:$34))</f>
        <v>0</v>
      </c>
      <c r="Q29" s="325">
        <f>SUMIF(UV!$1:$1,$AB29,UV!$18:$18)</f>
        <v>0</v>
      </c>
      <c r="R29" s="329">
        <f>SUMIF(TM!$1:$1,$AB29,TM!$18:$18)</f>
        <v>0</v>
      </c>
      <c r="S29" s="196">
        <f>SUMIF(Driver!$1:$1,$AB29,Driver!$19:$19)</f>
        <v>0</v>
      </c>
      <c r="T29" s="196">
        <f>SUMIF(PP!$1:$1,$AB29,PP!$85:$85)</f>
        <v>0</v>
      </c>
      <c r="U29" s="196">
        <f>SUMIF(PC!$1:$1,$AB29,PC!$86:$86)</f>
        <v>0</v>
      </c>
      <c r="V29" s="196">
        <f>SUMIF(RF!$1:$1,$AB29,RF!$22:$22)</f>
        <v>0</v>
      </c>
      <c r="W29" s="325">
        <f>SUMIF(SC!$1:$1,$AB29,IF(DAY(PayDay1)=1,SC!$18:$18,SC!$36:$36))</f>
        <v>0</v>
      </c>
      <c r="X29" s="330">
        <f>SUMIF(OT!$1:$1,$AB29,OT!$246:$246)</f>
        <v>3.75</v>
      </c>
      <c r="Y29" s="556">
        <v>25</v>
      </c>
      <c r="Z29" s="331">
        <f>(D29*B29)+E29+F29</f>
        <v>171.25</v>
      </c>
      <c r="AA29" s="321"/>
      <c r="AB29" s="321" t="str">
        <f>IFERROR(LEFT(A29,SEARCH(",",A29)-1)&amp;MID(A29,SEARCH(" ",A29),3)," ")</f>
        <v>Rodriguez Be</v>
      </c>
    </row>
    <row r="30" spans="1:28" s="332" customFormat="1" x14ac:dyDescent="0.2">
      <c r="A30" s="627" t="s">
        <v>156</v>
      </c>
      <c r="B30" s="569">
        <v>10</v>
      </c>
      <c r="C30" s="569">
        <v>13.5</v>
      </c>
      <c r="D30" s="322">
        <f>SUM(G30:R30)</f>
        <v>35.5</v>
      </c>
      <c r="E30" s="323">
        <f>SUM(S30:Y30)</f>
        <v>43.75</v>
      </c>
      <c r="F30" s="324">
        <f>SUMIF(PP!$1:$1,$AB30,PP!$86:$86)+SUMIF(PC!$1:$1,$AB30,PC!$87:$87)</f>
        <v>30</v>
      </c>
      <c r="G30" s="325">
        <f>SUMIF(Driver!$1:$1,$AB30,Driver!$18:$18)</f>
        <v>0</v>
      </c>
      <c r="H30" s="326">
        <f>SUMIF(PP!$1:$1,$AB30,PP!$84:$84)</f>
        <v>18</v>
      </c>
      <c r="I30" s="327">
        <f>SUMIF(PC!$1:$1,$AB30,PC!$85:$85)</f>
        <v>0</v>
      </c>
      <c r="J30" s="325">
        <f>SUMIF(FH!$1:$1,$AB30,FH!$99:$99)</f>
        <v>0</v>
      </c>
      <c r="K30" s="328">
        <f>SUMIF('T22'!$1:$1,$AB30,'T22'!$99:$99)</f>
        <v>0</v>
      </c>
      <c r="L30" s="325">
        <f>SUMIF(RF!$1:$1,$AB30,RF!$18:$18)</f>
        <v>0</v>
      </c>
      <c r="M30" s="325">
        <f>SUMIF(SC!$1:$1,$AB30,IF(DAY(PayDay1)=1,SC!$17:$17,SC!$35:$35))</f>
        <v>17.5</v>
      </c>
      <c r="N30" s="325">
        <f>SUMIF('RC'!$1:$1,$AB30,'RC'!$18:$18)</f>
        <v>0</v>
      </c>
      <c r="O30" s="325">
        <f>SUMIF(HoO!$1:$1,$AB30,IF(DAY(PayDay1)=1,HoO!$17:$17,HoO!$34:$34))</f>
        <v>0</v>
      </c>
      <c r="P30" s="325">
        <f>SUMIF(ET!$1:$1,$AB30,IF(DAY(PayDay1)=1,ET!$17:$17,ET!$34:$34))</f>
        <v>0</v>
      </c>
      <c r="Q30" s="325">
        <f>SUMIF(UV!$1:$1,$AB30,UV!$18:$18)</f>
        <v>0</v>
      </c>
      <c r="R30" s="329">
        <f>SUMIF(TM!$1:$1,$AB30,TM!$18:$18)</f>
        <v>0</v>
      </c>
      <c r="S30" s="196">
        <f>SUMIF(Driver!$1:$1,$AB30,Driver!$19:$19)</f>
        <v>0</v>
      </c>
      <c r="T30" s="196">
        <f>SUMIF(PP!$1:$1,$AB30,PP!$85:$85)</f>
        <v>0</v>
      </c>
      <c r="U30" s="196">
        <f>SUMIF(PC!$1:$1,$AB30,PC!$86:$86)</f>
        <v>0</v>
      </c>
      <c r="V30" s="196">
        <f>SUMIF(RF!$1:$1,$AB30,RF!$22:$22)</f>
        <v>0</v>
      </c>
      <c r="W30" s="325">
        <f>SUMIF(SC!$1:$1,$AB30,IF(DAY(PayDay1)=1,SC!$18:$18,SC!$36:$36))</f>
        <v>35</v>
      </c>
      <c r="X30" s="330">
        <f>SUMIF(OT!$1:$1,$AB30,OT!$246:$246)</f>
        <v>8.75</v>
      </c>
      <c r="Y30" s="556"/>
      <c r="Z30" s="331">
        <f>(D30*B30)+E30+F30</f>
        <v>428.75</v>
      </c>
      <c r="AA30" s="321"/>
      <c r="AB30" s="321" t="str">
        <f>IFERROR(LEFT(A30,SEARCH(",",A30)-1)&amp;MID(A30,SEARCH(" ",A30),3)," ")</f>
        <v>Semeryuk Ti</v>
      </c>
    </row>
    <row r="31" spans="1:28" s="332" customFormat="1" x14ac:dyDescent="0.2">
      <c r="A31" s="627" t="s">
        <v>216</v>
      </c>
      <c r="B31" s="569">
        <v>10</v>
      </c>
      <c r="C31" s="569">
        <v>13.5</v>
      </c>
      <c r="D31" s="322">
        <f>SUM(G31:R31)</f>
        <v>3</v>
      </c>
      <c r="E31" s="323">
        <f>SUM(S31:Y31)</f>
        <v>0</v>
      </c>
      <c r="F31" s="324">
        <f>SUMIF(PP!$1:$1,$AB31,PP!$86:$86)+SUMIF(PC!$1:$1,$AB31,PC!$87:$87)</f>
        <v>0</v>
      </c>
      <c r="G31" s="325">
        <f>SUMIF(Driver!$1:$1,$AB31,Driver!$18:$18)</f>
        <v>0</v>
      </c>
      <c r="H31" s="326">
        <f>SUMIF(PP!$1:$1,$AB31,PP!$84:$84)</f>
        <v>0</v>
      </c>
      <c r="I31" s="327">
        <f>SUMIF(PC!$1:$1,$AB31,PC!$85:$85)</f>
        <v>0</v>
      </c>
      <c r="J31" s="325">
        <f>SUMIF(FH!$1:$1,$AB31,FH!$99:$99)</f>
        <v>3</v>
      </c>
      <c r="K31" s="328">
        <f>SUMIF('T22'!$1:$1,$AB31,'T22'!$99:$99)</f>
        <v>0</v>
      </c>
      <c r="L31" s="325">
        <f>SUMIF(RF!$1:$1,$AB31,RF!$18:$18)</f>
        <v>0</v>
      </c>
      <c r="M31" s="325">
        <f>SUMIF(SC!$1:$1,$AB31,IF(DAY(PayDay1)=1,SC!$17:$17,SC!$35:$35))</f>
        <v>0</v>
      </c>
      <c r="N31" s="325">
        <f>SUMIF('RC'!$1:$1,$AB31,'RC'!$18:$18)</f>
        <v>0</v>
      </c>
      <c r="O31" s="325">
        <f>SUMIF(HoO!$1:$1,$AB31,IF(DAY(PayDay1)=1,HoO!$17:$17,HoO!$34:$34))</f>
        <v>0</v>
      </c>
      <c r="P31" s="325">
        <f>SUMIF(ET!$1:$1,$AB31,IF(DAY(PayDay1)=1,ET!$17:$17,ET!$34:$34))</f>
        <v>0</v>
      </c>
      <c r="Q31" s="325">
        <f>SUMIF(UV!$1:$1,$AB31,UV!$18:$18)</f>
        <v>0</v>
      </c>
      <c r="R31" s="329">
        <f>SUMIF(TM!$1:$1,$AB31,TM!$18:$18)</f>
        <v>0</v>
      </c>
      <c r="S31" s="196">
        <f>SUMIF(Driver!$1:$1,$AB31,Driver!$19:$19)</f>
        <v>0</v>
      </c>
      <c r="T31" s="196">
        <f>SUMIF(PP!$1:$1,$AB31,PP!$85:$85)</f>
        <v>0</v>
      </c>
      <c r="U31" s="196">
        <f>SUMIF(PC!$1:$1,$AB31,PC!$86:$86)</f>
        <v>0</v>
      </c>
      <c r="V31" s="196">
        <f>SUMIF(RF!$1:$1,$AB31,RF!$22:$22)</f>
        <v>0</v>
      </c>
      <c r="W31" s="325">
        <f>SUMIF(SC!$1:$1,$AB31,IF(DAY(PayDay1)=1,SC!$18:$18,SC!$36:$36))</f>
        <v>0</v>
      </c>
      <c r="X31" s="330">
        <f>SUMIF(OT!$1:$1,$AB31,OT!$246:$246)</f>
        <v>0</v>
      </c>
      <c r="Y31" s="556"/>
      <c r="Z31" s="331">
        <f>(D31*B31)+E31+F31</f>
        <v>30</v>
      </c>
      <c r="AA31" s="321"/>
      <c r="AB31" s="321" t="str">
        <f>IFERROR(LEFT(A31,SEARCH(",",A31)-1)&amp;MID(A31,SEARCH(" ",A31),3)," ")</f>
        <v>Silva Aa</v>
      </c>
    </row>
    <row r="32" spans="1:28" s="332" customFormat="1" x14ac:dyDescent="0.2">
      <c r="A32" s="627" t="s">
        <v>100</v>
      </c>
      <c r="B32" s="569">
        <v>10</v>
      </c>
      <c r="C32" s="569">
        <v>13.5</v>
      </c>
      <c r="D32" s="322">
        <f>SUM(G32:R32)</f>
        <v>52</v>
      </c>
      <c r="E32" s="323">
        <f>SUM(S32:Y32)</f>
        <v>32</v>
      </c>
      <c r="F32" s="324">
        <f>SUMIF(PP!$1:$1,$AB32,PP!$86:$86)+SUMIF(PC!$1:$1,$AB32,PC!$87:$87)</f>
        <v>0</v>
      </c>
      <c r="G32" s="325">
        <f>SUMIF(Driver!$1:$1,$AB32,Driver!$18:$18)</f>
        <v>0</v>
      </c>
      <c r="H32" s="326">
        <f>SUMIF(PP!$1:$1,$AB32,PP!$84:$84)</f>
        <v>0</v>
      </c>
      <c r="I32" s="327">
        <f>SUMIF(PC!$1:$1,$AB32,PC!$85:$85)</f>
        <v>0</v>
      </c>
      <c r="J32" s="325">
        <f>SUMIF(FH!$1:$1,$AB32,FH!$99:$99)</f>
        <v>2.7500000000000009</v>
      </c>
      <c r="K32" s="328">
        <f>SUMIF('T22'!$1:$1,$AB32,'T22'!$99:$99)</f>
        <v>5.5000000000000018</v>
      </c>
      <c r="L32" s="325">
        <f>SUMIF(RF!$1:$1,$AB32,RF!$18:$18)</f>
        <v>0</v>
      </c>
      <c r="M32" s="325">
        <f>SUMIF(SC!$1:$1,$AB32,IF(DAY(PayDay1)=1,SC!$17:$17,SC!$35:$35))</f>
        <v>0</v>
      </c>
      <c r="N32" s="325">
        <f>SUMIF('RC'!$1:$1,$AB32,'RC'!$18:$18)</f>
        <v>0</v>
      </c>
      <c r="O32" s="325">
        <f>SUMIF(HoO!$1:$1,$AB32,IF(DAY(PayDay1)=1,HoO!$17:$17,HoO!$34:$34))</f>
        <v>0</v>
      </c>
      <c r="P32" s="325">
        <f>SUMIF(ET!$1:$1,$AB32,IF(DAY(PayDay1)=1,ET!$17:$17,ET!$34:$34))</f>
        <v>0</v>
      </c>
      <c r="Q32" s="325">
        <f>SUMIF(UV!$1:$1,$AB32,UV!$18:$18)</f>
        <v>40.25</v>
      </c>
      <c r="R32" s="329">
        <f>SUMIF(TM!$1:$1,$AB32,TM!$18:$18)</f>
        <v>3.5</v>
      </c>
      <c r="S32" s="196">
        <f>SUMIF(Driver!$1:$1,$AB32,Driver!$19:$19)</f>
        <v>0</v>
      </c>
      <c r="T32" s="196">
        <f>SUMIF(PP!$1:$1,$AB32,PP!$85:$85)</f>
        <v>0</v>
      </c>
      <c r="U32" s="196">
        <f>SUMIF(PC!$1:$1,$AB32,PC!$86:$86)</f>
        <v>0</v>
      </c>
      <c r="V32" s="196">
        <f>SUMIF(RF!$1:$1,$AB32,RF!$22:$22)</f>
        <v>0</v>
      </c>
      <c r="W32" s="325">
        <f>SUMIF(SC!$1:$1,$AB32,IF(DAY(PayDay1)=1,SC!$18:$18,SC!$36:$36))</f>
        <v>0</v>
      </c>
      <c r="X32" s="330">
        <f>SUMIF(OT!$1:$1,$AB32,OT!$246:$246)</f>
        <v>0</v>
      </c>
      <c r="Y32" s="556">
        <v>32</v>
      </c>
      <c r="Z32" s="331">
        <f>(D32*B32)+E32+F32</f>
        <v>552</v>
      </c>
      <c r="AA32" s="321"/>
      <c r="AB32" s="321" t="str">
        <f>IFERROR(LEFT(A32,SEARCH(",",A32)-1)&amp;MID(A32,SEARCH(" ",A32),3)," ")</f>
        <v>Skogberg Ma</v>
      </c>
    </row>
    <row r="33" spans="1:28" s="332" customFormat="1" x14ac:dyDescent="0.2">
      <c r="A33" s="627" t="s">
        <v>157</v>
      </c>
      <c r="B33" s="569">
        <v>10</v>
      </c>
      <c r="C33" s="569">
        <v>13.5</v>
      </c>
      <c r="D33" s="322">
        <f>SUM(G33:R33)</f>
        <v>4.5</v>
      </c>
      <c r="E33" s="323">
        <f>SUM(S33:Y33)</f>
        <v>0</v>
      </c>
      <c r="F33" s="324">
        <f>SUMIF(PP!$1:$1,$AB33,PP!$86:$86)+SUMIF(PC!$1:$1,$AB33,PC!$87:$87)</f>
        <v>0</v>
      </c>
      <c r="G33" s="325">
        <f>SUMIF(Driver!$1:$1,$AB33,Driver!$18:$18)</f>
        <v>0</v>
      </c>
      <c r="H33" s="326">
        <f>SUMIF(PP!$1:$1,$AB33,PP!$84:$84)</f>
        <v>0</v>
      </c>
      <c r="I33" s="327">
        <f>SUMIF(PC!$1:$1,$AB33,PC!$85:$85)</f>
        <v>0</v>
      </c>
      <c r="J33" s="325">
        <f>SUMIF(FH!$1:$1,$AB33,FH!$99:$99)</f>
        <v>0</v>
      </c>
      <c r="K33" s="328">
        <f>SUMIF('T22'!$1:$1,$AB33,'T22'!$99:$99)</f>
        <v>4.5</v>
      </c>
      <c r="L33" s="325">
        <f>SUMIF(RF!$1:$1,$AB33,RF!$18:$18)</f>
        <v>0</v>
      </c>
      <c r="M33" s="325">
        <f>SUMIF(SC!$1:$1,$AB33,IF(DAY(PayDay1)=1,SC!$17:$17,SC!$35:$35))</f>
        <v>0</v>
      </c>
      <c r="N33" s="325">
        <f>SUMIF('RC'!$1:$1,$AB33,'RC'!$18:$18)</f>
        <v>0</v>
      </c>
      <c r="O33" s="325">
        <f>SUMIF(HoO!$1:$1,$AB33,IF(DAY(PayDay1)=1,HoO!$17:$17,HoO!$34:$34))</f>
        <v>0</v>
      </c>
      <c r="P33" s="325">
        <f>SUMIF(ET!$1:$1,$AB33,IF(DAY(PayDay1)=1,ET!$17:$17,ET!$34:$34))</f>
        <v>0</v>
      </c>
      <c r="Q33" s="325">
        <f>SUMIF(UV!$1:$1,$AB33,UV!$18:$18)</f>
        <v>0</v>
      </c>
      <c r="R33" s="329">
        <f>SUMIF(TM!$1:$1,$AB33,TM!$18:$18)</f>
        <v>0</v>
      </c>
      <c r="S33" s="196">
        <f>SUMIF(Driver!$1:$1,$AB33,Driver!$19:$19)</f>
        <v>0</v>
      </c>
      <c r="T33" s="196">
        <f>SUMIF(PP!$1:$1,$AB33,PP!$85:$85)</f>
        <v>0</v>
      </c>
      <c r="U33" s="196">
        <f>SUMIF(PC!$1:$1,$AB33,PC!$86:$86)</f>
        <v>0</v>
      </c>
      <c r="V33" s="196">
        <f>SUMIF(RF!$1:$1,$AB33,RF!$22:$22)</f>
        <v>0</v>
      </c>
      <c r="W33" s="325">
        <f>SUMIF(SC!$1:$1,$AB33,IF(DAY(PayDay1)=1,SC!$18:$18,SC!$36:$36))</f>
        <v>0</v>
      </c>
      <c r="X33" s="330">
        <f>SUMIF(OT!$1:$1,$AB33,OT!$246:$246)</f>
        <v>0</v>
      </c>
      <c r="Y33" s="556"/>
      <c r="Z33" s="331">
        <f>(D33*B33)+E33+F33</f>
        <v>45</v>
      </c>
      <c r="AA33" s="321"/>
      <c r="AB33" s="321" t="str">
        <f>IFERROR(LEFT(A33,SEARCH(",",A33)-1)&amp;MID(A33,SEARCH(" ",A33),3)," ")</f>
        <v>Snow Ky</v>
      </c>
    </row>
    <row r="34" spans="1:28" x14ac:dyDescent="0.2">
      <c r="A34" s="627" t="s">
        <v>150</v>
      </c>
      <c r="B34" s="569">
        <v>10</v>
      </c>
      <c r="C34" s="569">
        <v>13.5</v>
      </c>
      <c r="D34" s="322">
        <f>SUM(G34:R34)</f>
        <v>7.5</v>
      </c>
      <c r="E34" s="323">
        <f>SUM(S34:Y34)</f>
        <v>0</v>
      </c>
      <c r="F34" s="324">
        <f>SUMIF(PP!$1:$1,$AB34,PP!$86:$86)+SUMIF(PC!$1:$1,$AB34,PC!$87:$87)</f>
        <v>0</v>
      </c>
      <c r="G34" s="325">
        <f>SUMIF(Driver!$1:$1,$AB34,Driver!$18:$18)</f>
        <v>0</v>
      </c>
      <c r="H34" s="326">
        <f>SUMIF(PP!$1:$1,$AB34,PP!$84:$84)</f>
        <v>0</v>
      </c>
      <c r="I34" s="327">
        <f>SUMIF(PC!$1:$1,$AB34,PC!$85:$85)</f>
        <v>0</v>
      </c>
      <c r="J34" s="325">
        <f>SUMIF(FH!$1:$1,$AB34,FH!$99:$99)</f>
        <v>2.0000000000000009</v>
      </c>
      <c r="K34" s="328">
        <f>SUMIF('T22'!$1:$1,$AB34,'T22'!$99:$99)</f>
        <v>5.4999999999999991</v>
      </c>
      <c r="L34" s="325">
        <f>SUMIF(RF!$1:$1,$AB34,RF!$18:$18)</f>
        <v>0</v>
      </c>
      <c r="M34" s="325">
        <f>SUMIF(SC!$1:$1,$AB34,IF(DAY(PayDay1)=1,SC!$17:$17,SC!$35:$35))</f>
        <v>0</v>
      </c>
      <c r="N34" s="325">
        <f>SUMIF('RC'!$1:$1,$AB34,'RC'!$18:$18)</f>
        <v>0</v>
      </c>
      <c r="O34" s="325">
        <f>SUMIF(HoO!$1:$1,$AB34,IF(DAY(PayDay1)=1,HoO!$17:$17,HoO!$34:$34))</f>
        <v>0</v>
      </c>
      <c r="P34" s="325">
        <f>SUMIF(ET!$1:$1,$AB34,IF(DAY(PayDay1)=1,ET!$17:$17,ET!$34:$34))</f>
        <v>0</v>
      </c>
      <c r="Q34" s="325">
        <f>SUMIF(UV!$1:$1,$AB34,UV!$18:$18)</f>
        <v>0</v>
      </c>
      <c r="R34" s="329">
        <f>SUMIF(TM!$1:$1,$AB34,TM!$18:$18)</f>
        <v>0</v>
      </c>
      <c r="S34" s="196">
        <f>SUMIF(Driver!$1:$1,$AB34,Driver!$19:$19)</f>
        <v>0</v>
      </c>
      <c r="T34" s="196">
        <f>SUMIF(PP!$1:$1,$AB34,PP!$85:$85)</f>
        <v>0</v>
      </c>
      <c r="U34" s="196">
        <f>SUMIF(PC!$1:$1,$AB34,PC!$86:$86)</f>
        <v>0</v>
      </c>
      <c r="V34" s="196">
        <f>SUMIF(RF!$1:$1,$AB34,RF!$22:$22)</f>
        <v>0</v>
      </c>
      <c r="W34" s="325">
        <f>SUMIF(SC!$1:$1,$AB34,IF(DAY(PayDay1)=1,SC!$18:$18,SC!$36:$36))</f>
        <v>0</v>
      </c>
      <c r="X34" s="330">
        <f>SUMIF(OT!$1:$1,$AB34,OT!$246:$246)</f>
        <v>0</v>
      </c>
      <c r="Y34" s="556"/>
      <c r="Z34" s="331">
        <f>(D34*B34)+E34+F34</f>
        <v>75</v>
      </c>
      <c r="AA34" s="321"/>
      <c r="AB34" s="321" t="str">
        <f>IFERROR(LEFT(A34,SEARCH(",",A34)-1)&amp;MID(A34,SEARCH(" ",A34),3)," ")</f>
        <v>Tedeschi Tr</v>
      </c>
    </row>
    <row r="35" spans="1:28" s="332" customFormat="1" x14ac:dyDescent="0.2">
      <c r="A35" s="627" t="s">
        <v>141</v>
      </c>
      <c r="B35" s="569">
        <v>10</v>
      </c>
      <c r="C35" s="569">
        <v>13.5</v>
      </c>
      <c r="D35" s="322">
        <f>SUM(G35:R35)</f>
        <v>25</v>
      </c>
      <c r="E35" s="323">
        <f>SUM(S35:Y35)</f>
        <v>5</v>
      </c>
      <c r="F35" s="324">
        <f>SUMIF(PP!$1:$1,$AB35,PP!$86:$86)+SUMIF(PC!$1:$1,$AB35,PC!$87:$87)</f>
        <v>0</v>
      </c>
      <c r="G35" s="325">
        <f>SUMIF(Driver!$1:$1,$AB35,Driver!$18:$18)</f>
        <v>0</v>
      </c>
      <c r="H35" s="326">
        <f>SUMIF(PP!$1:$1,$AB35,PP!$84:$84)</f>
        <v>2.75</v>
      </c>
      <c r="I35" s="327">
        <f>SUMIF(PC!$1:$1,$AB35,PC!$85:$85)</f>
        <v>0</v>
      </c>
      <c r="J35" s="325">
        <f>SUMIF(FH!$1:$1,$AB35,FH!$99:$99)</f>
        <v>13.75</v>
      </c>
      <c r="K35" s="328">
        <f>SUMIF('T22'!$1:$1,$AB35,'T22'!$99:$99)</f>
        <v>2.4999999999999991</v>
      </c>
      <c r="L35" s="325">
        <f>SUMIF(RF!$1:$1,$AB35,RF!$18:$18)</f>
        <v>0</v>
      </c>
      <c r="M35" s="325">
        <f>SUMIF(SC!$1:$1,$AB35,IF(DAY(PayDay1)=1,SC!$17:$17,SC!$35:$35))</f>
        <v>0</v>
      </c>
      <c r="N35" s="325">
        <f>SUMIF('RC'!$1:$1,$AB35,'RC'!$18:$18)</f>
        <v>6</v>
      </c>
      <c r="O35" s="325">
        <f>SUMIF(HoO!$1:$1,$AB35,IF(DAY(PayDay1)=1,HoO!$17:$17,HoO!$34:$34))</f>
        <v>0</v>
      </c>
      <c r="P35" s="325">
        <f>SUMIF(ET!$1:$1,$AB35,IF(DAY(PayDay1)=1,ET!$17:$17,ET!$34:$34))</f>
        <v>0</v>
      </c>
      <c r="Q35" s="325">
        <f>SUMIF(UV!$1:$1,$AB35,UV!$18:$18)</f>
        <v>0</v>
      </c>
      <c r="R35" s="329">
        <f>SUMIF(TM!$1:$1,$AB35,TM!$18:$18)</f>
        <v>0</v>
      </c>
      <c r="S35" s="196">
        <f>SUMIF(Driver!$1:$1,$AB35,Driver!$19:$19)</f>
        <v>0</v>
      </c>
      <c r="T35" s="196">
        <f>SUMIF(PP!$1:$1,$AB35,PP!$85:$85)</f>
        <v>0</v>
      </c>
      <c r="U35" s="196">
        <f>SUMIF(PC!$1:$1,$AB35,PC!$86:$86)</f>
        <v>0</v>
      </c>
      <c r="V35" s="196">
        <f>SUMIF(RF!$1:$1,$AB35,RF!$22:$22)</f>
        <v>0</v>
      </c>
      <c r="W35" s="325">
        <f>SUMIF(SC!$1:$1,$AB35,IF(DAY(PayDay1)=1,SC!$18:$18,SC!$36:$36))</f>
        <v>0</v>
      </c>
      <c r="X35" s="330">
        <f>SUMIF(OT!$1:$1,$AB35,OT!$246:$246)</f>
        <v>5</v>
      </c>
      <c r="Y35" s="556"/>
      <c r="Z35" s="331">
        <f>(D35*B35)+E35+F35</f>
        <v>255</v>
      </c>
      <c r="AA35" s="321"/>
      <c r="AB35" s="321" t="str">
        <f>IFERROR(LEFT(A35,SEARCH(",",A35)-1)&amp;MID(A35,SEARCH(" ",A35),3)," ")</f>
        <v>Thimmes Se</v>
      </c>
    </row>
    <row r="36" spans="1:28" s="332" customFormat="1" x14ac:dyDescent="0.2">
      <c r="A36" s="627" t="s">
        <v>125</v>
      </c>
      <c r="B36" s="569">
        <v>10</v>
      </c>
      <c r="C36" s="569">
        <v>13.5</v>
      </c>
      <c r="D36" s="322">
        <f>SUM(G36:R36)</f>
        <v>16.5</v>
      </c>
      <c r="E36" s="323">
        <f>SUM(S36:Y36)</f>
        <v>3.75</v>
      </c>
      <c r="F36" s="324">
        <f>SUMIF(PP!$1:$1,$AB36,PP!$86:$86)+SUMIF(PC!$1:$1,$AB36,PC!$87:$87)</f>
        <v>0</v>
      </c>
      <c r="G36" s="325">
        <f>SUMIF(Driver!$1:$1,$AB36,Driver!$18:$18)</f>
        <v>0</v>
      </c>
      <c r="H36" s="326">
        <f>SUMIF(PP!$1:$1,$AB36,PP!$84:$84)</f>
        <v>3</v>
      </c>
      <c r="I36" s="327">
        <f>SUMIF(PC!$1:$1,$AB36,PC!$85:$85)</f>
        <v>0</v>
      </c>
      <c r="J36" s="325">
        <f>SUMIF(FH!$1:$1,$AB36,FH!$99:$99)</f>
        <v>0</v>
      </c>
      <c r="K36" s="328">
        <f>SUMIF('T22'!$1:$1,$AB36,'T22'!$99:$99)</f>
        <v>9</v>
      </c>
      <c r="L36" s="325">
        <f>SUMIF(RF!$1:$1,$AB36,RF!$18:$18)</f>
        <v>4.5</v>
      </c>
      <c r="M36" s="325">
        <f>SUMIF(SC!$1:$1,$AB36,IF(DAY(PayDay1)=1,SC!$17:$17,SC!$35:$35))</f>
        <v>0</v>
      </c>
      <c r="N36" s="325">
        <f>SUMIF('RC'!$1:$1,$AB36,'RC'!$18:$18)</f>
        <v>0</v>
      </c>
      <c r="O36" s="325">
        <f>SUMIF(HoO!$1:$1,$AB36,IF(DAY(PayDay1)=1,HoO!$17:$17,HoO!$34:$34))</f>
        <v>0</v>
      </c>
      <c r="P36" s="325">
        <f>SUMIF(ET!$1:$1,$AB36,IF(DAY(PayDay1)=1,ET!$17:$17,ET!$34:$34))</f>
        <v>0</v>
      </c>
      <c r="Q36" s="325">
        <f>SUMIF(UV!$1:$1,$AB36,UV!$18:$18)</f>
        <v>0</v>
      </c>
      <c r="R36" s="329">
        <f>SUMIF(TM!$1:$1,$AB36,TM!$18:$18)</f>
        <v>0</v>
      </c>
      <c r="S36" s="196">
        <f>SUMIF(Driver!$1:$1,$AB36,Driver!$19:$19)</f>
        <v>0</v>
      </c>
      <c r="T36" s="196">
        <f>SUMIF(PP!$1:$1,$AB36,PP!$85:$85)</f>
        <v>0</v>
      </c>
      <c r="U36" s="196">
        <f>SUMIF(PC!$1:$1,$AB36,PC!$86:$86)</f>
        <v>0</v>
      </c>
      <c r="V36" s="196">
        <f>SUMIF(RF!$1:$1,$AB36,RF!$22:$22)</f>
        <v>0</v>
      </c>
      <c r="W36" s="325">
        <f>SUMIF(SC!$1:$1,$AB36,IF(DAY(PayDay1)=1,SC!$18:$18,SC!$36:$36))</f>
        <v>0</v>
      </c>
      <c r="X36" s="330">
        <f>SUMIF(OT!$1:$1,$AB36,OT!$246:$246)</f>
        <v>3.75</v>
      </c>
      <c r="Y36" s="556"/>
      <c r="Z36" s="331">
        <f>(D36*B36)+E36+F36</f>
        <v>168.75</v>
      </c>
      <c r="AA36" s="321"/>
      <c r="AB36" s="321" t="str">
        <f>IFERROR(LEFT(A36,SEARCH(",",A36)-1)&amp;MID(A36,SEARCH(" ",A36),3)," ")</f>
        <v>Torres Vi</v>
      </c>
    </row>
    <row r="37" spans="1:28" s="332" customFormat="1" x14ac:dyDescent="0.2">
      <c r="A37" s="627" t="s">
        <v>167</v>
      </c>
      <c r="B37" s="569">
        <v>10</v>
      </c>
      <c r="C37" s="569">
        <v>13.5</v>
      </c>
      <c r="D37" s="322">
        <f>SUM(G37:R37)</f>
        <v>2.7500000000000009</v>
      </c>
      <c r="E37" s="323">
        <f>SUM(S37:Y37)</f>
        <v>0</v>
      </c>
      <c r="F37" s="324">
        <f>SUMIF(PP!$1:$1,$AB37,PP!$86:$86)+SUMIF(PC!$1:$1,$AB37,PC!$87:$87)</f>
        <v>0</v>
      </c>
      <c r="G37" s="325">
        <f>SUMIF(Driver!$1:$1,$AB37,Driver!$18:$18)</f>
        <v>0</v>
      </c>
      <c r="H37" s="326">
        <f>SUMIF(PP!$1:$1,$AB37,PP!$84:$84)</f>
        <v>0</v>
      </c>
      <c r="I37" s="327">
        <f>SUMIF(PC!$1:$1,$AB37,PC!$85:$85)</f>
        <v>0</v>
      </c>
      <c r="J37" s="325">
        <f>SUMIF(FH!$1:$1,$AB37,FH!$99:$99)</f>
        <v>2.7500000000000009</v>
      </c>
      <c r="K37" s="328">
        <f>SUMIF('T22'!$1:$1,$AB37,'T22'!$99:$99)</f>
        <v>0</v>
      </c>
      <c r="L37" s="325">
        <f>SUMIF(RF!$1:$1,$AB37,RF!$18:$18)</f>
        <v>0</v>
      </c>
      <c r="M37" s="325">
        <f>SUMIF(SC!$1:$1,$AB37,IF(DAY(PayDay1)=1,SC!$17:$17,SC!$35:$35))</f>
        <v>0</v>
      </c>
      <c r="N37" s="325">
        <f>SUMIF('RC'!$1:$1,$AB37,'RC'!$18:$18)</f>
        <v>0</v>
      </c>
      <c r="O37" s="325">
        <f>SUMIF(HoO!$1:$1,$AB37,IF(DAY(PayDay1)=1,HoO!$17:$17,HoO!$34:$34))</f>
        <v>0</v>
      </c>
      <c r="P37" s="325">
        <f>SUMIF(ET!$1:$1,$AB37,IF(DAY(PayDay1)=1,ET!$17:$17,ET!$34:$34))</f>
        <v>0</v>
      </c>
      <c r="Q37" s="325">
        <f>SUMIF(UV!$1:$1,$AB37,UV!$18:$18)</f>
        <v>0</v>
      </c>
      <c r="R37" s="329">
        <f>SUMIF(TM!$1:$1,$AB37,TM!$18:$18)</f>
        <v>0</v>
      </c>
      <c r="S37" s="196">
        <f>SUMIF(Driver!$1:$1,$AB37,Driver!$19:$19)</f>
        <v>0</v>
      </c>
      <c r="T37" s="196">
        <f>SUMIF(PP!$1:$1,$AB37,PP!$85:$85)</f>
        <v>0</v>
      </c>
      <c r="U37" s="196">
        <f>SUMIF(PC!$1:$1,$AB37,PC!$86:$86)</f>
        <v>0</v>
      </c>
      <c r="V37" s="196">
        <f>SUMIF(RF!$1:$1,$AB37,RF!$22:$22)</f>
        <v>0</v>
      </c>
      <c r="W37" s="325">
        <f>SUMIF(SC!$1:$1,$AB37,IF(DAY(PayDay1)=1,SC!$18:$18,SC!$36:$36))</f>
        <v>0</v>
      </c>
      <c r="X37" s="330">
        <f>SUMIF(OT!$1:$1,$AB37,OT!$246:$246)</f>
        <v>0</v>
      </c>
      <c r="Y37" s="556"/>
      <c r="Z37" s="331">
        <f>(D37*B37)+E37+F37</f>
        <v>27.500000000000007</v>
      </c>
      <c r="AA37" s="321"/>
      <c r="AB37" s="321" t="str">
        <f>IFERROR(LEFT(A37,SEARCH(",",A37)-1)&amp;MID(A37,SEARCH(" ",A37),3)," ")</f>
        <v>Veilleux Ma</v>
      </c>
    </row>
    <row r="38" spans="1:28" s="332" customFormat="1" x14ac:dyDescent="0.2">
      <c r="A38" s="627" t="s">
        <v>136</v>
      </c>
      <c r="B38" s="569">
        <v>10</v>
      </c>
      <c r="C38" s="569">
        <v>13.5</v>
      </c>
      <c r="D38" s="322">
        <f>SUM(G38:R38)</f>
        <v>49.75</v>
      </c>
      <c r="E38" s="323">
        <f>SUM(S38:Y38)</f>
        <v>8.75</v>
      </c>
      <c r="F38" s="324">
        <f>SUMIF(PP!$1:$1,$AB38,PP!$86:$86)+SUMIF(PC!$1:$1,$AB38,PC!$87:$87)</f>
        <v>0</v>
      </c>
      <c r="G38" s="325">
        <f>SUMIF(Driver!$1:$1,$AB38,Driver!$18:$18)</f>
        <v>0</v>
      </c>
      <c r="H38" s="326">
        <f>SUMIF(PP!$1:$1,$AB38,PP!$84:$84)</f>
        <v>9.75</v>
      </c>
      <c r="I38" s="327">
        <f>SUMIF(PC!$1:$1,$AB38,PC!$85:$85)</f>
        <v>0</v>
      </c>
      <c r="J38" s="325">
        <f>SUMIF(FH!$1:$1,$AB38,FH!$99:$99)</f>
        <v>21</v>
      </c>
      <c r="K38" s="328">
        <f>SUMIF('T22'!$1:$1,$AB38,'T22'!$99:$99)</f>
        <v>8.25</v>
      </c>
      <c r="L38" s="325">
        <f>SUMIF(RF!$1:$1,$AB38,RF!$18:$18)</f>
        <v>4.5</v>
      </c>
      <c r="M38" s="325">
        <f>SUMIF(SC!$1:$1,$AB38,IF(DAY(PayDay1)=1,SC!$17:$17,SC!$35:$35))</f>
        <v>0</v>
      </c>
      <c r="N38" s="325">
        <f>SUMIF('RC'!$1:$1,$AB38,'RC'!$18:$18)</f>
        <v>6.25</v>
      </c>
      <c r="O38" s="325">
        <f>SUMIF(HoO!$1:$1,$AB38,IF(DAY(PayDay1)=1,HoO!$17:$17,HoO!$34:$34))</f>
        <v>0</v>
      </c>
      <c r="P38" s="325">
        <f>SUMIF(ET!$1:$1,$AB38,IF(DAY(PayDay1)=1,ET!$17:$17,ET!$34:$34))</f>
        <v>0</v>
      </c>
      <c r="Q38" s="325">
        <f>SUMIF(UV!$1:$1,$AB38,UV!$18:$18)</f>
        <v>0</v>
      </c>
      <c r="R38" s="329">
        <f>SUMIF(TM!$1:$1,$AB38,TM!$18:$18)</f>
        <v>0</v>
      </c>
      <c r="S38" s="196">
        <f>SUMIF(Driver!$1:$1,$AB38,Driver!$19:$19)</f>
        <v>0</v>
      </c>
      <c r="T38" s="196">
        <f>SUMIF(PP!$1:$1,$AB38,PP!$85:$85)</f>
        <v>0</v>
      </c>
      <c r="U38" s="196">
        <f>SUMIF(PC!$1:$1,$AB38,PC!$86:$86)</f>
        <v>0</v>
      </c>
      <c r="V38" s="196">
        <f>SUMIF(RF!$1:$1,$AB38,RF!$22:$22)</f>
        <v>0</v>
      </c>
      <c r="W38" s="325">
        <f>SUMIF(SC!$1:$1,$AB38,IF(DAY(PayDay1)=1,SC!$18:$18,SC!$36:$36))</f>
        <v>0</v>
      </c>
      <c r="X38" s="330">
        <f>SUMIF(OT!$1:$1,$AB38,OT!$246:$246)</f>
        <v>8.75</v>
      </c>
      <c r="Y38" s="556"/>
      <c r="Z38" s="331">
        <f>(D38*B38)+E38+F38</f>
        <v>506.25</v>
      </c>
      <c r="AA38" s="321"/>
      <c r="AB38" s="321" t="str">
        <f>IFERROR(LEFT(A38,SEARCH(",",A38)-1)&amp;MID(A38,SEARCH(" ",A38),3)," ")</f>
        <v>Wedman Ke</v>
      </c>
    </row>
    <row r="39" spans="1:28" s="332" customFormat="1" x14ac:dyDescent="0.2">
      <c r="A39" s="627" t="s">
        <v>213</v>
      </c>
      <c r="B39" s="569">
        <v>10</v>
      </c>
      <c r="C39" s="569">
        <v>13.5</v>
      </c>
      <c r="D39" s="322">
        <f>SUM(G39:R39)</f>
        <v>0</v>
      </c>
      <c r="E39" s="323">
        <f>SUM(S39:Y39)</f>
        <v>0</v>
      </c>
      <c r="F39" s="324">
        <f>SUMIF(PP!$1:$1,$AB39,PP!$86:$86)+SUMIF(PC!$1:$1,$AB39,PC!$87:$87)</f>
        <v>0</v>
      </c>
      <c r="G39" s="325">
        <f>SUMIF(Driver!$1:$1,$AB39,Driver!$18:$18)</f>
        <v>0</v>
      </c>
      <c r="H39" s="326">
        <f>SUMIF(PP!$1:$1,$AB39,PP!$84:$84)</f>
        <v>0</v>
      </c>
      <c r="I39" s="327">
        <f>SUMIF(PC!$1:$1,$AB39,PC!$85:$85)</f>
        <v>0</v>
      </c>
      <c r="J39" s="325">
        <f>SUMIF(FH!$1:$1,$AB39,FH!$99:$99)</f>
        <v>0</v>
      </c>
      <c r="K39" s="328">
        <f>SUMIF('T22'!$1:$1,$AB39,'T22'!$99:$99)</f>
        <v>0</v>
      </c>
      <c r="L39" s="325">
        <f>SUMIF(RF!$1:$1,$AB39,RF!$18:$18)</f>
        <v>0</v>
      </c>
      <c r="M39" s="325">
        <f>SUMIF(SC!$1:$1,$AB39,IF(DAY(PayDay1)=1,SC!$17:$17,SC!$35:$35))</f>
        <v>0</v>
      </c>
      <c r="N39" s="325">
        <f>SUMIF('RC'!$1:$1,$AB39,'RC'!$18:$18)</f>
        <v>0</v>
      </c>
      <c r="O39" s="325">
        <f>SUMIF(HoO!$1:$1,$AB39,IF(DAY(PayDay1)=1,HoO!$17:$17,HoO!$34:$34))</f>
        <v>0</v>
      </c>
      <c r="P39" s="325">
        <f>SUMIF(ET!$1:$1,$AB39,IF(DAY(PayDay1)=1,ET!$17:$17,ET!$34:$34))</f>
        <v>0</v>
      </c>
      <c r="Q39" s="325">
        <f>SUMIF(UV!$1:$1,$AB39,UV!$18:$18)</f>
        <v>0</v>
      </c>
      <c r="R39" s="329">
        <f>SUMIF(TM!$1:$1,$AB39,TM!$18:$18)</f>
        <v>0</v>
      </c>
      <c r="S39" s="196">
        <f>SUMIF(Driver!$1:$1,$AB39,Driver!$19:$19)</f>
        <v>0</v>
      </c>
      <c r="T39" s="196">
        <f>SUMIF(PP!$1:$1,$AB39,PP!$85:$85)</f>
        <v>0</v>
      </c>
      <c r="U39" s="196">
        <f>SUMIF(PC!$1:$1,$AB39,PC!$86:$86)</f>
        <v>0</v>
      </c>
      <c r="V39" s="196">
        <f>SUMIF(RF!$1:$1,$AB39,RF!$22:$22)</f>
        <v>0</v>
      </c>
      <c r="W39" s="325">
        <f>SUMIF(SC!$1:$1,$AB39,IF(DAY(PayDay1)=1,SC!$18:$18,SC!$36:$36))</f>
        <v>0</v>
      </c>
      <c r="X39" s="330">
        <f>SUMIF(OT!$1:$1,$AB39,OT!$246:$246)</f>
        <v>0</v>
      </c>
      <c r="Y39" s="556"/>
      <c r="Z39" s="331">
        <f>(D39*B39)+E39+F39</f>
        <v>0</v>
      </c>
      <c r="AA39" s="321"/>
      <c r="AB39" s="321" t="str">
        <f>IFERROR(LEFT(A39,SEARCH(",",A39)-1)&amp;MID(A39,SEARCH(" ",A39),3)," ")</f>
        <v>Wilkerson Cu</v>
      </c>
    </row>
    <row r="40" spans="1:28" s="332" customFormat="1" x14ac:dyDescent="0.2">
      <c r="A40" s="627"/>
      <c r="B40" s="569"/>
      <c r="C40" s="569"/>
      <c r="D40" s="322">
        <f>SUM(G40:R40)</f>
        <v>0</v>
      </c>
      <c r="E40" s="323">
        <f>SUM(S40:Y40)</f>
        <v>0</v>
      </c>
      <c r="F40" s="324">
        <f>SUMIF(PP!$1:$1,$AB40,PP!$86:$86)+SUMIF(PC!$1:$1,$AB40,PC!$87:$87)</f>
        <v>0</v>
      </c>
      <c r="G40" s="325">
        <f>SUMIF(Driver!$1:$1,$AB40,Driver!$18:$18)</f>
        <v>0</v>
      </c>
      <c r="H40" s="326">
        <f>SUMIF(PP!$1:$1,$AB40,PP!$84:$84)</f>
        <v>0</v>
      </c>
      <c r="I40" s="327">
        <f>SUMIF(PC!$1:$1,$AB40,PC!$85:$85)</f>
        <v>0</v>
      </c>
      <c r="J40" s="325">
        <f>SUMIF(FH!$1:$1,$AB40,FH!$99:$99)</f>
        <v>0</v>
      </c>
      <c r="K40" s="328">
        <f>SUMIF('T22'!$1:$1,$AB40,'T22'!$99:$99)</f>
        <v>0</v>
      </c>
      <c r="L40" s="325">
        <f>SUMIF(RF!$1:$1,$AB40,RF!$18:$18)</f>
        <v>0</v>
      </c>
      <c r="M40" s="325">
        <f>SUMIF(SC!$1:$1,$AB40,IF(DAY(PayDay1)=1,SC!$17:$17,SC!$35:$35))</f>
        <v>0</v>
      </c>
      <c r="N40" s="325">
        <f>SUMIF('RC'!$1:$1,$AB40,'RC'!$18:$18)</f>
        <v>0</v>
      </c>
      <c r="O40" s="325">
        <f>SUMIF(HoO!$1:$1,$AB40,IF(DAY(PayDay1)=1,HoO!$17:$17,HoO!$34:$34))</f>
        <v>0</v>
      </c>
      <c r="P40" s="325">
        <f>SUMIF(ET!$1:$1,$AB40,IF(DAY(PayDay1)=1,ET!$17:$17,ET!$34:$34))</f>
        <v>0</v>
      </c>
      <c r="Q40" s="325">
        <f>SUMIF(UV!$1:$1,$AB40,UV!$18:$18)</f>
        <v>0</v>
      </c>
      <c r="R40" s="329">
        <f>SUMIF(TM!$1:$1,$AB40,TM!$18:$18)</f>
        <v>0</v>
      </c>
      <c r="S40" s="196">
        <f>SUMIF(Driver!$1:$1,$AB40,Driver!$19:$19)</f>
        <v>0</v>
      </c>
      <c r="T40" s="196">
        <f>SUMIF(PP!$1:$1,$AB40,PP!$85:$85)</f>
        <v>0</v>
      </c>
      <c r="U40" s="196">
        <f>SUMIF(PC!$1:$1,$AB40,PC!$86:$86)</f>
        <v>0</v>
      </c>
      <c r="V40" s="196">
        <f>SUMIF(RF!$1:$1,$AB40,RF!$22:$22)</f>
        <v>0</v>
      </c>
      <c r="W40" s="325">
        <f>SUMIF(SC!$1:$1,$AB40,IF(DAY(PayDay1)=1,SC!$18:$18,SC!$36:$36))</f>
        <v>0</v>
      </c>
      <c r="X40" s="330">
        <f>SUMIF(OT!$1:$1,$AB40,OT!$246:$246)</f>
        <v>0</v>
      </c>
      <c r="Y40" s="556"/>
      <c r="Z40" s="331">
        <f>(D40*B40)+E40+F40</f>
        <v>0</v>
      </c>
      <c r="AA40" s="321"/>
      <c r="AB40" s="321" t="str">
        <f>IFERROR(LEFT(A40,SEARCH(",",A40)-1)&amp;MID(A40,SEARCH(" ",A40),3)," ")</f>
        <v xml:space="preserve"> </v>
      </c>
    </row>
    <row r="41" spans="1:28" s="332" customFormat="1" x14ac:dyDescent="0.2">
      <c r="A41" s="627"/>
      <c r="B41" s="569"/>
      <c r="C41" s="569"/>
      <c r="D41" s="322">
        <f>SUM(G41:R41)</f>
        <v>0</v>
      </c>
      <c r="E41" s="323">
        <f>SUM(S41:Y41)</f>
        <v>0</v>
      </c>
      <c r="F41" s="324">
        <f>SUMIF(PP!$1:$1,$AB41,PP!$86:$86)+SUMIF(PC!$1:$1,$AB41,PC!$87:$87)</f>
        <v>0</v>
      </c>
      <c r="G41" s="325">
        <f>SUMIF(Driver!$1:$1,$AB41,Driver!$18:$18)</f>
        <v>0</v>
      </c>
      <c r="H41" s="326">
        <f>SUMIF(PP!$1:$1,$AB41,PP!$84:$84)</f>
        <v>0</v>
      </c>
      <c r="I41" s="327">
        <f>SUMIF(PC!$1:$1,$AB41,PC!$85:$85)</f>
        <v>0</v>
      </c>
      <c r="J41" s="325">
        <f>SUMIF(FH!$1:$1,$AB41,FH!$99:$99)</f>
        <v>0</v>
      </c>
      <c r="K41" s="328">
        <f>SUMIF('T22'!$1:$1,$AB41,'T22'!$99:$99)</f>
        <v>0</v>
      </c>
      <c r="L41" s="325">
        <f>SUMIF(RF!$1:$1,$AB41,RF!$18:$18)</f>
        <v>0</v>
      </c>
      <c r="M41" s="325">
        <f>SUMIF(SC!$1:$1,$AB41,IF(DAY(PayDay1)=1,SC!$17:$17,SC!$35:$35))</f>
        <v>0</v>
      </c>
      <c r="N41" s="325">
        <f>SUMIF('RC'!$1:$1,$AB41,'RC'!$18:$18)</f>
        <v>0</v>
      </c>
      <c r="O41" s="325">
        <f>SUMIF(HoO!$1:$1,$AB41,IF(DAY(PayDay1)=1,HoO!$17:$17,HoO!$34:$34))</f>
        <v>0</v>
      </c>
      <c r="P41" s="325">
        <f>SUMIF(ET!$1:$1,$AB41,IF(DAY(PayDay1)=1,ET!$17:$17,ET!$34:$34))</f>
        <v>0</v>
      </c>
      <c r="Q41" s="325">
        <f>SUMIF(UV!$1:$1,$AB41,UV!$18:$18)</f>
        <v>0</v>
      </c>
      <c r="R41" s="329">
        <f>SUMIF(TM!$1:$1,$AB41,TM!$18:$18)</f>
        <v>0</v>
      </c>
      <c r="S41" s="196">
        <f>SUMIF(Driver!$1:$1,$AB41,Driver!$19:$19)</f>
        <v>0</v>
      </c>
      <c r="T41" s="196">
        <f>SUMIF(PP!$1:$1,$AB41,PP!$85:$85)</f>
        <v>0</v>
      </c>
      <c r="U41" s="196">
        <f>SUMIF(PC!$1:$1,$AB41,PC!$86:$86)</f>
        <v>0</v>
      </c>
      <c r="V41" s="196">
        <f>SUMIF(RF!$1:$1,$AB41,RF!$22:$22)</f>
        <v>0</v>
      </c>
      <c r="W41" s="325">
        <f>SUMIF(SC!$1:$1,$AB41,IF(DAY(PayDay1)=1,SC!$18:$18,SC!$36:$36))</f>
        <v>0</v>
      </c>
      <c r="X41" s="330">
        <f>SUMIF(OT!$1:$1,$AB41,OT!$246:$246)</f>
        <v>0</v>
      </c>
      <c r="Y41" s="556"/>
      <c r="Z41" s="331">
        <f>(D41*B41)+E41+F41</f>
        <v>0</v>
      </c>
      <c r="AA41" s="321"/>
      <c r="AB41" s="321" t="str">
        <f>IFERROR(LEFT(A41,SEARCH(",",A41)-1)&amp;MID(A41,SEARCH(" ",A41),3)," ")</f>
        <v xml:space="preserve"> </v>
      </c>
    </row>
    <row r="42" spans="1:28" s="332" customFormat="1" x14ac:dyDescent="0.2">
      <c r="A42" s="627"/>
      <c r="B42" s="569"/>
      <c r="C42" s="569"/>
      <c r="D42" s="322">
        <f>SUM(G42:R42)</f>
        <v>0</v>
      </c>
      <c r="E42" s="323">
        <f>SUM(S42:Y42)</f>
        <v>0</v>
      </c>
      <c r="F42" s="324">
        <f>SUMIF(PP!$1:$1,$AB42,PP!$86:$86)+SUMIF(PC!$1:$1,$AB42,PC!$87:$87)</f>
        <v>0</v>
      </c>
      <c r="G42" s="325">
        <f>SUMIF(Driver!$1:$1,$AB42,Driver!$18:$18)</f>
        <v>0</v>
      </c>
      <c r="H42" s="326">
        <f>SUMIF(PP!$1:$1,$AB42,PP!$84:$84)</f>
        <v>0</v>
      </c>
      <c r="I42" s="327">
        <f>SUMIF(PC!$1:$1,$AB42,PC!$85:$85)</f>
        <v>0</v>
      </c>
      <c r="J42" s="325">
        <f>SUMIF(FH!$1:$1,$AB42,FH!$99:$99)</f>
        <v>0</v>
      </c>
      <c r="K42" s="328">
        <f>SUMIF('T22'!$1:$1,$AB42,'T22'!$99:$99)</f>
        <v>0</v>
      </c>
      <c r="L42" s="325">
        <f>SUMIF(RF!$1:$1,$AB42,RF!$18:$18)</f>
        <v>0</v>
      </c>
      <c r="M42" s="325">
        <f>SUMIF(SC!$1:$1,$AB42,IF(DAY(PayDay1)=1,SC!$17:$17,SC!$35:$35))</f>
        <v>0</v>
      </c>
      <c r="N42" s="325">
        <f>SUMIF('RC'!$1:$1,$AB42,'RC'!$18:$18)</f>
        <v>0</v>
      </c>
      <c r="O42" s="325">
        <f>SUMIF(HoO!$1:$1,$AB42,IF(DAY(PayDay1)=1,HoO!$17:$17,HoO!$34:$34))</f>
        <v>0</v>
      </c>
      <c r="P42" s="325">
        <f>SUMIF(ET!$1:$1,$AB42,IF(DAY(PayDay1)=1,ET!$17:$17,ET!$34:$34))</f>
        <v>0</v>
      </c>
      <c r="Q42" s="325">
        <f>SUMIF(UV!$1:$1,$AB42,UV!$18:$18)</f>
        <v>0</v>
      </c>
      <c r="R42" s="329">
        <f>SUMIF(TM!$1:$1,$AB42,TM!$18:$18)</f>
        <v>0</v>
      </c>
      <c r="S42" s="196">
        <f>SUMIF(Driver!$1:$1,$AB42,Driver!$19:$19)</f>
        <v>0</v>
      </c>
      <c r="T42" s="196">
        <f>SUMIF(PP!$1:$1,$AB42,PP!$85:$85)</f>
        <v>0</v>
      </c>
      <c r="U42" s="196">
        <f>SUMIF(PC!$1:$1,$AB42,PC!$86:$86)</f>
        <v>0</v>
      </c>
      <c r="V42" s="196">
        <f>SUMIF(RF!$1:$1,$AB42,RF!$22:$22)</f>
        <v>0</v>
      </c>
      <c r="W42" s="325">
        <f>SUMIF(SC!$1:$1,$AB42,IF(DAY(PayDay1)=1,SC!$18:$18,SC!$36:$36))</f>
        <v>0</v>
      </c>
      <c r="X42" s="330">
        <f>SUMIF(OT!$1:$1,$AB42,OT!$246:$246)</f>
        <v>0</v>
      </c>
      <c r="Y42" s="556"/>
      <c r="Z42" s="331">
        <f>(D42*B42)+E42+F42</f>
        <v>0</v>
      </c>
      <c r="AA42" s="321"/>
      <c r="AB42" s="321" t="str">
        <f>IFERROR(LEFT(A42,SEARCH(",",A42)-1)&amp;MID(A42,SEARCH(" ",A42),3)," ")</f>
        <v xml:space="preserve"> </v>
      </c>
    </row>
    <row r="43" spans="1:28" s="332" customFormat="1" x14ac:dyDescent="0.2">
      <c r="A43" s="627"/>
      <c r="B43" s="569"/>
      <c r="C43" s="569"/>
      <c r="D43" s="322">
        <f>SUM(G43:R43)</f>
        <v>0</v>
      </c>
      <c r="E43" s="323">
        <f>SUM(S43:Y43)</f>
        <v>0</v>
      </c>
      <c r="F43" s="324">
        <f>SUMIF(PP!$1:$1,$AB43,PP!$86:$86)+SUMIF(PC!$1:$1,$AB43,PC!$87:$87)</f>
        <v>0</v>
      </c>
      <c r="G43" s="325">
        <f>SUMIF(Driver!$1:$1,$AB43,Driver!$18:$18)</f>
        <v>0</v>
      </c>
      <c r="H43" s="326">
        <f>SUMIF(PP!$1:$1,$AB43,PP!$84:$84)</f>
        <v>0</v>
      </c>
      <c r="I43" s="327">
        <f>SUMIF(PC!$1:$1,$AB43,PC!$85:$85)</f>
        <v>0</v>
      </c>
      <c r="J43" s="325">
        <f>SUMIF(FH!$1:$1,$AB43,FH!$99:$99)</f>
        <v>0</v>
      </c>
      <c r="K43" s="328">
        <f>SUMIF('T22'!$1:$1,$AB43,'T22'!$99:$99)</f>
        <v>0</v>
      </c>
      <c r="L43" s="325">
        <f>SUMIF(RF!$1:$1,$AB43,RF!$18:$18)</f>
        <v>0</v>
      </c>
      <c r="M43" s="325">
        <f>SUMIF(SC!$1:$1,$AB43,IF(DAY(PayDay1)=1,SC!$17:$17,SC!$35:$35))</f>
        <v>0</v>
      </c>
      <c r="N43" s="325">
        <f>SUMIF('RC'!$1:$1,$AB43,'RC'!$18:$18)</f>
        <v>0</v>
      </c>
      <c r="O43" s="325">
        <f>SUMIF(HoO!$1:$1,$AB43,IF(DAY(PayDay1)=1,HoO!$17:$17,HoO!$34:$34))</f>
        <v>0</v>
      </c>
      <c r="P43" s="325">
        <f>SUMIF(ET!$1:$1,$AB43,IF(DAY(PayDay1)=1,ET!$17:$17,ET!$34:$34))</f>
        <v>0</v>
      </c>
      <c r="Q43" s="325">
        <f>SUMIF(UV!$1:$1,$AB43,UV!$18:$18)</f>
        <v>0</v>
      </c>
      <c r="R43" s="329">
        <f>SUMIF(TM!$1:$1,$AB43,TM!$18:$18)</f>
        <v>0</v>
      </c>
      <c r="S43" s="196">
        <f>SUMIF(Driver!$1:$1,$AB43,Driver!$19:$19)</f>
        <v>0</v>
      </c>
      <c r="T43" s="196">
        <f>SUMIF(PP!$1:$1,$AB43,PP!$85:$85)</f>
        <v>0</v>
      </c>
      <c r="U43" s="196">
        <f>SUMIF(PC!$1:$1,$AB43,PC!$86:$86)</f>
        <v>0</v>
      </c>
      <c r="V43" s="196">
        <f>SUMIF(RF!$1:$1,$AB43,RF!$22:$22)</f>
        <v>0</v>
      </c>
      <c r="W43" s="325">
        <f>SUMIF(SC!$1:$1,$AB43,IF(DAY(PayDay1)=1,SC!$18:$18,SC!$36:$36))</f>
        <v>0</v>
      </c>
      <c r="X43" s="330">
        <f>SUMIF(OT!$1:$1,$AB43,OT!$246:$246)</f>
        <v>0</v>
      </c>
      <c r="Y43" s="556"/>
      <c r="Z43" s="331">
        <f>(D43*B43)+E43+F43</f>
        <v>0</v>
      </c>
      <c r="AA43" s="321"/>
      <c r="AB43" s="321" t="str">
        <f>IFERROR(LEFT(A43,SEARCH(",",A43)-1)&amp;MID(A43,SEARCH(" ",A43),3)," ")</f>
        <v xml:space="preserve"> </v>
      </c>
    </row>
    <row r="44" spans="1:28" s="332" customFormat="1" x14ac:dyDescent="0.2">
      <c r="A44" s="627"/>
      <c r="B44" s="569"/>
      <c r="C44" s="569"/>
      <c r="D44" s="322">
        <f>SUM(G44:R44)</f>
        <v>0</v>
      </c>
      <c r="E44" s="323">
        <f>SUM(S44:Y44)</f>
        <v>0</v>
      </c>
      <c r="F44" s="324">
        <f>SUMIF(PP!$1:$1,$AB44,PP!$86:$86)+SUMIF(PC!$1:$1,$AB44,PC!$87:$87)</f>
        <v>0</v>
      </c>
      <c r="G44" s="325">
        <f>SUMIF(Driver!$1:$1,$AB44,Driver!$18:$18)</f>
        <v>0</v>
      </c>
      <c r="H44" s="326">
        <f>SUMIF(PP!$1:$1,$AB44,PP!$84:$84)</f>
        <v>0</v>
      </c>
      <c r="I44" s="327">
        <f>SUMIF(PC!$1:$1,$AB44,PC!$85:$85)</f>
        <v>0</v>
      </c>
      <c r="J44" s="325">
        <f>SUMIF(FH!$1:$1,$AB44,FH!$99:$99)</f>
        <v>0</v>
      </c>
      <c r="K44" s="328">
        <f>SUMIF('T22'!$1:$1,$AB44,'T22'!$99:$99)</f>
        <v>0</v>
      </c>
      <c r="L44" s="325">
        <f>SUMIF(RF!$1:$1,$AB44,RF!$18:$18)</f>
        <v>0</v>
      </c>
      <c r="M44" s="325">
        <f>SUMIF(SC!$1:$1,$AB44,IF(DAY(PayDay1)=1,SC!$17:$17,SC!$35:$35))</f>
        <v>0</v>
      </c>
      <c r="N44" s="325">
        <f>SUMIF('RC'!$1:$1,$AB44,'RC'!$18:$18)</f>
        <v>0</v>
      </c>
      <c r="O44" s="325">
        <f>SUMIF(HoO!$1:$1,$AB44,IF(DAY(PayDay1)=1,HoO!$17:$17,HoO!$34:$34))</f>
        <v>0</v>
      </c>
      <c r="P44" s="325">
        <f>SUMIF(ET!$1:$1,$AB44,IF(DAY(PayDay1)=1,ET!$17:$17,ET!$34:$34))</f>
        <v>0</v>
      </c>
      <c r="Q44" s="325">
        <f>SUMIF(UV!$1:$1,$AB44,UV!$18:$18)</f>
        <v>0</v>
      </c>
      <c r="R44" s="329">
        <f>SUMIF(TM!$1:$1,$AB44,TM!$18:$18)</f>
        <v>0</v>
      </c>
      <c r="S44" s="196">
        <f>SUMIF(Driver!$1:$1,$AB44,Driver!$19:$19)</f>
        <v>0</v>
      </c>
      <c r="T44" s="196">
        <f>SUMIF(PP!$1:$1,$AB44,PP!$85:$85)</f>
        <v>0</v>
      </c>
      <c r="U44" s="196">
        <f>SUMIF(PC!$1:$1,$AB44,PC!$86:$86)</f>
        <v>0</v>
      </c>
      <c r="V44" s="196">
        <f>SUMIF(RF!$1:$1,$AB44,RF!$22:$22)</f>
        <v>0</v>
      </c>
      <c r="W44" s="325">
        <f>SUMIF(SC!$1:$1,$AB44,IF(DAY(PayDay1)=1,SC!$18:$18,SC!$36:$36))</f>
        <v>0</v>
      </c>
      <c r="X44" s="330">
        <f>SUMIF(OT!$1:$1,$AB44,OT!$246:$246)</f>
        <v>0</v>
      </c>
      <c r="Y44" s="556"/>
      <c r="Z44" s="331">
        <f>(D44*B44)+E44+F44</f>
        <v>0</v>
      </c>
      <c r="AA44" s="321"/>
      <c r="AB44" s="321" t="str">
        <f>IFERROR(LEFT(A44,SEARCH(",",A44)-1)&amp;MID(A44,SEARCH(" ",A44),3)," ")</f>
        <v xml:space="preserve"> </v>
      </c>
    </row>
    <row r="45" spans="1:28" s="332" customFormat="1" x14ac:dyDescent="0.2">
      <c r="A45" s="627"/>
      <c r="B45" s="569"/>
      <c r="C45" s="569"/>
      <c r="D45" s="322">
        <f>SUM(G45:R45)</f>
        <v>0</v>
      </c>
      <c r="E45" s="323">
        <f>SUM(S45:Y45)</f>
        <v>0</v>
      </c>
      <c r="F45" s="324">
        <f>SUMIF(PP!$1:$1,$AB45,PP!$86:$86)+SUMIF(PC!$1:$1,$AB45,PC!$87:$87)</f>
        <v>0</v>
      </c>
      <c r="G45" s="325">
        <f>SUMIF(Driver!$1:$1,$AB45,Driver!$18:$18)</f>
        <v>0</v>
      </c>
      <c r="H45" s="326">
        <f>SUMIF(PP!$1:$1,$AB45,PP!$84:$84)</f>
        <v>0</v>
      </c>
      <c r="I45" s="327">
        <f>SUMIF(PC!$1:$1,$AB45,PC!$85:$85)</f>
        <v>0</v>
      </c>
      <c r="J45" s="325">
        <f>SUMIF(FH!$1:$1,$AB45,FH!$99:$99)</f>
        <v>0</v>
      </c>
      <c r="K45" s="328">
        <f>SUMIF('T22'!$1:$1,$AB45,'T22'!$99:$99)</f>
        <v>0</v>
      </c>
      <c r="L45" s="325">
        <f>SUMIF(RF!$1:$1,$AB45,RF!$18:$18)</f>
        <v>0</v>
      </c>
      <c r="M45" s="325">
        <f>SUMIF(SC!$1:$1,$AB45,IF(DAY(PayDay1)=1,SC!$17:$17,SC!$35:$35))</f>
        <v>0</v>
      </c>
      <c r="N45" s="325">
        <f>SUMIF('RC'!$1:$1,$AB45,'RC'!$18:$18)</f>
        <v>0</v>
      </c>
      <c r="O45" s="325">
        <f>SUMIF(HoO!$1:$1,$AB45,IF(DAY(PayDay1)=1,HoO!$17:$17,HoO!$34:$34))</f>
        <v>0</v>
      </c>
      <c r="P45" s="325">
        <f>SUMIF(ET!$1:$1,$AB45,IF(DAY(PayDay1)=1,ET!$17:$17,ET!$34:$34))</f>
        <v>0</v>
      </c>
      <c r="Q45" s="325">
        <f>SUMIF(UV!$1:$1,$AB45,UV!$18:$18)</f>
        <v>0</v>
      </c>
      <c r="R45" s="329">
        <f>SUMIF(TM!$1:$1,$AB45,TM!$18:$18)</f>
        <v>0</v>
      </c>
      <c r="S45" s="196">
        <f>SUMIF(Driver!$1:$1,$AB45,Driver!$19:$19)</f>
        <v>0</v>
      </c>
      <c r="T45" s="196">
        <f>SUMIF(PP!$1:$1,$AB45,PP!$85:$85)</f>
        <v>0</v>
      </c>
      <c r="U45" s="196">
        <f>SUMIF(PC!$1:$1,$AB45,PC!$86:$86)</f>
        <v>0</v>
      </c>
      <c r="V45" s="196">
        <f>SUMIF(RF!$1:$1,$AB45,RF!$22:$22)</f>
        <v>0</v>
      </c>
      <c r="W45" s="325">
        <f>SUMIF(SC!$1:$1,$AB45,IF(DAY(PayDay1)=1,SC!$18:$18,SC!$36:$36))</f>
        <v>0</v>
      </c>
      <c r="X45" s="330">
        <f>SUMIF(OT!$1:$1,$AB45,OT!$246:$246)</f>
        <v>0</v>
      </c>
      <c r="Y45" s="556"/>
      <c r="Z45" s="331">
        <f>(D45*B45)+E45+F45</f>
        <v>0</v>
      </c>
      <c r="AA45" s="321"/>
      <c r="AB45" s="321" t="str">
        <f>IFERROR(LEFT(A45,SEARCH(",",A45)-1)&amp;MID(A45,SEARCH(" ",A45),3)," ")</f>
        <v xml:space="preserve"> </v>
      </c>
    </row>
    <row r="46" spans="1:28" s="332" customFormat="1" x14ac:dyDescent="0.2">
      <c r="A46" s="627"/>
      <c r="B46" s="569"/>
      <c r="C46" s="569"/>
      <c r="D46" s="322">
        <f>SUM(G46:R46)</f>
        <v>0</v>
      </c>
      <c r="E46" s="323">
        <f>SUM(S46:Y46)</f>
        <v>0</v>
      </c>
      <c r="F46" s="324">
        <f>SUMIF(PP!$1:$1,$AB46,PP!$86:$86)+SUMIF(PC!$1:$1,$AB46,PC!$87:$87)</f>
        <v>0</v>
      </c>
      <c r="G46" s="325">
        <f>SUMIF(Driver!$1:$1,$AB46,Driver!$18:$18)</f>
        <v>0</v>
      </c>
      <c r="H46" s="326">
        <f>SUMIF(PP!$1:$1,$AB46,PP!$84:$84)</f>
        <v>0</v>
      </c>
      <c r="I46" s="327">
        <f>SUMIF(PC!$1:$1,$AB46,PC!$85:$85)</f>
        <v>0</v>
      </c>
      <c r="J46" s="325">
        <f>SUMIF(FH!$1:$1,$AB46,FH!$99:$99)</f>
        <v>0</v>
      </c>
      <c r="K46" s="328">
        <f>SUMIF('T22'!$1:$1,$AB46,'T22'!$99:$99)</f>
        <v>0</v>
      </c>
      <c r="L46" s="325">
        <f>SUMIF(RF!$1:$1,$AB46,RF!$18:$18)</f>
        <v>0</v>
      </c>
      <c r="M46" s="325">
        <f>SUMIF(SC!$1:$1,$AB46,IF(DAY(PayDay1)=1,SC!$17:$17,SC!$35:$35))</f>
        <v>0</v>
      </c>
      <c r="N46" s="325">
        <f>SUMIF('RC'!$1:$1,$AB46,'RC'!$18:$18)</f>
        <v>0</v>
      </c>
      <c r="O46" s="325">
        <f>SUMIF(HoO!$1:$1,$AB46,IF(DAY(PayDay1)=1,HoO!$17:$17,HoO!$34:$34))</f>
        <v>0</v>
      </c>
      <c r="P46" s="325">
        <f>SUMIF(ET!$1:$1,$AB46,IF(DAY(PayDay1)=1,ET!$17:$17,ET!$34:$34))</f>
        <v>0</v>
      </c>
      <c r="Q46" s="325">
        <f>SUMIF(UV!$1:$1,$AB46,UV!$18:$18)</f>
        <v>0</v>
      </c>
      <c r="R46" s="329">
        <f>SUMIF(TM!$1:$1,$AB46,TM!$18:$18)</f>
        <v>0</v>
      </c>
      <c r="S46" s="196">
        <f>SUMIF(Driver!$1:$1,$AB46,Driver!$19:$19)</f>
        <v>0</v>
      </c>
      <c r="T46" s="196">
        <f>SUMIF(PP!$1:$1,$AB46,PP!$85:$85)</f>
        <v>0</v>
      </c>
      <c r="U46" s="196">
        <f>SUMIF(PC!$1:$1,$AB46,PC!$86:$86)</f>
        <v>0</v>
      </c>
      <c r="V46" s="196">
        <f>SUMIF(RF!$1:$1,$AB46,RF!$22:$22)</f>
        <v>0</v>
      </c>
      <c r="W46" s="325">
        <f>SUMIF(SC!$1:$1,$AB46,IF(DAY(PayDay1)=1,SC!$18:$18,SC!$36:$36))</f>
        <v>0</v>
      </c>
      <c r="X46" s="330">
        <f>SUMIF(OT!$1:$1,$AB46,OT!$246:$246)</f>
        <v>0</v>
      </c>
      <c r="Y46" s="556"/>
      <c r="Z46" s="331">
        <f>(D46*B46)+E46+F46</f>
        <v>0</v>
      </c>
      <c r="AA46" s="321"/>
      <c r="AB46" s="321" t="str">
        <f>IFERROR(LEFT(A46,SEARCH(",",A46)-1)&amp;MID(A46,SEARCH(" ",A46),3)," ")</f>
        <v xml:space="preserve"> </v>
      </c>
    </row>
    <row r="47" spans="1:28" s="332" customFormat="1" x14ac:dyDescent="0.2">
      <c r="A47" s="627"/>
      <c r="B47" s="569"/>
      <c r="C47" s="569"/>
      <c r="D47" s="322">
        <f>SUM(G47:R47)</f>
        <v>0</v>
      </c>
      <c r="E47" s="323">
        <f>SUM(S47:Y47)</f>
        <v>0</v>
      </c>
      <c r="F47" s="324">
        <f>SUMIF(PP!$1:$1,$AB47,PP!$86:$86)+SUMIF(PC!$1:$1,$AB47,PC!$87:$87)</f>
        <v>0</v>
      </c>
      <c r="G47" s="325">
        <f>SUMIF(Driver!$1:$1,$AB47,Driver!$18:$18)</f>
        <v>0</v>
      </c>
      <c r="H47" s="326">
        <f>SUMIF(PP!$1:$1,$AB47,PP!$84:$84)</f>
        <v>0</v>
      </c>
      <c r="I47" s="327">
        <f>SUMIF(PC!$1:$1,$AB47,PC!$85:$85)</f>
        <v>0</v>
      </c>
      <c r="J47" s="325">
        <f>SUMIF(FH!$1:$1,$AB47,FH!$99:$99)</f>
        <v>0</v>
      </c>
      <c r="K47" s="328">
        <f>SUMIF('T22'!$1:$1,$AB47,'T22'!$99:$99)</f>
        <v>0</v>
      </c>
      <c r="L47" s="325">
        <f>SUMIF(RF!$1:$1,$AB47,RF!$18:$18)</f>
        <v>0</v>
      </c>
      <c r="M47" s="325">
        <f>SUMIF(SC!$1:$1,$AB47,IF(DAY(PayDay1)=1,SC!$17:$17,SC!$35:$35))</f>
        <v>0</v>
      </c>
      <c r="N47" s="325">
        <f>SUMIF('RC'!$1:$1,$AB47,'RC'!$18:$18)</f>
        <v>0</v>
      </c>
      <c r="O47" s="325">
        <f>SUMIF(HoO!$1:$1,$AB47,IF(DAY(PayDay1)=1,HoO!$17:$17,HoO!$34:$34))</f>
        <v>0</v>
      </c>
      <c r="P47" s="325">
        <f>SUMIF(ET!$1:$1,$AB47,IF(DAY(PayDay1)=1,ET!$17:$17,ET!$34:$34))</f>
        <v>0</v>
      </c>
      <c r="Q47" s="325">
        <f>SUMIF(UV!$1:$1,$AB47,UV!$18:$18)</f>
        <v>0</v>
      </c>
      <c r="R47" s="329">
        <f>SUMIF(TM!$1:$1,$AB47,TM!$18:$18)</f>
        <v>0</v>
      </c>
      <c r="S47" s="196">
        <f>SUMIF(Driver!$1:$1,$AB47,Driver!$19:$19)</f>
        <v>0</v>
      </c>
      <c r="T47" s="196">
        <f>SUMIF(PP!$1:$1,$AB47,PP!$85:$85)</f>
        <v>0</v>
      </c>
      <c r="U47" s="196">
        <f>SUMIF(PC!$1:$1,$AB47,PC!$86:$86)</f>
        <v>0</v>
      </c>
      <c r="V47" s="196">
        <f>SUMIF(RF!$1:$1,$AB47,RF!$22:$22)</f>
        <v>0</v>
      </c>
      <c r="W47" s="325">
        <f>SUMIF(SC!$1:$1,$AB47,IF(DAY(PayDay1)=1,SC!$18:$18,SC!$36:$36))</f>
        <v>0</v>
      </c>
      <c r="X47" s="330">
        <f>SUMIF(OT!$1:$1,$AB47,OT!$246:$246)</f>
        <v>0</v>
      </c>
      <c r="Y47" s="556"/>
      <c r="Z47" s="331">
        <f>(D47*B47)+E47+F47</f>
        <v>0</v>
      </c>
      <c r="AA47" s="321"/>
      <c r="AB47" s="321" t="str">
        <f>IFERROR(LEFT(A47,SEARCH(",",A47)-1)&amp;MID(A47,SEARCH(" ",A47),3)," ")</f>
        <v xml:space="preserve"> </v>
      </c>
    </row>
    <row r="48" spans="1:28" s="332" customFormat="1" x14ac:dyDescent="0.2">
      <c r="A48" s="627"/>
      <c r="B48" s="569"/>
      <c r="C48" s="569"/>
      <c r="D48" s="322">
        <f>SUM(G48:R48)</f>
        <v>0</v>
      </c>
      <c r="E48" s="323">
        <f>SUM(S48:Y48)</f>
        <v>0</v>
      </c>
      <c r="F48" s="324">
        <f>SUMIF(PP!$1:$1,$AB48,PP!$86:$86)+SUMIF(PC!$1:$1,$AB48,PC!$87:$87)</f>
        <v>0</v>
      </c>
      <c r="G48" s="325">
        <f>SUMIF(Driver!$1:$1,$AB48,Driver!$18:$18)</f>
        <v>0</v>
      </c>
      <c r="H48" s="326">
        <f>SUMIF(PP!$1:$1,$AB48,PP!$84:$84)</f>
        <v>0</v>
      </c>
      <c r="I48" s="327">
        <f>SUMIF(PC!$1:$1,$AB48,PC!$85:$85)</f>
        <v>0</v>
      </c>
      <c r="J48" s="325">
        <f>SUMIF(FH!$1:$1,$AB48,FH!$99:$99)</f>
        <v>0</v>
      </c>
      <c r="K48" s="328">
        <f>SUMIF('T22'!$1:$1,$AB48,'T22'!$99:$99)</f>
        <v>0</v>
      </c>
      <c r="L48" s="325">
        <f>SUMIF(RF!$1:$1,$AB48,RF!$18:$18)</f>
        <v>0</v>
      </c>
      <c r="M48" s="325">
        <f>SUMIF(SC!$1:$1,$AB48,IF(DAY(PayDay1)=1,SC!$17:$17,SC!$35:$35))</f>
        <v>0</v>
      </c>
      <c r="N48" s="325">
        <f>SUMIF('RC'!$1:$1,$AB48,'RC'!$18:$18)</f>
        <v>0</v>
      </c>
      <c r="O48" s="325">
        <f>SUMIF(HoO!$1:$1,$AB48,IF(DAY(PayDay1)=1,HoO!$17:$17,HoO!$34:$34))</f>
        <v>0</v>
      </c>
      <c r="P48" s="325">
        <f>SUMIF(ET!$1:$1,$AB48,IF(DAY(PayDay1)=1,ET!$17:$17,ET!$34:$34))</f>
        <v>0</v>
      </c>
      <c r="Q48" s="325">
        <f>SUMIF(UV!$1:$1,$AB48,UV!$18:$18)</f>
        <v>0</v>
      </c>
      <c r="R48" s="329">
        <f>SUMIF(TM!$1:$1,$AB48,TM!$18:$18)</f>
        <v>0</v>
      </c>
      <c r="S48" s="196">
        <f>SUMIF(Driver!$1:$1,$AB48,Driver!$19:$19)</f>
        <v>0</v>
      </c>
      <c r="T48" s="196">
        <f>SUMIF(PP!$1:$1,$AB48,PP!$85:$85)</f>
        <v>0</v>
      </c>
      <c r="U48" s="196">
        <f>SUMIF(PC!$1:$1,$AB48,PC!$86:$86)</f>
        <v>0</v>
      </c>
      <c r="V48" s="196">
        <f>SUMIF(RF!$1:$1,$AB48,RF!$22:$22)</f>
        <v>0</v>
      </c>
      <c r="W48" s="325">
        <f>SUMIF(SC!$1:$1,$AB48,IF(DAY(PayDay1)=1,SC!$18:$18,SC!$36:$36))</f>
        <v>0</v>
      </c>
      <c r="X48" s="330">
        <f>SUMIF(OT!$1:$1,$AB48,OT!$246:$246)</f>
        <v>0</v>
      </c>
      <c r="Y48" s="556"/>
      <c r="Z48" s="331">
        <f>(D48*B48)+E48+F48</f>
        <v>0</v>
      </c>
      <c r="AA48" s="321"/>
      <c r="AB48" s="321" t="str">
        <f>IFERROR(LEFT(A48,SEARCH(",",A48)-1)&amp;MID(A48,SEARCH(" ",A48),3)," ")</f>
        <v xml:space="preserve"> </v>
      </c>
    </row>
    <row r="49" spans="1:28" s="332" customFormat="1" x14ac:dyDescent="0.2">
      <c r="A49" s="627"/>
      <c r="B49" s="569"/>
      <c r="C49" s="569"/>
      <c r="D49" s="322">
        <f>SUM(G49:R49)</f>
        <v>0</v>
      </c>
      <c r="E49" s="323">
        <f>SUM(S49:Y49)</f>
        <v>0</v>
      </c>
      <c r="F49" s="324">
        <f>SUMIF(PP!$1:$1,$AB49,PP!$86:$86)+SUMIF(PC!$1:$1,$AB49,PC!$87:$87)</f>
        <v>0</v>
      </c>
      <c r="G49" s="325">
        <f>SUMIF(Driver!$1:$1,$AB49,Driver!$18:$18)</f>
        <v>0</v>
      </c>
      <c r="H49" s="326">
        <f>SUMIF(PP!$1:$1,$AB49,PP!$84:$84)</f>
        <v>0</v>
      </c>
      <c r="I49" s="327">
        <f>SUMIF(PC!$1:$1,$AB49,PC!$85:$85)</f>
        <v>0</v>
      </c>
      <c r="J49" s="325">
        <f>SUMIF(FH!$1:$1,$AB49,FH!$99:$99)</f>
        <v>0</v>
      </c>
      <c r="K49" s="328">
        <f>SUMIF('T22'!$1:$1,$AB49,'T22'!$99:$99)</f>
        <v>0</v>
      </c>
      <c r="L49" s="325">
        <f>SUMIF(RF!$1:$1,$AB49,RF!$18:$18)</f>
        <v>0</v>
      </c>
      <c r="M49" s="325">
        <f>SUMIF(SC!$1:$1,$AB49,IF(DAY(PayDay1)=1,SC!$17:$17,SC!$35:$35))</f>
        <v>0</v>
      </c>
      <c r="N49" s="325">
        <f>SUMIF('RC'!$1:$1,$AB49,'RC'!$18:$18)</f>
        <v>0</v>
      </c>
      <c r="O49" s="325">
        <f>SUMIF(HoO!$1:$1,$AB49,IF(DAY(PayDay1)=1,HoO!$17:$17,HoO!$34:$34))</f>
        <v>0</v>
      </c>
      <c r="P49" s="325">
        <f>SUMIF(ET!$1:$1,$AB49,IF(DAY(PayDay1)=1,ET!$17:$17,ET!$34:$34))</f>
        <v>0</v>
      </c>
      <c r="Q49" s="325">
        <f>SUMIF(UV!$1:$1,$AB49,UV!$18:$18)</f>
        <v>0</v>
      </c>
      <c r="R49" s="329">
        <f>SUMIF(TM!$1:$1,$AB49,TM!$18:$18)</f>
        <v>0</v>
      </c>
      <c r="S49" s="196">
        <f>SUMIF(Driver!$1:$1,$AB49,Driver!$19:$19)</f>
        <v>0</v>
      </c>
      <c r="T49" s="196">
        <f>SUMIF(PP!$1:$1,$AB49,PP!$85:$85)</f>
        <v>0</v>
      </c>
      <c r="U49" s="196">
        <f>SUMIF(PC!$1:$1,$AB49,PC!$86:$86)</f>
        <v>0</v>
      </c>
      <c r="V49" s="196">
        <f>SUMIF(RF!$1:$1,$AB49,RF!$22:$22)</f>
        <v>0</v>
      </c>
      <c r="W49" s="325">
        <f>SUMIF(SC!$1:$1,$AB49,IF(DAY(PayDay1)=1,SC!$18:$18,SC!$36:$36))</f>
        <v>0</v>
      </c>
      <c r="X49" s="330">
        <f>SUMIF(OT!$1:$1,$AB49,OT!$246:$246)</f>
        <v>0</v>
      </c>
      <c r="Y49" s="556"/>
      <c r="Z49" s="331">
        <f>(D49*B49)+E49+F49</f>
        <v>0</v>
      </c>
      <c r="AA49" s="321"/>
      <c r="AB49" s="321" t="str">
        <f>IFERROR(LEFT(A49,SEARCH(",",A49)-1)&amp;MID(A49,SEARCH(" ",A49),3)," ")</f>
        <v xml:space="preserve"> </v>
      </c>
    </row>
    <row r="50" spans="1:28" s="332" customFormat="1" x14ac:dyDescent="0.2">
      <c r="A50" s="627"/>
      <c r="B50" s="569"/>
      <c r="C50" s="569"/>
      <c r="D50" s="322">
        <f>SUM(G50:R50)</f>
        <v>0</v>
      </c>
      <c r="E50" s="323">
        <f>SUM(S50:Y50)</f>
        <v>0</v>
      </c>
      <c r="F50" s="324">
        <f>SUMIF(PP!$1:$1,$AB50,PP!$86:$86)+SUMIF(PC!$1:$1,$AB50,PC!$87:$87)</f>
        <v>0</v>
      </c>
      <c r="G50" s="325">
        <f>SUMIF(Driver!$1:$1,$AB50,Driver!$18:$18)</f>
        <v>0</v>
      </c>
      <c r="H50" s="326">
        <f>SUMIF(PP!$1:$1,$AB50,PP!$84:$84)</f>
        <v>0</v>
      </c>
      <c r="I50" s="327">
        <f>SUMIF(PC!$1:$1,$AB50,PC!$85:$85)</f>
        <v>0</v>
      </c>
      <c r="J50" s="325">
        <f>SUMIF(FH!$1:$1,$AB50,FH!$99:$99)</f>
        <v>0</v>
      </c>
      <c r="K50" s="328">
        <f>SUMIF('T22'!$1:$1,$AB50,'T22'!$99:$99)</f>
        <v>0</v>
      </c>
      <c r="L50" s="325">
        <f>SUMIF(RF!$1:$1,$AB50,RF!$18:$18)</f>
        <v>0</v>
      </c>
      <c r="M50" s="325">
        <f>SUMIF(SC!$1:$1,$AB50,IF(DAY(PayDay1)=1,SC!$17:$17,SC!$35:$35))</f>
        <v>0</v>
      </c>
      <c r="N50" s="325">
        <f>SUMIF('RC'!$1:$1,$AB50,'RC'!$18:$18)</f>
        <v>0</v>
      </c>
      <c r="O50" s="325">
        <f>SUMIF(HoO!$1:$1,$AB50,IF(DAY(PayDay1)=1,HoO!$17:$17,HoO!$34:$34))</f>
        <v>0</v>
      </c>
      <c r="P50" s="325">
        <f>SUMIF(ET!$1:$1,$AB50,IF(DAY(PayDay1)=1,ET!$17:$17,ET!$34:$34))</f>
        <v>0</v>
      </c>
      <c r="Q50" s="325">
        <f>SUMIF(UV!$1:$1,$AB50,UV!$18:$18)</f>
        <v>0</v>
      </c>
      <c r="R50" s="329">
        <f>SUMIF(TM!$1:$1,$AB50,TM!$18:$18)</f>
        <v>0</v>
      </c>
      <c r="S50" s="196">
        <f>SUMIF(Driver!$1:$1,$AB50,Driver!$19:$19)</f>
        <v>0</v>
      </c>
      <c r="T50" s="196">
        <f>SUMIF(PP!$1:$1,$AB50,PP!$85:$85)</f>
        <v>0</v>
      </c>
      <c r="U50" s="196">
        <f>SUMIF(PC!$1:$1,$AB50,PC!$86:$86)</f>
        <v>0</v>
      </c>
      <c r="V50" s="196">
        <f>SUMIF(RF!$1:$1,$AB50,RF!$22:$22)</f>
        <v>0</v>
      </c>
      <c r="W50" s="325">
        <f>SUMIF(SC!$1:$1,$AB50,IF(DAY(PayDay1)=1,SC!$18:$18,SC!$36:$36))</f>
        <v>0</v>
      </c>
      <c r="X50" s="330">
        <f>SUMIF(OT!$1:$1,$AB50,OT!$246:$246)</f>
        <v>0</v>
      </c>
      <c r="Y50" s="556"/>
      <c r="Z50" s="331">
        <f>(D50*B50)+E50+F50</f>
        <v>0</v>
      </c>
      <c r="AA50" s="321"/>
      <c r="AB50" s="321" t="str">
        <f>IFERROR(LEFT(A50,SEARCH(",",A50)-1)&amp;MID(A50,SEARCH(" ",A50),3)," ")</f>
        <v xml:space="preserve"> </v>
      </c>
    </row>
    <row r="51" spans="1:28" s="332" customFormat="1" ht="12" thickBot="1" x14ac:dyDescent="0.25">
      <c r="A51" s="627"/>
      <c r="B51" s="569"/>
      <c r="C51" s="569"/>
      <c r="D51" s="322">
        <f>SUM(G51:R51)</f>
        <v>0</v>
      </c>
      <c r="E51" s="323">
        <f>SUM(S51:Y51)</f>
        <v>0</v>
      </c>
      <c r="F51" s="324">
        <f>SUMIF(PP!$1:$1,$AB51,PP!$86:$86)+SUMIF(PC!$1:$1,$AB51,PC!$87:$87)</f>
        <v>0</v>
      </c>
      <c r="G51" s="325">
        <f>SUMIF(Driver!$1:$1,$AB51,Driver!$18:$18)</f>
        <v>0</v>
      </c>
      <c r="H51" s="326">
        <f>SUMIF(PP!$1:$1,$AB51,PP!$84:$84)</f>
        <v>0</v>
      </c>
      <c r="I51" s="327">
        <f>SUMIF(PC!$1:$1,$AB51,PC!$85:$85)</f>
        <v>0</v>
      </c>
      <c r="J51" s="325">
        <f>SUMIF(FH!$1:$1,$AB51,FH!$99:$99)</f>
        <v>0</v>
      </c>
      <c r="K51" s="328">
        <f>SUMIF('T22'!$1:$1,$AB51,'T22'!$99:$99)</f>
        <v>0</v>
      </c>
      <c r="L51" s="325">
        <f>SUMIF(RF!$1:$1,$AB51,RF!$18:$18)</f>
        <v>0</v>
      </c>
      <c r="M51" s="325">
        <f>SUMIF(SC!$1:$1,$AB51,IF(DAY(PayDay1)=1,SC!$17:$17,SC!$35:$35))</f>
        <v>0</v>
      </c>
      <c r="N51" s="325">
        <f>SUMIF('RC'!$1:$1,$AB51,'RC'!$18:$18)</f>
        <v>0</v>
      </c>
      <c r="O51" s="325">
        <f>SUMIF(HoO!$1:$1,$AB51,IF(DAY(PayDay1)=1,HoO!$17:$17,HoO!$34:$34))</f>
        <v>0</v>
      </c>
      <c r="P51" s="325">
        <f>SUMIF(ET!$1:$1,$AB51,IF(DAY(PayDay1)=1,ET!$17:$17,ET!$34:$34))</f>
        <v>0</v>
      </c>
      <c r="Q51" s="325">
        <f>SUMIF(UV!$1:$1,$AB51,UV!$18:$18)</f>
        <v>0</v>
      </c>
      <c r="R51" s="329">
        <f>SUMIF(TM!$1:$1,$AB51,TM!$18:$18)</f>
        <v>0</v>
      </c>
      <c r="S51" s="196">
        <f>SUMIF(Driver!$1:$1,$AB51,Driver!$19:$19)</f>
        <v>0</v>
      </c>
      <c r="T51" s="196">
        <f>SUMIF(PP!$1:$1,$AB51,PP!$85:$85)</f>
        <v>0</v>
      </c>
      <c r="U51" s="196">
        <f>SUMIF(PC!$1:$1,$AB51,PC!$86:$86)</f>
        <v>0</v>
      </c>
      <c r="V51" s="196">
        <f>SUMIF(RF!$1:$1,$AB51,RF!$22:$22)</f>
        <v>0</v>
      </c>
      <c r="W51" s="325">
        <f>SUMIF(SC!$1:$1,$AB51,IF(DAY(PayDay1)=1,SC!$18:$18,SC!$36:$36))</f>
        <v>0</v>
      </c>
      <c r="X51" s="330">
        <f>SUMIF(OT!$1:$1,$AB51,OT!$246:$246)</f>
        <v>0</v>
      </c>
      <c r="Y51" s="556"/>
      <c r="Z51" s="331">
        <f>(D51*B51)+E51+F51</f>
        <v>0</v>
      </c>
      <c r="AA51" s="321"/>
      <c r="AB51" s="321" t="str">
        <f>IFERROR(LEFT(A51,SEARCH(",",A51)-1)&amp;MID(A51,SEARCH(" ",A51),3)," ")</f>
        <v xml:space="preserve"> </v>
      </c>
    </row>
    <row r="52" spans="1:28" s="332" customFormat="1" ht="12" thickBot="1" x14ac:dyDescent="0.25">
      <c r="A52" s="333" t="s">
        <v>3</v>
      </c>
      <c r="B52" s="334"/>
      <c r="C52" s="465"/>
      <c r="D52" s="335">
        <f t="shared" ref="D52:Z52" si="4">SUM(D2:D51)</f>
        <v>916.55</v>
      </c>
      <c r="E52" s="336">
        <f t="shared" si="4"/>
        <v>1004.575</v>
      </c>
      <c r="F52" s="334">
        <f t="shared" si="4"/>
        <v>114</v>
      </c>
      <c r="G52" s="337">
        <f t="shared" si="4"/>
        <v>27.92</v>
      </c>
      <c r="H52" s="338">
        <f t="shared" si="4"/>
        <v>190</v>
      </c>
      <c r="I52" s="339">
        <f t="shared" si="4"/>
        <v>0</v>
      </c>
      <c r="J52" s="337">
        <f t="shared" si="4"/>
        <v>178</v>
      </c>
      <c r="K52" s="340">
        <f t="shared" si="4"/>
        <v>148.25</v>
      </c>
      <c r="L52" s="337">
        <f t="shared" si="4"/>
        <v>91.25</v>
      </c>
      <c r="M52" s="337">
        <f t="shared" si="4"/>
        <v>17.5</v>
      </c>
      <c r="N52" s="337">
        <f t="shared" si="4"/>
        <v>110.13</v>
      </c>
      <c r="O52" s="337">
        <f t="shared" si="4"/>
        <v>26.75</v>
      </c>
      <c r="P52" s="337">
        <f t="shared" si="4"/>
        <v>26</v>
      </c>
      <c r="Q52" s="337">
        <f t="shared" si="4"/>
        <v>91.25</v>
      </c>
      <c r="R52" s="341">
        <f t="shared" si="4"/>
        <v>9.5</v>
      </c>
      <c r="S52" s="334">
        <f t="shared" si="4"/>
        <v>246.25</v>
      </c>
      <c r="T52" s="334">
        <f t="shared" si="4"/>
        <v>263.75</v>
      </c>
      <c r="U52" s="334">
        <f t="shared" si="4"/>
        <v>0</v>
      </c>
      <c r="V52" s="334">
        <f t="shared" si="4"/>
        <v>69.5</v>
      </c>
      <c r="W52" s="334">
        <f t="shared" si="4"/>
        <v>35</v>
      </c>
      <c r="X52" s="334">
        <f t="shared" si="4"/>
        <v>187.07499999999999</v>
      </c>
      <c r="Y52" s="461">
        <f t="shared" si="4"/>
        <v>203</v>
      </c>
      <c r="Z52" s="342">
        <f t="shared" si="4"/>
        <v>10169.075000000001</v>
      </c>
      <c r="AA52" s="457"/>
      <c r="AB52" s="457"/>
    </row>
    <row r="53" spans="1:28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94"/>
      <c r="Q53" s="94"/>
      <c r="R53" s="351"/>
      <c r="S53" s="344"/>
      <c r="T53" s="344"/>
      <c r="U53" s="344"/>
      <c r="V53" s="344"/>
      <c r="W53" s="344"/>
      <c r="X53" s="352"/>
      <c r="Y53" s="462"/>
      <c r="Z53" s="458"/>
      <c r="AA53" s="208"/>
      <c r="AB53" s="208"/>
    </row>
    <row r="54" spans="1:28" s="332" customFormat="1" x14ac:dyDescent="0.2">
      <c r="A54" s="353" t="s">
        <v>13</v>
      </c>
      <c r="B54" s="354"/>
      <c r="C54" s="354"/>
      <c r="D54" s="355">
        <f>SUM(G54:R54)</f>
        <v>916.55000000000007</v>
      </c>
      <c r="E54" s="356">
        <f>SUM(S54:Y54)</f>
        <v>1004.575</v>
      </c>
      <c r="F54" s="357">
        <f>PP!C86+PC!C87</f>
        <v>114</v>
      </c>
      <c r="G54" s="358">
        <f>Driver!B18</f>
        <v>27.92</v>
      </c>
      <c r="H54" s="359">
        <f>PP!C84</f>
        <v>190</v>
      </c>
      <c r="I54" s="360">
        <f>PC!C85</f>
        <v>0</v>
      </c>
      <c r="J54" s="358">
        <f>FH!C99</f>
        <v>178</v>
      </c>
      <c r="K54" s="361">
        <f>'T22'!C99</f>
        <v>148.25</v>
      </c>
      <c r="L54" s="358">
        <f>RF!C18</f>
        <v>91.25</v>
      </c>
      <c r="M54" s="358">
        <f>IF(DAY(PayDay1)=1,SC!B17,SC!B35)</f>
        <v>17.5</v>
      </c>
      <c r="N54" s="358">
        <f>'RC'!$C$18</f>
        <v>110.13</v>
      </c>
      <c r="O54" s="358">
        <f>IF(DAY(PayDay1)=1,HoO!$B$17,HoO!$B$34)</f>
        <v>26.75</v>
      </c>
      <c r="P54" s="358">
        <f>IF(DAY(PayDay1)=1,ET!$B$17,ET!$B$34)</f>
        <v>26</v>
      </c>
      <c r="Q54" s="358">
        <f>UV!$C$18</f>
        <v>91.25</v>
      </c>
      <c r="R54" s="362">
        <f>TM!C18</f>
        <v>9.5</v>
      </c>
      <c r="S54" s="354">
        <f>Driver!B19</f>
        <v>246.25</v>
      </c>
      <c r="T54" s="354">
        <f>PP!C85</f>
        <v>263.75</v>
      </c>
      <c r="U54" s="354">
        <f>PC!C86</f>
        <v>0</v>
      </c>
      <c r="V54" s="354">
        <f>SUM(RF!H22:AO22)</f>
        <v>69.5</v>
      </c>
      <c r="W54" s="354">
        <f>IF(DAY(PayDay1)=1,SC!C18,SC!C36)</f>
        <v>35</v>
      </c>
      <c r="X54" s="363">
        <f>OT!B246</f>
        <v>187.07499999999999</v>
      </c>
      <c r="Y54" s="463">
        <f>Y52</f>
        <v>203</v>
      </c>
      <c r="Z54" s="459"/>
      <c r="AA54" s="218"/>
      <c r="AB54" s="99"/>
    </row>
    <row r="55" spans="1:28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Y55" si="5">F52-F54</f>
        <v>0</v>
      </c>
      <c r="G55" s="369">
        <f t="shared" si="5"/>
        <v>0</v>
      </c>
      <c r="H55" s="370">
        <f t="shared" si="5"/>
        <v>0</v>
      </c>
      <c r="I55" s="371">
        <f t="shared" si="5"/>
        <v>0</v>
      </c>
      <c r="J55" s="369">
        <f t="shared" si="5"/>
        <v>0</v>
      </c>
      <c r="K55" s="372">
        <f t="shared" si="5"/>
        <v>0</v>
      </c>
      <c r="L55" s="369">
        <f t="shared" si="5"/>
        <v>0</v>
      </c>
      <c r="M55" s="369">
        <f t="shared" si="5"/>
        <v>0</v>
      </c>
      <c r="N55" s="369">
        <f>N52-N54</f>
        <v>0</v>
      </c>
      <c r="O55" s="369">
        <f t="shared" ref="O55:Q55" si="6">O52-O54</f>
        <v>0</v>
      </c>
      <c r="P55" s="369">
        <f t="shared" si="6"/>
        <v>0</v>
      </c>
      <c r="Q55" s="369">
        <f t="shared" si="6"/>
        <v>0</v>
      </c>
      <c r="R55" s="373">
        <f t="shared" si="5"/>
        <v>0</v>
      </c>
      <c r="S55" s="365">
        <f t="shared" si="5"/>
        <v>0</v>
      </c>
      <c r="T55" s="365">
        <f t="shared" si="5"/>
        <v>0</v>
      </c>
      <c r="U55" s="365">
        <f t="shared" si="5"/>
        <v>0</v>
      </c>
      <c r="V55" s="365">
        <f t="shared" si="5"/>
        <v>0</v>
      </c>
      <c r="W55" s="365">
        <f>W52-W54</f>
        <v>0</v>
      </c>
      <c r="X55" s="374">
        <f t="shared" si="5"/>
        <v>0</v>
      </c>
      <c r="Y55" s="464">
        <f t="shared" si="5"/>
        <v>0</v>
      </c>
      <c r="Z55" s="460">
        <f>SUM(D55:G55)</f>
        <v>0</v>
      </c>
      <c r="AA55" s="62"/>
      <c r="AB55" s="62"/>
    </row>
    <row r="56" spans="1:28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233"/>
      <c r="R56" s="233"/>
      <c r="S56" s="95"/>
      <c r="T56" s="95"/>
      <c r="U56" s="95"/>
      <c r="V56" s="95"/>
      <c r="W56" s="95"/>
      <c r="X56" s="95"/>
      <c r="Y56" s="378"/>
      <c r="Z56" s="196"/>
      <c r="AA56" s="62"/>
      <c r="AB56" s="62"/>
    </row>
    <row r="57" spans="1:28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233"/>
      <c r="R57" s="233"/>
      <c r="S57" s="196"/>
      <c r="T57" s="196"/>
      <c r="U57" s="196"/>
      <c r="V57" s="196"/>
      <c r="W57" s="196"/>
      <c r="X57" s="196"/>
      <c r="Y57" s="325"/>
      <c r="Z57" s="325"/>
      <c r="AA57" s="62"/>
      <c r="AB57" s="62"/>
    </row>
    <row r="58" spans="1:28" s="332" customFormat="1" ht="12" thickBot="1" x14ac:dyDescent="0.25">
      <c r="A58" s="333" t="s">
        <v>48</v>
      </c>
      <c r="B58" s="334"/>
      <c r="C58" s="334"/>
      <c r="D58" s="337">
        <f>D52-SUM(D2:D3)</f>
        <v>916.55</v>
      </c>
      <c r="E58" s="334">
        <f>E52-SUM(E2:E3)</f>
        <v>1004.575</v>
      </c>
      <c r="F58" s="334">
        <f>F52-SUM(F2:F3)</f>
        <v>114</v>
      </c>
      <c r="G58" s="342">
        <f>Z52-SUM(Z2:Z3)</f>
        <v>10169.075000000001</v>
      </c>
      <c r="H58" s="383"/>
      <c r="I58" s="383"/>
      <c r="J58" s="384"/>
      <c r="K58" s="384"/>
      <c r="L58" s="384"/>
      <c r="M58" s="208"/>
      <c r="N58" s="208"/>
      <c r="O58" s="208"/>
      <c r="P58" s="208"/>
      <c r="Q58" s="208"/>
      <c r="R58" s="208"/>
      <c r="S58" s="99"/>
      <c r="T58" s="99"/>
      <c r="U58" s="99"/>
      <c r="V58" s="218"/>
      <c r="W58" s="218"/>
      <c r="X58" s="218"/>
      <c r="Y58" s="384"/>
      <c r="Z58" s="99"/>
      <c r="AB58" s="62"/>
    </row>
    <row r="59" spans="1:28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9"/>
      <c r="R59" s="99"/>
      <c r="S59" s="95"/>
      <c r="T59" s="95"/>
      <c r="U59" s="95"/>
      <c r="V59" s="95"/>
      <c r="W59" s="95"/>
      <c r="X59" s="95"/>
      <c r="Y59" s="233"/>
      <c r="Z59" s="233"/>
      <c r="AA59" s="99"/>
      <c r="AB59" s="62"/>
    </row>
    <row r="60" spans="1:28" s="332" customFormat="1" x14ac:dyDescent="0.2">
      <c r="A60" s="386" t="s">
        <v>25</v>
      </c>
      <c r="B60" s="387">
        <f>Z52</f>
        <v>10169.075000000001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233"/>
      <c r="R60" s="233"/>
      <c r="S60" s="95"/>
      <c r="T60" s="95"/>
      <c r="U60" s="95"/>
      <c r="V60" s="95"/>
      <c r="W60" s="95"/>
      <c r="X60" s="95"/>
      <c r="Y60" s="233"/>
      <c r="Z60" s="233"/>
      <c r="AA60" s="208"/>
    </row>
    <row r="61" spans="1:28" s="332" customFormat="1" ht="12" thickBot="1" x14ac:dyDescent="0.25">
      <c r="A61" s="388" t="s">
        <v>61</v>
      </c>
      <c r="B61" s="389">
        <f>(B60-F52)*0.26</f>
        <v>2614.3195000000001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233"/>
      <c r="R61" s="233"/>
      <c r="S61" s="95"/>
      <c r="T61" s="95"/>
      <c r="U61" s="95"/>
      <c r="V61" s="95"/>
      <c r="W61" s="95"/>
      <c r="X61" s="95"/>
      <c r="Y61" s="233"/>
      <c r="Z61" s="233"/>
      <c r="AA61" s="105"/>
      <c r="AB61" s="99"/>
    </row>
    <row r="62" spans="1:28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233"/>
      <c r="R62" s="233"/>
      <c r="S62" s="95"/>
      <c r="T62" s="95"/>
      <c r="U62" s="95"/>
      <c r="V62" s="95"/>
      <c r="W62" s="95"/>
      <c r="X62" s="95"/>
      <c r="Y62" s="378"/>
      <c r="Z62" s="95"/>
      <c r="AA62" s="167"/>
      <c r="AB62" s="62"/>
    </row>
    <row r="63" spans="1:28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33"/>
      <c r="R63" s="233"/>
      <c r="S63" s="218"/>
      <c r="T63" s="95"/>
      <c r="U63" s="95"/>
      <c r="V63" s="95"/>
      <c r="W63" s="95"/>
      <c r="X63" s="95"/>
      <c r="Y63" s="378"/>
      <c r="Z63" s="95"/>
      <c r="AA63" s="167"/>
      <c r="AB63" s="62"/>
    </row>
    <row r="64" spans="1:28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233"/>
      <c r="R64" s="233"/>
      <c r="S64" s="95"/>
      <c r="T64" s="95"/>
      <c r="U64" s="95"/>
      <c r="V64" s="95"/>
      <c r="W64" s="95"/>
      <c r="X64" s="95"/>
      <c r="Y64" s="378"/>
      <c r="Z64" s="95"/>
      <c r="AA64" s="384"/>
      <c r="AB64" s="62"/>
    </row>
    <row r="65" spans="1:75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233"/>
      <c r="R65" s="233"/>
      <c r="S65" s="95"/>
      <c r="T65" s="95"/>
      <c r="U65" s="95"/>
      <c r="V65" s="95"/>
      <c r="W65" s="95"/>
      <c r="X65" s="95"/>
      <c r="Y65" s="378"/>
      <c r="Z65" s="95"/>
      <c r="AA65" s="94"/>
      <c r="AB65" s="62"/>
    </row>
    <row r="66" spans="1:75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233"/>
      <c r="R66" s="233"/>
      <c r="S66" s="95"/>
      <c r="T66" s="95"/>
      <c r="U66" s="95"/>
      <c r="V66" s="95"/>
      <c r="W66" s="95"/>
      <c r="X66" s="95"/>
      <c r="Y66" s="378"/>
      <c r="Z66" s="95"/>
      <c r="AA66" s="94"/>
      <c r="AB66" s="62"/>
    </row>
    <row r="67" spans="1:75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233"/>
      <c r="R67" s="233"/>
      <c r="S67" s="95"/>
      <c r="T67" s="95"/>
      <c r="U67" s="95"/>
      <c r="V67" s="95"/>
      <c r="W67" s="95"/>
      <c r="X67" s="95"/>
      <c r="Y67" s="378"/>
      <c r="Z67" s="95"/>
      <c r="AA67" s="94"/>
      <c r="AB67" s="62"/>
    </row>
    <row r="68" spans="1:75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233"/>
      <c r="R68" s="233"/>
      <c r="S68" s="95"/>
      <c r="T68" s="95"/>
      <c r="U68" s="95"/>
      <c r="V68" s="95"/>
      <c r="W68" s="95"/>
      <c r="X68" s="95"/>
      <c r="Y68" s="378"/>
      <c r="Z68" s="95"/>
      <c r="AA68" s="99"/>
      <c r="AB68" s="6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  <c r="BV68" s="332"/>
      <c r="BW68" s="332"/>
    </row>
    <row r="69" spans="1:75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233"/>
      <c r="R69" s="233"/>
      <c r="S69" s="95"/>
      <c r="T69" s="95"/>
      <c r="U69" s="95"/>
      <c r="V69" s="95"/>
      <c r="W69" s="95"/>
      <c r="X69" s="95"/>
      <c r="Y69" s="378"/>
      <c r="Z69" s="95"/>
      <c r="AB69" s="6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  <c r="BV69" s="332"/>
      <c r="BW69" s="332"/>
    </row>
    <row r="70" spans="1:75" x14ac:dyDescent="0.2">
      <c r="A70" s="385"/>
      <c r="J70" s="233"/>
      <c r="K70" s="233"/>
      <c r="L70" s="233"/>
      <c r="AA70" s="99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  <c r="BV70" s="208"/>
      <c r="BW70" s="208"/>
    </row>
    <row r="71" spans="1:75" x14ac:dyDescent="0.2">
      <c r="A71" s="188"/>
      <c r="J71" s="233"/>
      <c r="K71" s="233"/>
      <c r="L71" s="233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  <c r="BV71" s="99"/>
      <c r="BW71" s="99"/>
    </row>
    <row r="72" spans="1:75" x14ac:dyDescent="0.2">
      <c r="J72" s="233"/>
      <c r="K72" s="233"/>
      <c r="L72" s="233"/>
    </row>
    <row r="73" spans="1:75" x14ac:dyDescent="0.2">
      <c r="J73" s="233"/>
      <c r="K73" s="233"/>
      <c r="L73" s="233"/>
    </row>
    <row r="74" spans="1:75" x14ac:dyDescent="0.2">
      <c r="J74" s="233"/>
      <c r="K74" s="233"/>
      <c r="L74" s="233"/>
    </row>
    <row r="75" spans="1:75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233"/>
      <c r="R75" s="233"/>
      <c r="S75" s="95"/>
      <c r="T75" s="95"/>
      <c r="U75" s="95"/>
      <c r="V75" s="95"/>
      <c r="W75" s="95"/>
      <c r="X75" s="95"/>
      <c r="Y75" s="378"/>
      <c r="Z75" s="95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</row>
    <row r="76" spans="1:75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233"/>
      <c r="R76" s="233"/>
      <c r="S76" s="95"/>
      <c r="T76" s="95"/>
      <c r="U76" s="95"/>
      <c r="V76" s="95"/>
      <c r="W76" s="95"/>
      <c r="X76" s="95"/>
      <c r="Y76" s="378"/>
      <c r="Z76" s="95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</row>
    <row r="77" spans="1:75" x14ac:dyDescent="0.2">
      <c r="J77" s="233"/>
      <c r="K77" s="233"/>
      <c r="L77" s="233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  <c r="BV77" s="332"/>
      <c r="BW77" s="332"/>
    </row>
    <row r="78" spans="1:75" x14ac:dyDescent="0.2">
      <c r="J78" s="233"/>
      <c r="K78" s="233"/>
      <c r="L78" s="233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  <c r="BV78" s="99"/>
      <c r="BW78" s="99"/>
    </row>
    <row r="79" spans="1:75" x14ac:dyDescent="0.2">
      <c r="J79" s="233"/>
      <c r="K79" s="233"/>
      <c r="L79" s="233"/>
    </row>
    <row r="80" spans="1:75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B2EMcM1dy3OLi2ekn27zw0pNtYAwvkUEAAqL5krJY1Ea7eReVVaQRZ8jnZgtihecoIv/oUHpbog/XggrZTYL/w==" saltValue="6Qt13odlGn/mSVY5RJ5HRw==" spinCount="100000" sheet="1" objects="1" scenarios="1"/>
  <sortState ref="A4:AB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Z55">
    <cfRule type="cellIs" dxfId="36" priority="10" operator="greaterThan">
      <formula>0</formula>
    </cfRule>
  </conditionalFormatting>
  <conditionalFormatting sqref="AB1:AB49 AA2:AA49 AA50:AB53">
    <cfRule type="containsBlanks" priority="7" stopIfTrue="1">
      <formula>LEN(TRIM(AA1))=0</formula>
    </cfRule>
  </conditionalFormatting>
  <conditionalFormatting sqref="B4:B51">
    <cfRule type="expression" dxfId="35" priority="3">
      <formula>AND(B4="",A4&lt;&gt;"")</formula>
    </cfRule>
  </conditionalFormatting>
  <conditionalFormatting sqref="C4:C51">
    <cfRule type="expression" dxfId="34" priority="2">
      <formula>AND(C4="",A4&lt;&gt;"")</formula>
    </cfRule>
  </conditionalFormatting>
  <conditionalFormatting sqref="AB4:AB51 A4:Z51">
    <cfRule type="expression" dxfId="33" priority="1">
      <formula>MOD(ROW(),2)=1</formula>
    </cfRule>
  </conditionalFormatting>
  <conditionalFormatting sqref="AA2:AB53">
    <cfRule type="duplicateValues" dxfId="32" priority="2267"/>
  </conditionalFormatting>
  <conditionalFormatting sqref="A2:A51">
    <cfRule type="duplicateValues" dxfId="31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8.7109375" style="241" bestFit="1" customWidth="1"/>
    <col min="2" max="2" width="9.140625" style="241" bestFit="1" customWidth="1"/>
    <col min="3" max="3" width="9.570312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243</v>
      </c>
      <c r="D1" s="529" t="s">
        <v>242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IF(Import!X7&lt;&gt;"",Import!X7,"")</f>
        <v>42552</v>
      </c>
      <c r="B2" s="392">
        <f t="shared" ref="B2:B17" si="0">SUM(C2:V2)</f>
        <v>4.75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4.75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IF(Import!X8&lt;&gt;"",Import!X8,"")</f>
        <v>42553</v>
      </c>
      <c r="B3" s="392">
        <f t="shared" si="0"/>
        <v>6.75</v>
      </c>
      <c r="C3" s="150">
        <f>SUMIFS(Import!$G:$G,Import!$A:$A,C$1,Import!$B:$B,$A3,Import!$C:$C,$A$1)</f>
        <v>2</v>
      </c>
      <c r="D3" s="150">
        <f>SUMIFS(Import!$G:$G,Import!$A:$A,D$1,Import!$B:$B,$A3,Import!$C:$C,$A$1)</f>
        <v>4.75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IF(Import!X9&lt;&gt;"",Import!X9,"")</f>
        <v>42554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IF(Import!X10&lt;&gt;"",Import!X10,"")</f>
        <v>42555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IF(Import!X11&lt;&gt;"",Import!X11,"")</f>
        <v>42556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IF(Import!X12&lt;&gt;"",Import!X12,"")</f>
        <v>42557</v>
      </c>
      <c r="B7" s="392">
        <f t="shared" si="0"/>
        <v>7.75</v>
      </c>
      <c r="C7" s="150">
        <f>SUMIFS(Import!$G:$G,Import!$A:$A,C$1,Import!$B:$B,$A7,Import!$C:$C,$A$1)</f>
        <v>7.75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IF(Import!X13&lt;&gt;"",Import!X13,"")</f>
        <v>42558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IF(Import!X14&lt;&gt;"",Import!X14,"")</f>
        <v>42559</v>
      </c>
      <c r="B9" s="392">
        <f t="shared" si="0"/>
        <v>4.67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4.67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IF(Import!X15&lt;&gt;"",Import!X15,"")</f>
        <v>42560</v>
      </c>
      <c r="B10" s="392">
        <f t="shared" si="0"/>
        <v>4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4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IF(Import!X16&lt;&gt;"",Import!X16,"")</f>
        <v>42561</v>
      </c>
      <c r="B11" s="392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IF(Import!X17&lt;&gt;"",Import!X17,"")</f>
        <v>42562</v>
      </c>
      <c r="B12" s="392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IF(Import!X18&lt;&gt;"",Import!X18,"")</f>
        <v>42563</v>
      </c>
      <c r="B13" s="392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IF(Import!X19&lt;&gt;"",Import!X19,"")</f>
        <v>42564</v>
      </c>
      <c r="B14" s="392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IF(Import!X20&lt;&gt;"",Import!X20,"")</f>
        <v>42565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IF(Import!X21&lt;&gt;"",Import!X21,"")</f>
        <v>42566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IF(Import!X22&lt;&gt;"",Import!X22,"")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27.92</v>
      </c>
      <c r="C18" s="102">
        <f>SUM(C2:C17)</f>
        <v>9.75</v>
      </c>
      <c r="D18" s="102">
        <f>SUM(D2:D17)</f>
        <v>18.170000000000002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397" customFormat="1" ht="12" thickBot="1" x14ac:dyDescent="0.25">
      <c r="A19" s="395" t="s">
        <v>44</v>
      </c>
      <c r="B19" s="396">
        <f>SUM(C19:V19)</f>
        <v>246.25</v>
      </c>
      <c r="C19" s="527">
        <v>246.25</v>
      </c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2ba8gVVPavxv0vis/yXeHINfv/VOtNN/LbG1Ks4tU1JOPOaKqcxgBehtMo0veUiu6l1Mw1R2V0k93QYgf/veOg==" saltValue="W+TOX1+U4sSSDxY9CRd3J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30" priority="6" operator="greaterThan">
      <formula>0</formula>
    </cfRule>
  </conditionalFormatting>
  <dataValidations count="1">
    <dataValidation type="list" allowBlank="1" showDropDown="1" showInputMessage="1" showErrorMessage="1" errorTitle="Invalid!" error="This is not a valid employee." sqref="C1:V1">
      <formula1>EmployeeList</formula1>
    </dataValidation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H2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140625" style="48" bestFit="1" customWidth="1"/>
    <col min="6" max="6" width="7.85546875" style="48" bestFit="1" customWidth="1"/>
    <col min="7" max="7" width="8.28515625" style="48" bestFit="1" customWidth="1"/>
    <col min="8" max="8" width="8.7109375" style="48" bestFit="1" customWidth="1"/>
    <col min="9" max="9" width="9.85546875" style="48" bestFit="1" customWidth="1"/>
    <col min="10" max="10" width="8.42578125" style="48" bestFit="1" customWidth="1"/>
    <col min="11" max="11" width="8.28515625" style="48" bestFit="1" customWidth="1"/>
    <col min="12" max="12" width="8.7109375" style="48" bestFit="1" customWidth="1"/>
    <col min="13" max="13" width="6.5703125" style="48" bestFit="1" customWidth="1"/>
    <col min="14" max="14" width="9.5703125" style="48" bestFit="1" customWidth="1"/>
    <col min="15" max="15" width="7.42578125" style="48" bestFit="1" customWidth="1"/>
    <col min="16" max="16" width="10.85546875" style="48" bestFit="1" customWidth="1"/>
    <col min="17" max="17" width="8.42578125" style="48" bestFit="1" customWidth="1"/>
    <col min="18" max="18" width="9.5703125" style="48" bestFit="1" customWidth="1"/>
    <col min="19" max="20" width="9" style="48" bestFit="1" customWidth="1"/>
    <col min="21" max="21" width="6.85546875" style="48" bestFit="1" customWidth="1"/>
    <col min="22" max="22" width="9.140625" style="41" bestFit="1" customWidth="1"/>
    <col min="23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117</v>
      </c>
      <c r="B1" s="2" t="s">
        <v>27</v>
      </c>
      <c r="C1" s="3" t="s">
        <v>3</v>
      </c>
      <c r="D1" s="560" t="s">
        <v>185</v>
      </c>
      <c r="E1" s="560" t="s">
        <v>196</v>
      </c>
      <c r="F1" s="560" t="s">
        <v>175</v>
      </c>
      <c r="G1" s="560" t="s">
        <v>199</v>
      </c>
      <c r="H1" s="560" t="s">
        <v>177</v>
      </c>
      <c r="I1" s="560" t="s">
        <v>187</v>
      </c>
      <c r="J1" s="560" t="s">
        <v>204</v>
      </c>
      <c r="K1" s="560" t="s">
        <v>205</v>
      </c>
      <c r="L1" s="560" t="s">
        <v>206</v>
      </c>
      <c r="M1" s="560" t="s">
        <v>178</v>
      </c>
      <c r="N1" s="560" t="s">
        <v>172</v>
      </c>
      <c r="O1" s="560" t="s">
        <v>188</v>
      </c>
      <c r="P1" s="560" t="s">
        <v>201</v>
      </c>
      <c r="Q1" s="560" t="s">
        <v>179</v>
      </c>
      <c r="R1" s="560" t="s">
        <v>180</v>
      </c>
      <c r="S1" s="560" t="s">
        <v>171</v>
      </c>
      <c r="T1" s="560" t="s">
        <v>210</v>
      </c>
      <c r="U1" s="560" t="s">
        <v>211</v>
      </c>
      <c r="V1" s="560" t="s">
        <v>183</v>
      </c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IF(Import!X7&lt;&gt;"",Import!X7,"")</f>
        <v>42552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116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IF(Import!X8&lt;&gt;"",Import!X8,"")</f>
        <v>42553</v>
      </c>
      <c r="B7" s="18" t="s">
        <v>19</v>
      </c>
      <c r="C7" s="18">
        <f>SUM(D7:BD7)</f>
        <v>68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9.75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9.75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9.75</v>
      </c>
      <c r="M7" s="18">
        <f>SUMIFS(Import!$G:$G,Import!$A:$A,M$1,Import!$B:$B,$A7,Import!$C:$C,$A$1)</f>
        <v>0</v>
      </c>
      <c r="N7" s="18">
        <f>SUMIFS(Import!$G:$G,Import!$A:$A,N$1,Import!$B:$B,$A7,Import!$C:$C,$A$1)</f>
        <v>9.5</v>
      </c>
      <c r="O7" s="18">
        <f>SUMIFS(Import!$G:$G,Import!$A:$A,O$1,Import!$B:$B,$A7,Import!$C:$C,$A$1)</f>
        <v>0</v>
      </c>
      <c r="P7" s="18">
        <f>SUMIFS(Import!$G:$G,Import!$A:$A,P$1,Import!$B:$B,$A7,Import!$C:$C,$A$1)</f>
        <v>9.75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9.75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9.75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 t="s">
        <v>170</v>
      </c>
      <c r="B8" s="19" t="s">
        <v>116</v>
      </c>
      <c r="C8" s="437">
        <f>SUM(D8:BD8)</f>
        <v>35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35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128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>
        <v>64</v>
      </c>
      <c r="O10" s="566"/>
      <c r="P10" s="566"/>
      <c r="Q10" s="566"/>
      <c r="R10" s="566"/>
      <c r="S10" s="566">
        <v>64</v>
      </c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 t="str">
        <f>IFERROR("Total Cost: $"&amp;ROUND((C11-0.46*C10)*1.26+(0.46*C10),2)&amp;" - "&amp;"Hourly: $"&amp;ROUND(((C11-0.46*C10)*1.26+(0.46*C10))/C7,2),0)</f>
        <v>Total Cost: $961.19 - Hourly: $14.14</v>
      </c>
      <c r="B11" s="23" t="s">
        <v>93</v>
      </c>
      <c r="C11" s="23">
        <f>SUM(D11:BD11)</f>
        <v>775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97.5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97.5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97.5</v>
      </c>
      <c r="M11" s="23">
        <f>((M7*M$82)+M8+(M9*M7)+ROUNDUP(M10*0.46,0))</f>
        <v>0</v>
      </c>
      <c r="N11" s="23">
        <f>((N7*N$82)+N8+(N9*N7)+ROUNDUP(N10*0.46,0))</f>
        <v>125</v>
      </c>
      <c r="O11" s="23">
        <f>((O7*O$82)+O8+(O9*O7)+ROUNDUP(O10*0.46,0))</f>
        <v>0</v>
      </c>
      <c r="P11" s="23">
        <f>((P7*P$82)+P8+(P9*P7)+ROUNDUP(P10*0.46,0))</f>
        <v>132.5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127.5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97.5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IF(Import!X9&lt;&gt;"",Import!X9,"")</f>
        <v>42554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116</v>
      </c>
      <c r="C13" s="437">
        <f>SUM(D13:BD13)</f>
        <v>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0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0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IF(Import!X10&lt;&gt;"",Import!X10,"")</f>
        <v>42555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116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IF(Import!X11&lt;&gt;"",Import!X11,"")</f>
        <v>42556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116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8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IF(Import!X12&lt;&gt;"",Import!X12,"")</f>
        <v>42557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116</v>
      </c>
      <c r="C28" s="437">
        <f>SUM(D28:BD28)</f>
        <v>0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0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IF(Import!X13&lt;&gt;"",Import!X13,"")</f>
        <v>42558</v>
      </c>
      <c r="B32" s="18" t="s">
        <v>19</v>
      </c>
      <c r="C32" s="18">
        <f>SUM(D32:BD32)</f>
        <v>10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3.5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2.25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2.5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1.75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 t="s">
        <v>198</v>
      </c>
      <c r="B33" s="19" t="s">
        <v>116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15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0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>
        <v>1.5</v>
      </c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$151.52 - Hourly: $15.15</v>
      </c>
      <c r="B36" s="23" t="s">
        <v>93</v>
      </c>
      <c r="C36" s="23">
        <f>SUM(D36:BD36)</f>
        <v>120.25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55.25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22.5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25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17.5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IF(Import!X14&lt;&gt;"",Import!X14,"")</f>
        <v>42559</v>
      </c>
      <c r="B37" s="18" t="s">
        <v>19</v>
      </c>
      <c r="C37" s="18">
        <f>SUM(D37:BD37)</f>
        <v>20.5</v>
      </c>
      <c r="D37" s="432">
        <f>SUMIFS(Import!$G:$G,Import!$A:$A,D$1,Import!$B:$B,$A37,Import!$C:$C,$A$1)</f>
        <v>2.5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6.5</v>
      </c>
      <c r="H37" s="18">
        <f>SUMIFS(Import!$G:$G,Import!$A:$A,H$1,Import!$B:$B,$A37,Import!$C:$C,$A$1)</f>
        <v>5.75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2.75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3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 t="s">
        <v>198</v>
      </c>
      <c r="B38" s="19" t="s">
        <v>116</v>
      </c>
      <c r="C38" s="437">
        <f>SUM(D38:BD38)</f>
        <v>25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25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0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0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>
        <v>1.5</v>
      </c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$302.09 - Hourly: $14.74</v>
      </c>
      <c r="B41" s="23" t="s">
        <v>93</v>
      </c>
      <c r="C41" s="23">
        <f>SUM(D41:BD41)</f>
        <v>239.75</v>
      </c>
      <c r="D41" s="24">
        <f>((D37*D$82)+D38+(D39*D37)+ROUNDUP(D40*0.46,0))</f>
        <v>25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99.75</v>
      </c>
      <c r="H41" s="23">
        <f>((H37*H$82)+H38+(H39*H37)+ROUNDUP(H40*0.46,0))</f>
        <v>57.5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27.5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30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IF(Import!X15&lt;&gt;"",Import!X15,"")</f>
        <v>42560</v>
      </c>
      <c r="B42" s="18" t="s">
        <v>19</v>
      </c>
      <c r="C42" s="18">
        <f>SUM(D42:BD42)</f>
        <v>40.25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6.25</v>
      </c>
      <c r="I42" s="18">
        <f>SUMIFS(Import!$G:$G,Import!$A:$A,I$1,Import!$B:$B,$A42,Import!$C:$C,$A$1)</f>
        <v>4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6.5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8.5</v>
      </c>
      <c r="P42" s="18">
        <f>SUMIFS(Import!$G:$G,Import!$A:$A,P$1,Import!$B:$B,$A42,Import!$C:$C,$A$1)</f>
        <v>4.5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4</v>
      </c>
      <c r="S42" s="18">
        <f>SUMIFS(Import!$G:$G,Import!$A:$A,S$1,Import!$B:$B,$A42,Import!$C:$C,$A$1)</f>
        <v>6.5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 t="s">
        <v>189</v>
      </c>
      <c r="B43" s="19" t="s">
        <v>116</v>
      </c>
      <c r="C43" s="437">
        <f>SUM(D43:BD43)</f>
        <v>40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0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25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15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0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 t="s">
        <v>200</v>
      </c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>
        <v>3</v>
      </c>
      <c r="P44" s="563">
        <v>1.5</v>
      </c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80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>
        <v>80</v>
      </c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 t="str">
        <f>IFERROR("Total Cost: $"&amp;ROUND((C46-0.46*C45)*1.26+(0.46*C45),2)&amp;" - "&amp;"Hourly: $"&amp;ROUND(((C46-0.46*C45)*1.26+(0.46*C45))/C42,2),0)</f>
        <v>Total Cost: $635.24 - Hourly: $15.78</v>
      </c>
      <c r="B46" s="23" t="s">
        <v>93</v>
      </c>
      <c r="C46" s="23">
        <f>SUM(D46:BD46)</f>
        <v>511.75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62.5</v>
      </c>
      <c r="I46" s="23">
        <f>((I42*I$82)+I43+(I44*I42)+ROUNDUP(I45*0.46,0))</f>
        <v>40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90</v>
      </c>
      <c r="N46" s="23">
        <f>((N42*N$82)+N43+(N44*N42)+ROUNDUP(N45*0.46,0))</f>
        <v>0</v>
      </c>
      <c r="O46" s="23">
        <f>((O42*O$82)+O43+(O44*O42)+ROUNDUP(O45*0.46,0))</f>
        <v>147.5</v>
      </c>
      <c r="P46" s="23">
        <f>((P42*P$82)+P43+(P44*P42)+ROUNDUP(P45*0.46,0))</f>
        <v>66.75</v>
      </c>
      <c r="Q46" s="23">
        <f>((Q42*Q$82)+Q43+(Q44*Q42)+ROUNDUP(Q45*0.46,0))</f>
        <v>0</v>
      </c>
      <c r="R46" s="23">
        <f>((R42*R$82)+R43+(R44*R42)+ROUNDUP(R45*0.46,0))</f>
        <v>40</v>
      </c>
      <c r="S46" s="23">
        <f>((S42*S$82)+S43+(S44*S42)+ROUNDUP(S45*0.46,0))</f>
        <v>65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IF(Import!X16&lt;&gt;"",Import!X16,"")</f>
        <v>42561</v>
      </c>
      <c r="B47" s="18" t="s">
        <v>19</v>
      </c>
      <c r="C47" s="18">
        <f>SUM(D47:BD47)</f>
        <v>14.75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7.25</v>
      </c>
      <c r="P47" s="18">
        <f>SUMIFS(Import!$G:$G,Import!$A:$A,P$1,Import!$B:$B,$A47,Import!$C:$C,$A$1)</f>
        <v>7.5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 t="s">
        <v>193</v>
      </c>
      <c r="B48" s="19" t="s">
        <v>116</v>
      </c>
      <c r="C48" s="437">
        <f>SUM(D48:BD48)</f>
        <v>15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0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15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0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>
        <v>3</v>
      </c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37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>
        <v>37</v>
      </c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 t="str">
        <f>IFERROR("Total Cost: $"&amp;ROUND((C51-0.46*C50)*1.26+(0.46*C50),2)&amp;" - "&amp;"Hourly: $"&amp;ROUND(((C51-0.46*C50)*1.26+(0.46*C50))/C47,2),0)</f>
        <v>Total Cost: $250.41 - Hourly: $16.98</v>
      </c>
      <c r="B51" s="23" t="s">
        <v>93</v>
      </c>
      <c r="C51" s="23">
        <f>SUM(D51:BD51)</f>
        <v>202.25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112.25</v>
      </c>
      <c r="P51" s="23">
        <f>((P47*P$82)+P48+(P49*P47)+ROUNDUP(P50*0.46,0))</f>
        <v>90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IF(Import!X17&lt;&gt;"",Import!X17,"")</f>
        <v>42562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116</v>
      </c>
      <c r="C53" s="437">
        <f>SUM(D53:BD53)</f>
        <v>0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0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IF(Import!X18&lt;&gt;"",Import!X18,"")</f>
        <v>42563</v>
      </c>
      <c r="B57" s="18" t="s">
        <v>19</v>
      </c>
      <c r="C57" s="18">
        <f>SUM(D57:BD57)</f>
        <v>11.5</v>
      </c>
      <c r="D57" s="432">
        <f>SUMIFS(Import!$G:$G,Import!$A:$A,D$1,Import!$B:$B,$A57,Import!$C:$C,$A$1)</f>
        <v>2.75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3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3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2.75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 t="s">
        <v>202</v>
      </c>
      <c r="B58" s="19" t="s">
        <v>116</v>
      </c>
      <c r="C58" s="437">
        <f>SUM(D58:BD58)</f>
        <v>15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15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>
        <v>1.5</v>
      </c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 t="str">
        <f>IFERROR("Total Cost: $"&amp;ROUND((C61-0.46*C60)*1.26+(0.46*C60),2)&amp;" - "&amp;"Hourly: $"&amp;ROUND(((C61-0.46*C60)*1.26+(0.46*C60))/C57,2),0)</f>
        <v>Total Cost: $169.47 - Hourly: $14.74</v>
      </c>
      <c r="B61" s="23" t="s">
        <v>93</v>
      </c>
      <c r="C61" s="23">
        <f>SUM(D61:BD61)</f>
        <v>134.5</v>
      </c>
      <c r="D61" s="24">
        <f>((D57*D$82)+D58+(D59*D57)+ROUNDUP(D60*0.46,0))</f>
        <v>27.5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30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49.5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27.5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IF(Import!X19&lt;&gt;"",Import!X19,"")</f>
        <v>42564</v>
      </c>
      <c r="B62" s="18" t="s">
        <v>19</v>
      </c>
      <c r="C62" s="18">
        <f>SUM(D62:BD62)</f>
        <v>12.5</v>
      </c>
      <c r="D62" s="432">
        <f>SUMIFS(Import!$G:$G,Import!$A:$A,D$1,Import!$B:$B,$A62,Import!$C:$C,$A$1)</f>
        <v>3.75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5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3.75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 t="s">
        <v>190</v>
      </c>
      <c r="B63" s="19" t="s">
        <v>116</v>
      </c>
      <c r="C63" s="437">
        <f>SUM(D63:BD63)</f>
        <v>15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15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>
        <v>1.5</v>
      </c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 t="str">
        <f>IFERROR("Total Cost: $"&amp;ROUND((C66-0.46*C65)*1.26+(0.46*C65),2)&amp;" - "&amp;"Hourly: $"&amp;ROUND(((C66-0.46*C65)*1.26+(0.46*C65))/C62,2),0)</f>
        <v>Total Cost: $185.85 - Hourly: $14.87</v>
      </c>
      <c r="B66" s="23" t="s">
        <v>93</v>
      </c>
      <c r="C66" s="23">
        <f>SUM(D66:BD66)</f>
        <v>147.5</v>
      </c>
      <c r="D66" s="24">
        <f>((D62*D$82)+D63+(D64*D62)+ROUNDUP(D65*0.46,0))</f>
        <v>37.5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72.5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37.5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IF(Import!X20&lt;&gt;"",Import!X20,"")</f>
        <v>42565</v>
      </c>
      <c r="B67" s="18" t="s">
        <v>19</v>
      </c>
      <c r="C67" s="18">
        <f>SUM(D67:BD67)</f>
        <v>12.5</v>
      </c>
      <c r="D67" s="432">
        <f>SUMIFS(Import!$G:$G,Import!$A:$A,D$1,Import!$B:$B,$A67,Import!$C:$C,$A$1)</f>
        <v>4</v>
      </c>
      <c r="E67" s="18">
        <f>SUMIFS(Import!$G:$G,Import!$A:$A,E$1,Import!$B:$B,$A67,Import!$C:$C,$A$1)</f>
        <v>4.5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4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 t="s">
        <v>197</v>
      </c>
      <c r="B68" s="19" t="s">
        <v>116</v>
      </c>
      <c r="C68" s="437">
        <f>SUM(D68:BD68)</f>
        <v>15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15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0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>
        <v>1.5</v>
      </c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 t="str">
        <f>IFERROR("Total Cost: $"&amp;ROUND((C71-0.46*C70)*1.26+(0.46*C70),2)&amp;" - "&amp;"Hourly: $"&amp;ROUND(((C71-0.46*C70)*1.26+(0.46*C70))/C67,2),0)</f>
        <v>Total Cost: $184.91 - Hourly: $14.79</v>
      </c>
      <c r="B71" s="23" t="s">
        <v>93</v>
      </c>
      <c r="C71" s="23">
        <f>SUM(D71:BD71)</f>
        <v>146.75</v>
      </c>
      <c r="D71" s="24">
        <f>((D67*D$82)+D68+(D69*D67)+ROUNDUP(D70*0.46,0))</f>
        <v>40</v>
      </c>
      <c r="E71" s="23">
        <f>((E67*E$82)+E68+(E69*E67)+ROUNDUP(E70*0.46,0))</f>
        <v>66.75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40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IF(Import!X21&lt;&gt;"",Import!X21,"")</f>
        <v>42566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116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IF(Import!X22&lt;&gt;"",Import!X22,"")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116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5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10</v>
      </c>
      <c r="M82" s="5">
        <f>SUMIF(EmployeeList,M$1,TotalRegWage)</f>
        <v>10</v>
      </c>
      <c r="N82" s="5">
        <f>SUMIF(EmployeeList,N$1,TotalRegWage)</f>
        <v>10</v>
      </c>
      <c r="O82" s="5">
        <f>SUMIF(EmployeeList,O$1,TotalRegWage)</f>
        <v>10</v>
      </c>
      <c r="P82" s="5">
        <f>SUMIF(EmployeeList,P$1,TotalRegWage)</f>
        <v>10</v>
      </c>
      <c r="Q82" s="5">
        <f>SUMIF(EmployeeList,Q$1,TotalRegWage)</f>
        <v>10</v>
      </c>
      <c r="R82" s="5">
        <f>SUMIF(EmployeeList,R$1,TotalRegWage)</f>
        <v>10</v>
      </c>
      <c r="S82" s="5">
        <f>SUMIF(EmployeeList,S$1,TotalRegWage)</f>
        <v>10</v>
      </c>
      <c r="T82" s="5">
        <f>SUMIF(EmployeeList,T$1,TotalRegWage)</f>
        <v>10</v>
      </c>
      <c r="U82" s="5">
        <f>SUMIF(EmployeeList,U$1,TotalRegWage)</f>
        <v>10</v>
      </c>
      <c r="V82" s="5">
        <f>SUMIF(EmployeeList,V$1,TotalRegWage)</f>
        <v>10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2"/>
      <c r="G83" s="44"/>
      <c r="H83" s="42"/>
      <c r="I83" s="42"/>
      <c r="J83" s="42"/>
      <c r="K83" s="42"/>
      <c r="L83" s="42"/>
      <c r="M83" s="44"/>
      <c r="N83" s="44"/>
      <c r="O83" s="42"/>
      <c r="P83" s="44"/>
      <c r="Q83" s="42"/>
      <c r="R83" s="42"/>
      <c r="S83" s="42"/>
      <c r="T83" s="44"/>
      <c r="U83" s="44"/>
      <c r="V83" s="42"/>
      <c r="W83" s="44"/>
      <c r="X83" s="42"/>
      <c r="Y83" s="42"/>
      <c r="Z83" s="42"/>
      <c r="AA83" s="44"/>
      <c r="AB83" s="42"/>
      <c r="AC83" s="44"/>
      <c r="AD83" s="42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190</v>
      </c>
      <c r="D84" s="8">
        <f>SUM(D2,D7,D12,D17,D22,D27,D32,D37,D42,D47,D52,D57,D62,D67,D72,D77)</f>
        <v>13</v>
      </c>
      <c r="E84" s="9">
        <f>SUM(E2,E7,E12,E17,E22,E27,E32,E37,E42,E47,E52,E57,E62,E67,E72,E77)</f>
        <v>4.5</v>
      </c>
      <c r="F84" s="9">
        <f>SUM(F2,F7,F12,F17,F22,F27,F32,F37,F42,F47,F52,F57,F62,F67,F72,F77)</f>
        <v>9.75</v>
      </c>
      <c r="G84" s="9">
        <f>SUM(G2,G7,G12,G17,G22,G27,G32,G37,G42,G47,G52,G57,G62,G67,G72,G77)</f>
        <v>10</v>
      </c>
      <c r="H84" s="9">
        <f>SUM(H2,H7,H12,H17,H22,H27,H32,H37,H42,H47,H52,H57,H62,H67,H72,H77)</f>
        <v>12</v>
      </c>
      <c r="I84" s="9">
        <f>SUM(I2,I7,I12,I17,I22,I27,I32,I37,I42,I47,I52,I57,I62,I67,I72,I77)</f>
        <v>13.75</v>
      </c>
      <c r="J84" s="9">
        <f>SUM(J2,J7,J12,J17,J22,J27,J32,J37,J42,J47,J52,J57,J62,J67,J72,J77)</f>
        <v>2.25</v>
      </c>
      <c r="K84" s="9">
        <f>SUM(K2,K7,K12,K17,K22,K27,K32,K37,K42,K47,K52,K57,K62,K67,K72,K77)</f>
        <v>3</v>
      </c>
      <c r="L84" s="9">
        <f>SUM(L2,L7,L12,L17,L22,L27,L32,L37,L42,L47,L52,L57,L62,L67,L72,L77)</f>
        <v>9.75</v>
      </c>
      <c r="M84" s="9">
        <f>SUM(M2,M7,M12,M17,M22,M27,M32,M37,M42,M47,M52,M57,M62,M67,M72,M77)</f>
        <v>15.5</v>
      </c>
      <c r="N84" s="9">
        <f>SUM(N2,N7,N12,N17,N22,N27,N32,N37,N42,N47,N52,N57,N62,N67,N72,N77)</f>
        <v>12</v>
      </c>
      <c r="O84" s="9">
        <f>SUM(O2,O7,O12,O17,O22,O27,O32,O37,O42,O47,O52,O57,O62,O67,O72,O77)</f>
        <v>18.5</v>
      </c>
      <c r="P84" s="9">
        <f>SUM(P2,P7,P12,P17,P22,P27,P32,P37,P42,P47,P52,P57,P62,P67,P72,P77)</f>
        <v>24.75</v>
      </c>
      <c r="Q84" s="9">
        <f>SUM(Q2,Q7,Q12,Q17,Q22,Q27,Q32,Q37,Q42,Q47,Q52,Q57,Q62,Q67,Q72,Q77)</f>
        <v>3.75</v>
      </c>
      <c r="R84" s="9">
        <f>SUM(R2,R7,R12,R17,R22,R27,R32,R37,R42,R47,R52,R57,R62,R67,R72,R77)</f>
        <v>4</v>
      </c>
      <c r="S84" s="9">
        <f>SUM(S2,S7,S12,S17,S22,S27,S32,S37,S42,S47,S52,S57,S62,S67,S72,S77)</f>
        <v>18</v>
      </c>
      <c r="T84" s="9">
        <f>SUM(T2,T7,T12,T17,T22,T27,T32,T37,T42,T47,T52,T57,T62,T67,T72,T77)</f>
        <v>2.75</v>
      </c>
      <c r="U84" s="9">
        <f>SUM(U2,U7,U12,U17,U22,U27,U32,U37,U42,U47,U52,U57,U62,U67,U72,U77)</f>
        <v>3</v>
      </c>
      <c r="V84" s="9">
        <f>SUM(V2,V7,V12,V17,V22,V27,V32,V37,V42,V47,V52,V57,V62,V67,V72,V77)</f>
        <v>9.75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263.75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21.75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55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47.5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48.25</v>
      </c>
      <c r="P85" s="12">
        <f>SUM(P6,P11,P16,P21,P26,P31,P36,P41,P46,P51,P56,P61,P66,P71,P76,P81,)-(P82*P84)-P86</f>
        <v>91.25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114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30</v>
      </c>
      <c r="O86" s="15">
        <f>ROUNDUP(SUM(O5,O10,O15,O20,O25,O30,O35,O40,O45,O50,O55,O60,O65,O70,O75,O80)*0.46,0)</f>
        <v>54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30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$2900.43 - Hourly: $15.27</v>
      </c>
      <c r="B87" s="31" t="s">
        <v>28</v>
      </c>
      <c r="C87" s="32">
        <f>SUM(C6,C11,C16,C21,C26,C31,C36,C41,C46,C51,C56,C61,C66,C71,C76,C8)</f>
        <v>2312.75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HEpW0Z8MNMwJPTyvBPUBMNakf08hdT0cEBiMcKEu9DEq2NnxeZC6jy9MYM5tsJxn9JjHlHMJwmOxKS8E8DXSNg==" saltValue="Lsr5c9SJe/NrjEqXlTSLfQ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9" priority="13">
      <formula>LEN(TRIM(A30))&gt;0</formula>
    </cfRule>
  </conditionalFormatting>
  <conditionalFormatting sqref="D1:H1">
    <cfRule type="duplicateValues" dxfId="28" priority="10"/>
  </conditionalFormatting>
  <conditionalFormatting sqref="I1:BD1">
    <cfRule type="duplicateValues" dxfId="27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AB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8.710937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IF(Import!X7&lt;&gt;"",Import!X7,"")</f>
        <v>42552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116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IF(Import!X8&lt;&gt;"",Import!X8,"")</f>
        <v>42553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116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IF(Import!X9&lt;&gt;"",Import!X9,"")</f>
        <v>42554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116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IF(Import!X10&lt;&gt;"",Import!X10,"")</f>
        <v>42555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116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IF(Import!X11&lt;&gt;"",Import!X11,"")</f>
        <v>42556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116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IF(Import!X12&lt;&gt;"",Import!X12,"")</f>
        <v>42557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116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IF(Import!X13&lt;&gt;"",Import!X13,"")</f>
        <v>42558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116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IF(Import!X14&lt;&gt;"",Import!X14,"")</f>
        <v>42559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116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IF(Import!X15&lt;&gt;"",Import!X15,"")</f>
        <v>42560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116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IF(Import!X16&lt;&gt;"",Import!X16,"")</f>
        <v>42561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116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IF(Import!X17&lt;&gt;"",Import!X17,"")</f>
        <v>42562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116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IF(Import!X18&lt;&gt;"",Import!X18,"")</f>
        <v>42563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116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IF(Import!X19&lt;&gt;"",Import!X19,"")</f>
        <v>42564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116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IF(Import!X20&lt;&gt;"",Import!X20,"")</f>
        <v>42565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116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IF(Import!X21&lt;&gt;"",Import!X21,"")</f>
        <v>42566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116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IF(Import!X22&lt;&gt;"",Import!X22,"")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116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>SUMIF(EmployeeList,D$1,TotalSecWage)</f>
        <v>0</v>
      </c>
      <c r="E83" s="448">
        <f>SUMIF(EmployeeList,E$1,TotalSecWage)</f>
        <v>0</v>
      </c>
      <c r="F83" s="448">
        <f>SUMIF(EmployeeList,F$1,TotalSecWage)</f>
        <v>0</v>
      </c>
      <c r="G83" s="448">
        <f>SUMIF(EmployeeList,G$1,TotalSecWage)</f>
        <v>0</v>
      </c>
      <c r="H83" s="448">
        <f>SUMIF(EmployeeList,H$1,TotalSecWage)</f>
        <v>0</v>
      </c>
      <c r="I83" s="448">
        <f>SUMIF(EmployeeList,I$1,TotalSecWage)</f>
        <v>0</v>
      </c>
      <c r="J83" s="448">
        <f>SUMIF(EmployeeList,J$1,TotalSecWage)</f>
        <v>0</v>
      </c>
      <c r="K83" s="448">
        <f>SUMIF(EmployeeList,K$1,TotalSecWage)</f>
        <v>0</v>
      </c>
      <c r="L83" s="448">
        <f>SUMIF(EmployeeList,L$1,TotalSecWage)</f>
        <v>0</v>
      </c>
      <c r="M83" s="448">
        <f>SUMIF(EmployeeList,M$1,TotalSecWage)</f>
        <v>0</v>
      </c>
      <c r="N83" s="448">
        <f>SUMIF(EmployeeList,N$1,TotalSecWage)</f>
        <v>0</v>
      </c>
      <c r="O83" s="448">
        <f>SUMIF(EmployeeList,O$1,TotalSecWage)</f>
        <v>0</v>
      </c>
      <c r="P83" s="448">
        <f>SUMIF(EmployeeList,P$1,TotalSecWage)</f>
        <v>0</v>
      </c>
      <c r="Q83" s="448">
        <f>SUMIF(EmployeeList,Q$1,TotalSecWage)</f>
        <v>0</v>
      </c>
      <c r="R83" s="448">
        <f>SUMIF(EmployeeList,R$1,TotalSecWage)</f>
        <v>0</v>
      </c>
      <c r="S83" s="448">
        <f>SUMIF(EmployeeList,S$1,TotalSecWage)</f>
        <v>0</v>
      </c>
      <c r="T83" s="448">
        <f>SUMIF(EmployeeList,T$1,TotalSecWage)</f>
        <v>0</v>
      </c>
      <c r="U83" s="448">
        <f>SUMIF(EmployeeList,U$1,TotalSecWage)</f>
        <v>0</v>
      </c>
      <c r="V83" s="448">
        <f>SUMIF(EmployeeList,V$1,TotalSecWage)</f>
        <v>0</v>
      </c>
      <c r="W83" s="448">
        <f>SUMIF(EmployeeList,W$1,TotalSecWage)</f>
        <v>0</v>
      </c>
      <c r="X83" s="448">
        <f>SUMIF(EmployeeList,X$1,TotalSecWage)</f>
        <v>0</v>
      </c>
      <c r="Y83" s="448">
        <f>SUMIF(EmployeeList,Y$1,TotalSecWage)</f>
        <v>0</v>
      </c>
      <c r="Z83" s="448">
        <f>SUMIF(EmployeeList,Z$1,TotalSecWage)</f>
        <v>0</v>
      </c>
      <c r="AA83" s="448">
        <f>SUMIF(EmployeeList,AA$1,TotalSecWage)</f>
        <v>0</v>
      </c>
      <c r="AB83" s="448">
        <f>SUMIF(EmployeeList,AB$1,TotalSecWage)</f>
        <v>0</v>
      </c>
      <c r="AC83" s="448">
        <f>SUMIF(EmployeeList,AC$1,TotalSecWage)</f>
        <v>0</v>
      </c>
      <c r="AD83" s="448">
        <f>SUMIF(EmployeeList,AD$1,TotalSecWage)</f>
        <v>0</v>
      </c>
      <c r="AE83" s="448">
        <f>SUMIF(EmployeeList,AE$1,TotalSecWage)</f>
        <v>0</v>
      </c>
      <c r="AF83" s="448">
        <f>SUMIF(EmployeeList,AF$1,TotalSecWage)</f>
        <v>0</v>
      </c>
      <c r="AG83" s="448">
        <f>SUMIF(EmployeeList,AG$1,TotalSecWage)</f>
        <v>0</v>
      </c>
      <c r="AH83" s="448">
        <f>SUMIF(EmployeeList,AH$1,TotalSecWage)</f>
        <v>0</v>
      </c>
      <c r="AI83" s="449">
        <f>SUMIF(EmployeeList,AI$1,TotalSecWage)</f>
        <v>0</v>
      </c>
      <c r="AJ83" s="448">
        <f>SUMIF(EmployeeList,AJ$1,TotalSecWage)</f>
        <v>0</v>
      </c>
      <c r="AK83" s="448">
        <f>SUMIF(EmployeeList,AK$1,TotalSecWage)</f>
        <v>0</v>
      </c>
      <c r="AL83" s="448">
        <f>SUMIF(EmployeeList,AL$1,TotalSecWage)</f>
        <v>0</v>
      </c>
      <c r="AM83" s="448">
        <f>SUMIF(EmployeeList,AM$1,TotalSecWage)</f>
        <v>0</v>
      </c>
      <c r="AN83" s="448">
        <f>SUMIF(EmployeeList,AN$1,TotalSecWage)</f>
        <v>0</v>
      </c>
      <c r="AO83" s="448">
        <f>SUMIF(EmployeeList,AO$1,TotalSecWage)</f>
        <v>0</v>
      </c>
      <c r="AP83" s="448">
        <f>SUMIF(EmployeeList,AP$1,TotalSecWage)</f>
        <v>0</v>
      </c>
      <c r="AQ83" s="448">
        <f>SUMIF(EmployeeList,AQ$1,TotalSecWage)</f>
        <v>0</v>
      </c>
      <c r="AR83" s="448">
        <f>SUMIF(EmployeeList,AR$1,TotalSecWage)</f>
        <v>0</v>
      </c>
      <c r="AS83" s="448">
        <f>SUMIF(EmployeeList,AS$1,TotalSecWage)</f>
        <v>0</v>
      </c>
      <c r="AT83" s="448">
        <f>SUMIF(EmployeeList,AT$1,TotalSecWage)</f>
        <v>0</v>
      </c>
      <c r="AU83" s="448">
        <f>SUMIF(EmployeeList,AU$1,TotalSecWage)</f>
        <v>0</v>
      </c>
      <c r="AV83" s="448">
        <f>SUMIF(EmployeeList,AV$1,TotalSecWage)</f>
        <v>0</v>
      </c>
      <c r="AW83" s="448">
        <f>SUMIF(EmployeeList,AW$1,TotalSecWage)</f>
        <v>0</v>
      </c>
      <c r="AX83" s="448">
        <f>SUMIF(EmployeeList,AX$1,TotalSecWage)</f>
        <v>0</v>
      </c>
      <c r="AY83" s="448">
        <f>SUMIF(EmployeeList,AY$1,TotalSecWage)</f>
        <v>0</v>
      </c>
      <c r="AZ83" s="448">
        <f>SUMIF(EmployeeList,AZ$1,TotalSecWage)</f>
        <v>0</v>
      </c>
      <c r="BA83" s="448">
        <f>SUMIF(EmployeeList,BA$1,TotalSecWage)</f>
        <v>0</v>
      </c>
      <c r="BB83" s="448">
        <f>SUMIF(EmployeeList,BB$1,TotalSecWage)</f>
        <v>0</v>
      </c>
      <c r="BC83" s="448">
        <f>SUMIF(EmployeeList,BC$1,TotalSecWage)</f>
        <v>0</v>
      </c>
      <c r="BD83" s="450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>SUM(D6,D11,D16,D21,D26,D31,D36,D41,D46,D51,D56,D61,D66,D71,D76,D81,)-(D82*D85)+((D83-D82)*D85)-D87</f>
        <v>0</v>
      </c>
      <c r="E86" s="452">
        <f>SUM(E6,E11,E16,E21,E26,E31,E36,E41,E46,E51,E56,E61,E66,E71,E76,E81,)-(E82*E85)+((E83-E82)*E85)-E87</f>
        <v>0</v>
      </c>
      <c r="F86" s="452">
        <f>SUM(F6,F11,F16,F21,F26,F31,F36,F41,F46,F51,F56,F61,F66,F71,F76,F81,)-(F82*F85)+((F83-F82)*F85)-F87</f>
        <v>0</v>
      </c>
      <c r="G86" s="452">
        <f>SUM(G6,G11,G16,G21,G26,G31,G36,G41,G46,G51,G56,G61,G66,G71,G76,G81,)-(G82*G85)+((G83-G82)*G85)-G87</f>
        <v>0</v>
      </c>
      <c r="H86" s="452">
        <f>SUM(H6,H11,H16,H21,H26,H31,H36,H41,H46,H51,H56,H61,H66,H71,H76,H81,)-(H82*H85)+((H83-H82)*H85)-H87</f>
        <v>0</v>
      </c>
      <c r="I86" s="452">
        <f>SUM(I6,I11,I16,I21,I26,I31,I36,I41,I46,I51,I56,I61,I66,I71,I76,I81,)-(I82*I85)+((I83-I82)*I85)-I87</f>
        <v>0</v>
      </c>
      <c r="J86" s="452">
        <f>SUM(J6,J11,J16,J21,J26,J31,J36,J41,J46,J51,J56,J61,J66,J71,J76,J81,)-(J82*J85)+((J83-J82)*J85)-J87</f>
        <v>0</v>
      </c>
      <c r="K86" s="452">
        <f>SUM(K6,K11,K16,K21,K26,K31,K36,K41,K46,K51,K56,K61,K66,K71,K76,K81,)-(K82*K85)+((K83-K82)*K85)-K87</f>
        <v>0</v>
      </c>
      <c r="L86" s="452">
        <f>SUM(L6,L11,L16,L21,L26,L31,L36,L41,L46,L51,L56,L61,L66,L71,L76,L81,)-(L82*L85)+((L83-L82)*L85)-L87</f>
        <v>0</v>
      </c>
      <c r="M86" s="452">
        <f>SUM(M6,M11,M16,M21,M26,M31,M36,M41,M46,M51,M56,M61,M66,M71,M76,M81,)-(M82*M85)+((M83-M82)*M85)-M87</f>
        <v>0</v>
      </c>
      <c r="N86" s="452">
        <f>SUM(N6,N11,N16,N21,N26,N31,N36,N41,N46,N51,N56,N61,N66,N71,N76,N81,)-(N82*N85)+((N83-N82)*N85)-N87</f>
        <v>0</v>
      </c>
      <c r="O86" s="452">
        <f>SUM(O6,O11,O16,O21,O26,O31,O36,O41,O46,O51,O56,O61,O66,O71,O76,O81,)-(O82*O85)+((O83-O82)*O85)-O87</f>
        <v>0</v>
      </c>
      <c r="P86" s="452">
        <f>SUM(P6,P11,P16,P21,P26,P31,P36,P41,P46,P51,P56,P61,P66,P71,P76,P81,)-(P82*P85)+((P83-P82)*P85)-P87</f>
        <v>0</v>
      </c>
      <c r="Q86" s="452">
        <f>SUM(Q6,Q11,Q16,Q21,Q26,Q31,Q36,Q41,Q46,Q51,Q56,Q61,Q66,Q71,Q76,Q81,)-(Q82*Q85)+((Q83-Q82)*Q85)-Q87</f>
        <v>0</v>
      </c>
      <c r="R86" s="452">
        <f>SUM(R6,R11,R16,R21,R26,R31,R36,R41,R46,R51,R56,R61,R66,R71,R76,R81,)-(R82*R85)+((R83-R82)*R85)-R87</f>
        <v>0</v>
      </c>
      <c r="S86" s="452">
        <f>SUM(S6,S11,S16,S21,S26,S31,S36,S41,S46,S51,S56,S61,S66,S71,S76,S81,)-(S82*S85)+((S83-S82)*S85)-S87</f>
        <v>0</v>
      </c>
      <c r="T86" s="452">
        <f>SUM(T6,T11,T16,T21,T26,T31,T36,T41,T46,T51,T56,T61,T66,T71,T76,T81,)-(T82*T85)+((T83-T82)*T85)-T87</f>
        <v>0</v>
      </c>
      <c r="U86" s="452">
        <f>SUM(U6,U11,U16,U21,U26,U31,U36,U41,U46,U51,U56,U61,U66,U71,U76,U81,)-(U82*U85)+((U83-U82)*U85)-U87</f>
        <v>0</v>
      </c>
      <c r="V86" s="452">
        <f>SUM(V6,V11,V16,V21,V26,V31,V36,V41,V46,V51,V56,V61,V66,V71,V76,V81,)-(V82*V85)+((V83-V82)*V85)-V87</f>
        <v>0</v>
      </c>
      <c r="W86" s="452">
        <f>SUM(W6,W11,W16,W21,W26,W31,W36,W41,W46,W51,W56,W61,W66,W71,W76,W81,)-(W82*W85)+((W83-W82)*W85)-W87</f>
        <v>0</v>
      </c>
      <c r="X86" s="452">
        <f>SUM(X6,X11,X16,X21,X26,X31,X36,X41,X46,X51,X56,X61,X66,X71,X76,X81,)-(X82*X85)+((X83-X82)*X85)-X87</f>
        <v>0</v>
      </c>
      <c r="Y86" s="452">
        <f>SUM(Y6,Y11,Y16,Y21,Y26,Y31,Y36,Y41,Y46,Y51,Y56,Y61,Y66,Y71,Y76,Y81,)-(Y82*Y85)+((Y83-Y82)*Y85)-Y87</f>
        <v>0</v>
      </c>
      <c r="Z86" s="452">
        <f>SUM(Z6,Z11,Z16,Z21,Z26,Z31,Z36,Z41,Z46,Z51,Z56,Z61,Z66,Z71,Z76,Z81,)-(Z82*Z85)+((Z83-Z82)*Z85)-Z87</f>
        <v>0</v>
      </c>
      <c r="AA86" s="452">
        <f>SUM(AA6,AA11,AA16,AA21,AA26,AA31,AA36,AA41,AA46,AA51,AA56,AA61,AA66,AA71,AA76,AA81,)-(AA82*AA85)+((AA83-AA82)*AA85)-AA87</f>
        <v>0</v>
      </c>
      <c r="AB86" s="452">
        <f>SUM(AB6,AB11,AB16,AB21,AB26,AB31,AB36,AB41,AB46,AB51,AB56,AB61,AB66,AB71,AB76,AB81,)-(AB82*AB85)+((AB83-AB82)*AB85)-AB87</f>
        <v>0</v>
      </c>
      <c r="AC86" s="452">
        <f>SUM(AC6,AC11,AC16,AC21,AC26,AC31,AC36,AC41,AC46,AC51,AC56,AC61,AC66,AC71,AC76,AC81,)-(AC82*AC85)+((AC83-AC82)*AC85)-AC87</f>
        <v>0</v>
      </c>
      <c r="AD86" s="452">
        <f>SUM(AD6,AD11,AD16,AD21,AD26,AD31,AD36,AD41,AD46,AD51,AD56,AD61,AD66,AD71,AD76,AD81,)-(AD82*AD85)+((AD83-AD82)*AD85)-AD87</f>
        <v>0</v>
      </c>
      <c r="AE86" s="452">
        <f>SUM(AE6,AE11,AE16,AE21,AE26,AE31,AE36,AE41,AE46,AE51,AE56,AE61,AE66,AE71,AE76,AE81,)-(AE82*AE85)+((AE83-AE82)*AE85)-AE87</f>
        <v>0</v>
      </c>
      <c r="AF86" s="452">
        <f>SUM(AF6,AF11,AF16,AF21,AF26,AF31,AF36,AF41,AF46,AF51,AF56,AF61,AF66,AF71,AF76,AF81,)-(AF82*AF85)+((AF83-AF82)*AF85)-AF87</f>
        <v>0</v>
      </c>
      <c r="AG86" s="452">
        <f>SUM(AG6,AG11,AG16,AG21,AG26,AG31,AG36,AG41,AG46,AG51,AG56,AG61,AG66,AG71,AG76,AG81,)-(AG82*AG85)+((AG83-AG82)*AG85)-AG87</f>
        <v>0</v>
      </c>
      <c r="AH86" s="452">
        <f>SUM(AH6,AH11,AH16,AH21,AH26,AH31,AH36,AH41,AH46,AH51,AH56,AH61,AH66,AH71,AH76,AH81,)-(AH82*AH85)+((AH83-AH82)*AH85)-AH87</f>
        <v>0</v>
      </c>
      <c r="AI86" s="452">
        <f>SUM(AI6,AI11,AI16,AI21,AI26,AI31,AI36,AI41,AI46,AI51,AI56,AI61,AI66,AI71,AI76,AI81,)-(AI82*AI85)+((AI83-AI82)*AI85)-AI87</f>
        <v>0</v>
      </c>
      <c r="AJ86" s="452">
        <f>SUM(AJ6,AJ11,AJ16,AJ21,AJ26,AJ31,AJ36,AJ41,AJ46,AJ51,AJ56,AJ61,AJ66,AJ71,AJ76,AJ81,)-(AJ82*AJ85)+((AJ83-AJ82)*AJ85)-AJ87</f>
        <v>0</v>
      </c>
      <c r="AK86" s="452">
        <f>SUM(AK6,AK11,AK16,AK21,AK26,AK31,AK36,AK41,AK46,AK51,AK56,AK61,AK66,AK71,AK76,AK81,)-(AK82*AK85)+((AK83-AK82)*AK85)-AK87</f>
        <v>0</v>
      </c>
      <c r="AL86" s="452">
        <f>SUM(AL6,AL11,AL16,AL21,AL26,AL31,AL36,AL41,AL46,AL51,AL56,AL61,AL66,AL71,AL76,AL81,)-(AL82*AL85)+((AL83-AL82)*AL85)-AL87</f>
        <v>0</v>
      </c>
      <c r="AM86" s="452">
        <f>SUM(AM6,AM11,AM16,AM21,AM26,AM31,AM36,AM41,AM46,AM51,AM56,AM61,AM66,AM71,AM76,AM81,)-(AM82*AM85)+((AM83-AM82)*AM85)-AM87</f>
        <v>0</v>
      </c>
      <c r="AN86" s="452">
        <f>SUM(AN6,AN11,AN16,AN21,AN26,AN31,AN36,AN41,AN46,AN51,AN56,AN61,AN66,AN71,AN76,AN81,)-(AN82*AN85)+((AN83-AN82)*AN85)-AN87</f>
        <v>0</v>
      </c>
      <c r="AO86" s="452">
        <f>SUM(AO6,AO11,AO16,AO21,AO26,AO31,AO36,AO41,AO46,AO51,AO56,AO61,AO66,AO71,AO76,AO81,)-(AO82*AO85)+((AO83-AO82)*AO85)-AO87</f>
        <v>0</v>
      </c>
      <c r="AP86" s="452">
        <f>SUM(AP6,AP11,AP16,AP21,AP26,AP31,AP36,AP41,AP46,AP51,AP56,AP61,AP66,AP71,AP76,AP81,)-(AP82*AP85)+((AP83-AP82)*AP85)-AP87</f>
        <v>0</v>
      </c>
      <c r="AQ86" s="452">
        <f>SUM(AQ6,AQ11,AQ16,AQ21,AQ26,AQ31,AQ36,AQ41,AQ46,AQ51,AQ56,AQ61,AQ66,AQ71,AQ76,AQ81,)-(AQ82*AQ85)+((AQ83-AQ82)*AQ85)-AQ87</f>
        <v>0</v>
      </c>
      <c r="AR86" s="452">
        <f>SUM(AR6,AR11,AR16,AR21,AR26,AR31,AR36,AR41,AR46,AR51,AR56,AR61,AR66,AR71,AR76,AR81,)-(AR82*AR85)+((AR83-AR82)*AR85)-AR87</f>
        <v>0</v>
      </c>
      <c r="AS86" s="452">
        <f>SUM(AS6,AS11,AS16,AS21,AS26,AS31,AS36,AS41,AS46,AS51,AS56,AS61,AS66,AS71,AS76,AS81,)-(AS82*AS85)+((AS83-AS82)*AS85)-AS87</f>
        <v>0</v>
      </c>
      <c r="AT86" s="452">
        <f>SUM(AT6,AT11,AT16,AT21,AT26,AT31,AT36,AT41,AT46,AT51,AT56,AT61,AT66,AT71,AT76,AT81,)-(AT82*AT85)+((AT83-AT82)*AT85)-AT87</f>
        <v>0</v>
      </c>
      <c r="AU86" s="452">
        <f>SUM(AU6,AU11,AU16,AU21,AU26,AU31,AU36,AU41,AU46,AU51,AU56,AU61,AU66,AU71,AU76,AU81,)-(AU82*AU85)+((AU83-AU82)*AU85)-AU87</f>
        <v>0</v>
      </c>
      <c r="AV86" s="452">
        <f>SUM(AV6,AV11,AV16,AV21,AV26,AV31,AV36,AV41,AV46,AV51,AV56,AV61,AV66,AV71,AV76,AV81,)-(AV82*AV85)+((AV83-AV82)*AV85)-AV87</f>
        <v>0</v>
      </c>
      <c r="AW86" s="452">
        <f>SUM(AW6,AW11,AW16,AW21,AW26,AW31,AW36,AW41,AW46,AW51,AW56,AW61,AW66,AW71,AW76,AW81,)-(AW82*AW85)+((AW83-AW82)*AW85)-AW87</f>
        <v>0</v>
      </c>
      <c r="AX86" s="452">
        <f>SUM(AX6,AX11,AX16,AX21,AX26,AX31,AX36,AX41,AX46,AX51,AX56,AX61,AX66,AX71,AX76,AX81,)-(AX82*AX85)+((AX83-AX82)*AX85)-AX87</f>
        <v>0</v>
      </c>
      <c r="AY86" s="452">
        <f>SUM(AY6,AY11,AY16,AY21,AY26,AY31,AY36,AY41,AY46,AY51,AY56,AY61,AY66,AY71,AY76,AY81,)-(AY82*AY85)+((AY83-AY82)*AY85)-AY87</f>
        <v>0</v>
      </c>
      <c r="AZ86" s="452">
        <f>SUM(AZ6,AZ11,AZ16,AZ21,AZ26,AZ31,AZ36,AZ41,AZ46,AZ51,AZ56,AZ61,AZ66,AZ71,AZ76,AZ81,)-(AZ82*AZ85)+((AZ83-AZ82)*AZ85)-AZ87</f>
        <v>0</v>
      </c>
      <c r="BA86" s="452">
        <f>SUM(BA6,BA11,BA16,BA21,BA26,BA31,BA36,BA41,BA46,BA51,BA56,BA61,BA66,BA71,BA76,BA81,)-(BA82*BA85)+((BA83-BA82)*BA85)-BA87</f>
        <v>0</v>
      </c>
      <c r="BB86" s="452">
        <f>SUM(BB6,BB11,BB16,BB21,BB26,BB31,BB36,BB41,BB46,BB51,BB56,BB61,BB66,BB71,BB76,BB81,)-(BB82*BB85)+((BB83-BB82)*BB85)-BB87</f>
        <v>0</v>
      </c>
      <c r="BC86" s="452">
        <f>SUM(BC6,BC11,BC16,BC21,BC26,BC31,BC36,BC41,BC46,BC51,BC56,BC61,BC66,BC71,BC76,BC81,)-(BC82*BC85)+((BC83-BC82)*BC85)-BC87</f>
        <v>0</v>
      </c>
      <c r="BD86" s="453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KLTAcihFQO05xOy6VpDk1tNjuawIIfK8kGKmqWOsJLfC2X5/CT/AfqzHHn1SA/ScVftQ/rGJF0KU5CWp4vcbXQ==" saltValue="pOMh/mQTSJqggy9tquRttg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6" priority="7"/>
  </conditionalFormatting>
  <conditionalFormatting sqref="D1:H1">
    <cfRule type="duplicateValues" dxfId="25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V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7.140625" style="89" bestFit="1" customWidth="1"/>
    <col min="7" max="7" width="8" style="110" bestFit="1" customWidth="1"/>
    <col min="8" max="8" width="7.85546875" style="110" bestFit="1" customWidth="1"/>
    <col min="9" max="9" width="9.28515625" style="110" bestFit="1" customWidth="1"/>
    <col min="10" max="10" width="8.7109375" style="110" bestFit="1" customWidth="1"/>
    <col min="11" max="11" width="9.85546875" style="89" bestFit="1" customWidth="1"/>
    <col min="12" max="12" width="8.42578125" style="89" bestFit="1" customWidth="1"/>
    <col min="13" max="13" width="8.28515625" style="110" bestFit="1" customWidth="1"/>
    <col min="14" max="14" width="6.7109375" style="110" bestFit="1" customWidth="1"/>
    <col min="15" max="15" width="8.7109375" style="110" bestFit="1" customWidth="1"/>
    <col min="16" max="16" width="6.42578125" style="110" bestFit="1" customWidth="1"/>
    <col min="17" max="17" width="7.28515625" style="110" bestFit="1" customWidth="1"/>
    <col min="18" max="18" width="10.85546875" style="110" bestFit="1" customWidth="1"/>
    <col min="19" max="19" width="9.5703125" style="110" bestFit="1" customWidth="1"/>
    <col min="20" max="20" width="6.140625" style="110" bestFit="1" customWidth="1"/>
    <col min="21" max="21" width="9.42578125" style="110" bestFit="1" customWidth="1"/>
    <col min="22" max="22" width="8.5703125" style="110" bestFit="1" customWidth="1"/>
    <col min="23" max="23" width="9" style="110" bestFit="1" customWidth="1"/>
    <col min="24" max="24" width="8.85546875" style="110" bestFit="1" customWidth="1"/>
    <col min="25" max="25" width="9.140625" style="110" bestFit="1" customWidth="1"/>
    <col min="26" max="26" width="9.8554687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 t="s">
        <v>185</v>
      </c>
      <c r="F1" s="59" t="s">
        <v>196</v>
      </c>
      <c r="G1" s="59" t="s">
        <v>186</v>
      </c>
      <c r="H1" s="60" t="s">
        <v>175</v>
      </c>
      <c r="I1" s="59" t="s">
        <v>176</v>
      </c>
      <c r="J1" s="60" t="s">
        <v>177</v>
      </c>
      <c r="K1" s="59" t="s">
        <v>187</v>
      </c>
      <c r="L1" s="59" t="s">
        <v>204</v>
      </c>
      <c r="M1" s="60" t="s">
        <v>205</v>
      </c>
      <c r="N1" s="59" t="s">
        <v>214</v>
      </c>
      <c r="O1" s="59" t="s">
        <v>206</v>
      </c>
      <c r="P1" s="59" t="s">
        <v>178</v>
      </c>
      <c r="Q1" s="59" t="s">
        <v>188</v>
      </c>
      <c r="R1" s="59" t="s">
        <v>201</v>
      </c>
      <c r="S1" s="59" t="s">
        <v>180</v>
      </c>
      <c r="T1" s="60" t="s">
        <v>215</v>
      </c>
      <c r="U1" s="59" t="s">
        <v>181</v>
      </c>
      <c r="V1" s="59" t="s">
        <v>209</v>
      </c>
      <c r="W1" s="59" t="s">
        <v>210</v>
      </c>
      <c r="X1" s="59" t="s">
        <v>217</v>
      </c>
      <c r="Y1" s="59" t="s">
        <v>183</v>
      </c>
      <c r="Z1" s="59" t="s">
        <v>212</v>
      </c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1 Valet</v>
      </c>
      <c r="B2" s="64" t="s">
        <v>20</v>
      </c>
      <c r="C2" s="65"/>
      <c r="D2" s="66"/>
      <c r="E2" s="67"/>
      <c r="F2" s="68"/>
      <c r="G2" s="68"/>
      <c r="H2" s="69"/>
      <c r="I2" s="68"/>
      <c r="J2" s="69"/>
      <c r="K2" s="68"/>
      <c r="L2" s="68"/>
      <c r="M2" s="69"/>
      <c r="N2" s="68"/>
      <c r="O2" s="68"/>
      <c r="P2" s="68"/>
      <c r="Q2" s="68"/>
      <c r="R2" s="68"/>
      <c r="S2" s="68"/>
      <c r="T2" s="69"/>
      <c r="U2" s="68"/>
      <c r="V2" s="68"/>
      <c r="W2" s="68">
        <v>0.46875</v>
      </c>
      <c r="X2" s="68"/>
      <c r="Y2" s="69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Friday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6"/>
      <c r="U3" s="75"/>
      <c r="V3" s="75"/>
      <c r="W3" s="75">
        <v>0.59375</v>
      </c>
      <c r="X3" s="75"/>
      <c r="Y3" s="76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42552</v>
      </c>
      <c r="B4" s="79" t="str">
        <f>IF(OR(A3="Saturday",A3="Sunday"),"(Closed)","Lunch Hours")</f>
        <v>Lunch Hours</v>
      </c>
      <c r="C4" s="80">
        <f>SHIFT(E2:AZ2,E3:AZ3,C3)</f>
        <v>3</v>
      </c>
      <c r="D4" s="81">
        <f>C4*15+(SUM(E4:AZ4)-C4)*13.5</f>
        <v>45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3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4 Valets</v>
      </c>
      <c r="B5" s="64" t="s">
        <v>22</v>
      </c>
      <c r="C5" s="65"/>
      <c r="D5" s="66"/>
      <c r="E5" s="67">
        <v>0.72916666666666663</v>
      </c>
      <c r="F5" s="68"/>
      <c r="G5" s="68">
        <v>0.72916666666666663</v>
      </c>
      <c r="H5" s="69">
        <v>0.73958333333333337</v>
      </c>
      <c r="I5" s="68"/>
      <c r="J5" s="69"/>
      <c r="K5" s="68"/>
      <c r="L5" s="68"/>
      <c r="M5" s="69"/>
      <c r="N5" s="68"/>
      <c r="O5" s="68"/>
      <c r="P5" s="68"/>
      <c r="Q5" s="68"/>
      <c r="R5" s="68"/>
      <c r="S5" s="68"/>
      <c r="T5" s="69"/>
      <c r="U5" s="68">
        <v>0.69791666666666663</v>
      </c>
      <c r="V5" s="68"/>
      <c r="W5" s="68"/>
      <c r="X5" s="68"/>
      <c r="Y5" s="69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Friday</v>
      </c>
      <c r="B6" s="64" t="s">
        <v>23</v>
      </c>
      <c r="C6" s="405">
        <f>IF(C5="LB",(SMALL(E5:AZ5,2)-MIN(E5:AZ5))*-24,0)</f>
        <v>0</v>
      </c>
      <c r="D6" s="66"/>
      <c r="E6" s="74">
        <v>0.96875</v>
      </c>
      <c r="F6" s="75"/>
      <c r="G6" s="75">
        <v>0.875</v>
      </c>
      <c r="H6" s="75">
        <v>0.96875</v>
      </c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6"/>
      <c r="U6" s="75">
        <v>0.8125</v>
      </c>
      <c r="V6" s="75"/>
      <c r="W6" s="75"/>
      <c r="X6" s="75"/>
      <c r="Y6" s="76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42552</v>
      </c>
      <c r="B7" s="87" t="s">
        <v>46</v>
      </c>
      <c r="C7" s="403">
        <f>SHIFT(E5:AZ5,E6:AZ6,C6)</f>
        <v>6.5000000000000009</v>
      </c>
      <c r="D7" s="404">
        <f>C7*15+(SUM(E7:AZ7)-C7)*13.5</f>
        <v>246</v>
      </c>
      <c r="E7" s="82">
        <f>HRS(E5,E6)</f>
        <v>5.7500000000000009</v>
      </c>
      <c r="F7" s="83">
        <f>HRS(F5,F6)</f>
        <v>0</v>
      </c>
      <c r="G7" s="83">
        <f>HRS(G5,G6)</f>
        <v>3.5000000000000009</v>
      </c>
      <c r="H7" s="83">
        <f>HRS(H5,H6)</f>
        <v>5.4999999999999991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2.7500000000000009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9"/>
      <c r="I8" s="68"/>
      <c r="J8" s="69"/>
      <c r="K8" s="68"/>
      <c r="L8" s="68"/>
      <c r="M8" s="69"/>
      <c r="N8" s="68"/>
      <c r="O8" s="68"/>
      <c r="P8" s="68"/>
      <c r="Q8" s="68"/>
      <c r="R8" s="68"/>
      <c r="S8" s="68"/>
      <c r="T8" s="69"/>
      <c r="U8" s="68"/>
      <c r="V8" s="68"/>
      <c r="W8" s="68"/>
      <c r="X8" s="68"/>
      <c r="Y8" s="69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Saturday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6"/>
      <c r="U9" s="75"/>
      <c r="V9" s="75"/>
      <c r="W9" s="75"/>
      <c r="X9" s="75"/>
      <c r="Y9" s="76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42553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2 Valets</v>
      </c>
      <c r="B11" s="64" t="s">
        <v>22</v>
      </c>
      <c r="C11" s="65"/>
      <c r="D11" s="66"/>
      <c r="E11" s="67">
        <v>0.69791666666666663</v>
      </c>
      <c r="F11" s="68"/>
      <c r="G11" s="68"/>
      <c r="H11" s="69"/>
      <c r="I11" s="68"/>
      <c r="J11" s="69">
        <v>0.72916666666666663</v>
      </c>
      <c r="K11" s="68"/>
      <c r="L11" s="68"/>
      <c r="M11" s="69"/>
      <c r="N11" s="68"/>
      <c r="O11" s="68"/>
      <c r="P11" s="68"/>
      <c r="Q11" s="68"/>
      <c r="R11" s="68"/>
      <c r="S11" s="68"/>
      <c r="T11" s="69"/>
      <c r="U11" s="68"/>
      <c r="V11" s="68"/>
      <c r="W11" s="68"/>
      <c r="X11" s="68"/>
      <c r="Y11" s="69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Saturday</v>
      </c>
      <c r="B12" s="64" t="s">
        <v>23</v>
      </c>
      <c r="C12" s="405">
        <f>IF(C11="LB",(SMALL(E11:AZ11,2)-MIN(E11:AZ11))*-24,0)</f>
        <v>0</v>
      </c>
      <c r="D12" s="66"/>
      <c r="E12" s="74">
        <v>0.97916666666666663</v>
      </c>
      <c r="F12" s="75"/>
      <c r="G12" s="75"/>
      <c r="H12" s="75"/>
      <c r="I12" s="75"/>
      <c r="J12" s="75">
        <v>0.875</v>
      </c>
      <c r="K12" s="75"/>
      <c r="L12" s="75"/>
      <c r="M12" s="75"/>
      <c r="N12" s="75"/>
      <c r="O12" s="75"/>
      <c r="P12" s="75"/>
      <c r="Q12" s="75"/>
      <c r="R12" s="75"/>
      <c r="S12" s="75"/>
      <c r="T12" s="76"/>
      <c r="U12" s="75"/>
      <c r="V12" s="75"/>
      <c r="W12" s="75"/>
      <c r="X12" s="75"/>
      <c r="Y12" s="76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42553</v>
      </c>
      <c r="B13" s="87" t="s">
        <v>46</v>
      </c>
      <c r="C13" s="403">
        <f>SHIFT(E11:AZ11,E12:AZ12,C12)</f>
        <v>6.75</v>
      </c>
      <c r="D13" s="404">
        <f>C13*15+(SUM(E13:AZ13)-C13)*13.5</f>
        <v>148.5</v>
      </c>
      <c r="E13" s="82">
        <f>HRS(E11,E12)</f>
        <v>6.75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3.5000000000000009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08"/>
    </row>
    <row r="14" spans="1:54" x14ac:dyDescent="0.2">
      <c r="A14" s="63" t="str">
        <f>IF(COUNTA(E14:AZ14)=1,"1 Valet",COUNTA(E14:AZ14)&amp;" Valets")</f>
        <v>1 Valet</v>
      </c>
      <c r="B14" s="64" t="s">
        <v>20</v>
      </c>
      <c r="C14" s="65"/>
      <c r="D14" s="66"/>
      <c r="E14" s="67"/>
      <c r="F14" s="68"/>
      <c r="G14" s="68"/>
      <c r="H14" s="69"/>
      <c r="I14" s="68"/>
      <c r="J14" s="69"/>
      <c r="K14" s="68">
        <v>0.46875</v>
      </c>
      <c r="L14" s="68"/>
      <c r="M14" s="69"/>
      <c r="N14" s="68"/>
      <c r="O14" s="68"/>
      <c r="P14" s="68"/>
      <c r="Q14" s="68"/>
      <c r="R14" s="68"/>
      <c r="S14" s="68"/>
      <c r="T14" s="69"/>
      <c r="U14" s="68"/>
      <c r="V14" s="68"/>
      <c r="W14" s="68"/>
      <c r="X14" s="68"/>
      <c r="Y14" s="69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Sunday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>
        <v>0.52083333333333337</v>
      </c>
      <c r="L15" s="75"/>
      <c r="M15" s="75"/>
      <c r="N15" s="75"/>
      <c r="O15" s="75"/>
      <c r="P15" s="75"/>
      <c r="Q15" s="75"/>
      <c r="R15" s="75"/>
      <c r="S15" s="75"/>
      <c r="T15" s="76"/>
      <c r="U15" s="75"/>
      <c r="V15" s="75"/>
      <c r="W15" s="75"/>
      <c r="X15" s="75"/>
      <c r="Y15" s="76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42554</v>
      </c>
      <c r="B16" s="79" t="str">
        <f>IF(OR(A15="Saturday",A15="Sunday"),"(Closed)","Lunch Hours")</f>
        <v>(Closed)</v>
      </c>
      <c r="C16" s="80">
        <f>SHIFT(E14:AZ14,E15:AZ15,C15)</f>
        <v>1.2500000000000009</v>
      </c>
      <c r="D16" s="81">
        <f>C16*15+(SUM(E16:AZ16)-C16)*13.5</f>
        <v>18.750000000000014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1.2500000000000009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2 Valets</v>
      </c>
      <c r="B17" s="64" t="s">
        <v>22</v>
      </c>
      <c r="C17" s="65"/>
      <c r="D17" s="66"/>
      <c r="E17" s="67">
        <v>0.69791666666666663</v>
      </c>
      <c r="F17" s="68"/>
      <c r="G17" s="68"/>
      <c r="H17" s="69"/>
      <c r="I17" s="68"/>
      <c r="J17" s="69"/>
      <c r="K17" s="68"/>
      <c r="L17" s="68"/>
      <c r="M17" s="69"/>
      <c r="N17" s="68"/>
      <c r="O17" s="68"/>
      <c r="P17" s="68"/>
      <c r="Q17" s="68">
        <v>0.72916666666666663</v>
      </c>
      <c r="R17" s="68"/>
      <c r="S17" s="68"/>
      <c r="T17" s="69"/>
      <c r="U17" s="68"/>
      <c r="V17" s="68"/>
      <c r="W17" s="68"/>
      <c r="X17" s="68"/>
      <c r="Y17" s="69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405">
        <f>IF(C17="LB",(SMALL(E17:AZ17,2)-MIN(E17:AZ17))*-24,0)</f>
        <v>0</v>
      </c>
      <c r="D18" s="66"/>
      <c r="E18" s="74">
        <v>0.97916666666666663</v>
      </c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>
        <v>2.0833333333333332E-2</v>
      </c>
      <c r="R18" s="75"/>
      <c r="S18" s="75"/>
      <c r="T18" s="76"/>
      <c r="U18" s="75"/>
      <c r="V18" s="75"/>
      <c r="W18" s="75"/>
      <c r="X18" s="75"/>
      <c r="Y18" s="76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42554</v>
      </c>
      <c r="B19" s="87" t="s">
        <v>46</v>
      </c>
      <c r="C19" s="403">
        <f>SHIFT(E17:AZ17,E18:AZ18,C18)</f>
        <v>7.7499999999999991</v>
      </c>
      <c r="D19" s="404">
        <f>C19*15+(SUM(E19:AZ19)-C19)*13.5</f>
        <v>197.25</v>
      </c>
      <c r="E19" s="82">
        <f>HRS(E17,E18)</f>
        <v>6.75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7.0000000000000009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8"/>
      <c r="Q20" s="68"/>
      <c r="R20" s="68"/>
      <c r="S20" s="68"/>
      <c r="T20" s="69"/>
      <c r="U20" s="68"/>
      <c r="V20" s="68"/>
      <c r="W20" s="69"/>
      <c r="X20" s="68"/>
      <c r="Y20" s="69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5"/>
      <c r="S21" s="75"/>
      <c r="T21" s="76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42555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8"/>
      <c r="Q23" s="68"/>
      <c r="R23" s="68"/>
      <c r="S23" s="68"/>
      <c r="T23" s="69"/>
      <c r="U23" s="68"/>
      <c r="V23" s="68"/>
      <c r="W23" s="69"/>
      <c r="X23" s="68"/>
      <c r="Y23" s="69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5"/>
      <c r="S24" s="75"/>
      <c r="T24" s="76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42555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8"/>
      <c r="Q26" s="68"/>
      <c r="R26" s="68"/>
      <c r="S26" s="68"/>
      <c r="T26" s="69"/>
      <c r="U26" s="68"/>
      <c r="V26" s="68"/>
      <c r="W26" s="69"/>
      <c r="X26" s="68">
        <v>0.46875</v>
      </c>
      <c r="Y26" s="69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5"/>
      <c r="S27" s="75"/>
      <c r="T27" s="76"/>
      <c r="U27" s="75"/>
      <c r="V27" s="75"/>
      <c r="W27" s="75"/>
      <c r="X27" s="75">
        <v>0.58333333333333337</v>
      </c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42556</v>
      </c>
      <c r="B28" s="79" t="str">
        <f>IF(OR(A27="Saturday",A27="Sunday"),"(Closed)","Lunch Hours")</f>
        <v>Lunch Hours</v>
      </c>
      <c r="C28" s="80">
        <f>SHIFT(E26:AZ26,E27:AZ27,C27)</f>
        <v>2.7500000000000009</v>
      </c>
      <c r="D28" s="81">
        <f>C28*15+(SUM(E28:AZ28)-C28)*13.5</f>
        <v>41.250000000000014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2.7500000000000009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8"/>
      <c r="Q29" s="68"/>
      <c r="R29" s="68"/>
      <c r="S29" s="68"/>
      <c r="T29" s="69"/>
      <c r="U29" s="68"/>
      <c r="V29" s="68"/>
      <c r="W29" s="69">
        <v>0.69791666666666663</v>
      </c>
      <c r="X29" s="68"/>
      <c r="Y29" s="69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5"/>
      <c r="S30" s="75"/>
      <c r="T30" s="76"/>
      <c r="U30" s="75"/>
      <c r="V30" s="75"/>
      <c r="W30" s="75">
        <v>0.90625</v>
      </c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42556</v>
      </c>
      <c r="B31" s="87" t="s">
        <v>46</v>
      </c>
      <c r="C31" s="403">
        <f>SHIFT(E29:AZ29,E30:AZ30,C30)</f>
        <v>5.0000000000000009</v>
      </c>
      <c r="D31" s="404">
        <f>C31*15+(SUM(E31:AZ31)-C31)*13.5</f>
        <v>75.000000000000014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5.0000000000000009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8"/>
      <c r="L32" s="68"/>
      <c r="M32" s="69">
        <v>0.51041666666666663</v>
      </c>
      <c r="N32" s="68"/>
      <c r="O32" s="68"/>
      <c r="P32" s="68"/>
      <c r="Q32" s="68"/>
      <c r="R32" s="68"/>
      <c r="S32" s="68"/>
      <c r="T32" s="69"/>
      <c r="U32" s="68"/>
      <c r="V32" s="68"/>
      <c r="W32" s="69"/>
      <c r="X32" s="68"/>
      <c r="Y32" s="69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Wednesday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6">
        <v>0.58333333333333337</v>
      </c>
      <c r="N33" s="75"/>
      <c r="O33" s="75"/>
      <c r="P33" s="75"/>
      <c r="Q33" s="75"/>
      <c r="R33" s="75"/>
      <c r="S33" s="75"/>
      <c r="T33" s="76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42557</v>
      </c>
      <c r="B34" s="79" t="str">
        <f>IF(OR(A33="Saturday",A33="Sunday"),"(Closed)","Lunch Hours")</f>
        <v>Lunch Hours</v>
      </c>
      <c r="C34" s="80">
        <f>SHIFT(E32:AZ32,E33:AZ33,C33)</f>
        <v>1.7500000000000018</v>
      </c>
      <c r="D34" s="81">
        <f>C34*15+(SUM(E34:AZ34)-C34)*13.5</f>
        <v>26.250000000000028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1.7500000000000018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1 Valet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8">
        <v>0.69791666666666663</v>
      </c>
      <c r="Q35" s="68"/>
      <c r="R35" s="68"/>
      <c r="S35" s="68"/>
      <c r="T35" s="69"/>
      <c r="U35" s="68"/>
      <c r="V35" s="68"/>
      <c r="W35" s="69"/>
      <c r="X35" s="68"/>
      <c r="Y35" s="69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Wednesday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>
        <v>0.92708333333333337</v>
      </c>
      <c r="Q36" s="75"/>
      <c r="R36" s="75"/>
      <c r="S36" s="75"/>
      <c r="T36" s="76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42557</v>
      </c>
      <c r="B37" s="87" t="s">
        <v>46</v>
      </c>
      <c r="C37" s="403">
        <f>SHIFT(E35:AZ35,E36:AZ36,C36)</f>
        <v>5.5000000000000018</v>
      </c>
      <c r="D37" s="404">
        <f>C37*15+(SUM(E37:AZ37)-C37)*13.5</f>
        <v>82.500000000000028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5.5000000000000018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1 Valet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8">
        <v>0.46875</v>
      </c>
      <c r="Q38" s="68"/>
      <c r="R38" s="68"/>
      <c r="S38" s="68"/>
      <c r="T38" s="69"/>
      <c r="U38" s="68"/>
      <c r="V38" s="68"/>
      <c r="W38" s="69"/>
      <c r="X38" s="68"/>
      <c r="Y38" s="69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Thursday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>
        <v>0.60416666666666663</v>
      </c>
      <c r="Q39" s="75"/>
      <c r="R39" s="75"/>
      <c r="S39" s="75"/>
      <c r="T39" s="76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42558</v>
      </c>
      <c r="B40" s="79" t="str">
        <f>IF(OR(A39="Saturday",A39="Sunday"),"(Closed)","Lunch Hours")</f>
        <v>Lunch Hours</v>
      </c>
      <c r="C40" s="80">
        <f>SHIFT(E38:AZ38,E39:AZ39,C39)</f>
        <v>3.2499999999999991</v>
      </c>
      <c r="D40" s="81">
        <f>C40*15+(SUM(E40:AZ40)-C40)*13.5</f>
        <v>48.749999999999986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3.2499999999999991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1 Valet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8"/>
      <c r="Q41" s="68"/>
      <c r="R41" s="68"/>
      <c r="S41" s="68"/>
      <c r="T41" s="69"/>
      <c r="U41" s="68"/>
      <c r="V41" s="68"/>
      <c r="W41" s="69"/>
      <c r="X41" s="68"/>
      <c r="Y41" s="69">
        <v>0.69791666666666663</v>
      </c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Thursday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5"/>
      <c r="S42" s="75"/>
      <c r="T42" s="76"/>
      <c r="U42" s="75"/>
      <c r="V42" s="75"/>
      <c r="W42" s="75"/>
      <c r="X42" s="75"/>
      <c r="Y42" s="75">
        <v>0.95833333333333337</v>
      </c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42558</v>
      </c>
      <c r="B43" s="87" t="s">
        <v>46</v>
      </c>
      <c r="C43" s="403">
        <f>SHIFT(E41:AZ41,E42:AZ42,C42)</f>
        <v>6.2500000000000018</v>
      </c>
      <c r="D43" s="404">
        <f>C43*15+(SUM(E43:AZ43)-C43)*13.5</f>
        <v>93.750000000000028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6.2500000000000018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1 Valet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8"/>
      <c r="Q44" s="68"/>
      <c r="R44" s="68"/>
      <c r="S44" s="68"/>
      <c r="T44" s="69"/>
      <c r="U44" s="68"/>
      <c r="V44" s="68"/>
      <c r="W44" s="69"/>
      <c r="X44" s="68"/>
      <c r="Y44" s="69">
        <v>0.46875</v>
      </c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Friday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5"/>
      <c r="S45" s="75"/>
      <c r="T45" s="76"/>
      <c r="U45" s="75"/>
      <c r="V45" s="75"/>
      <c r="W45" s="75"/>
      <c r="X45" s="75"/>
      <c r="Y45" s="75">
        <v>0.63541666666666663</v>
      </c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42559</v>
      </c>
      <c r="B46" s="79" t="str">
        <f>IF(OR(A45="Saturday",A45="Sunday"),"(Closed)","Lunch Hours")</f>
        <v>Lunch Hours</v>
      </c>
      <c r="C46" s="80">
        <f>SHIFT(E44:AZ44,E45:AZ45,C45)</f>
        <v>3.9999999999999991</v>
      </c>
      <c r="D46" s="81">
        <f>C46*15+(SUM(E46:AZ46)-C46)*13.5</f>
        <v>59.999999999999986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3.9999999999999991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2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>
        <v>0.75</v>
      </c>
      <c r="O47" s="68"/>
      <c r="P47" s="68"/>
      <c r="Q47" s="68"/>
      <c r="R47" s="68">
        <v>0.69791666666666663</v>
      </c>
      <c r="S47" s="68"/>
      <c r="T47" s="69"/>
      <c r="U47" s="68"/>
      <c r="V47" s="68"/>
      <c r="W47" s="69"/>
      <c r="X47" s="68"/>
      <c r="Y47" s="69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Friday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>
        <v>0.95833333333333337</v>
      </c>
      <c r="O48" s="75"/>
      <c r="P48" s="75"/>
      <c r="Q48" s="75"/>
      <c r="R48" s="75">
        <v>0.9375</v>
      </c>
      <c r="S48" s="75"/>
      <c r="T48" s="76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42559</v>
      </c>
      <c r="B49" s="87" t="s">
        <v>46</v>
      </c>
      <c r="C49" s="403">
        <f>SHIFT(E47:AZ47,E48:AZ48,C48)</f>
        <v>6.2500000000000018</v>
      </c>
      <c r="D49" s="404">
        <f>C49*15+(SUM(E49:AZ49)-C49)*13.5</f>
        <v>154.50000000000003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5.0000000000000009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5.7500000000000009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8"/>
      <c r="Q50" s="68"/>
      <c r="R50" s="68"/>
      <c r="S50" s="68"/>
      <c r="T50" s="69"/>
      <c r="U50" s="68"/>
      <c r="V50" s="68"/>
      <c r="W50" s="69"/>
      <c r="X50" s="68"/>
      <c r="Y50" s="69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5"/>
      <c r="S51" s="75"/>
      <c r="T51" s="76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42560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6 Valets</v>
      </c>
      <c r="B53" s="64" t="s">
        <v>22</v>
      </c>
      <c r="C53" s="65"/>
      <c r="D53" s="66"/>
      <c r="E53" s="67"/>
      <c r="F53" s="68"/>
      <c r="G53" s="68">
        <v>0.69791666666666663</v>
      </c>
      <c r="H53" s="68"/>
      <c r="I53" s="68"/>
      <c r="J53" s="68"/>
      <c r="K53" s="68"/>
      <c r="L53" s="68"/>
      <c r="M53" s="69"/>
      <c r="N53" s="68"/>
      <c r="O53" s="68">
        <v>0.72916666666666663</v>
      </c>
      <c r="P53" s="68"/>
      <c r="Q53" s="68"/>
      <c r="R53" s="68">
        <v>0.72916666666666663</v>
      </c>
      <c r="S53" s="68">
        <v>0.72916666666666663</v>
      </c>
      <c r="T53" s="69">
        <v>0.70833333333333337</v>
      </c>
      <c r="U53" s="68"/>
      <c r="V53" s="68">
        <v>0.625</v>
      </c>
      <c r="W53" s="69"/>
      <c r="X53" s="68"/>
      <c r="Y53" s="69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>
        <v>0</v>
      </c>
      <c r="H54" s="75"/>
      <c r="I54" s="75"/>
      <c r="J54" s="75"/>
      <c r="K54" s="75"/>
      <c r="L54" s="75"/>
      <c r="M54" s="76"/>
      <c r="N54" s="75"/>
      <c r="O54" s="75">
        <v>0</v>
      </c>
      <c r="P54" s="75"/>
      <c r="Q54" s="75"/>
      <c r="R54" s="75">
        <v>0.89583333333333337</v>
      </c>
      <c r="S54" s="75">
        <v>0.90625</v>
      </c>
      <c r="T54" s="76">
        <v>0.83333333333333337</v>
      </c>
      <c r="U54" s="75"/>
      <c r="V54" s="75">
        <v>0.70833333333333337</v>
      </c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42560</v>
      </c>
      <c r="B55" s="87" t="s">
        <v>46</v>
      </c>
      <c r="C55" s="403">
        <f>SHIFT(E53:AZ53,E54:AZ54,C54)</f>
        <v>9</v>
      </c>
      <c r="D55" s="404">
        <f>C55*15+(SUM(E55:AZ55)-C55)*13.5</f>
        <v>378.00000000000006</v>
      </c>
      <c r="E55" s="82">
        <f>HRS(E53,E54)</f>
        <v>0</v>
      </c>
      <c r="F55" s="83">
        <f>HRS(F53,F54)</f>
        <v>0</v>
      </c>
      <c r="G55" s="83">
        <f>HRS(G53,G54)</f>
        <v>7.2500000000000009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6.5000000000000009</v>
      </c>
      <c r="P55" s="83">
        <f>HRS(P53,P54)</f>
        <v>0</v>
      </c>
      <c r="Q55" s="83">
        <f>HRS(Q53,Q54)</f>
        <v>0</v>
      </c>
      <c r="R55" s="83">
        <f>HRS(R53,R54)</f>
        <v>4.0000000000000018</v>
      </c>
      <c r="S55" s="83">
        <f>HRS(S53,S54)</f>
        <v>4.2500000000000009</v>
      </c>
      <c r="T55" s="83">
        <f>HRS(T53,T54)</f>
        <v>3</v>
      </c>
      <c r="U55" s="83">
        <f>HRS(U53,U54)</f>
        <v>0</v>
      </c>
      <c r="V55" s="83">
        <f>HRS(V53,V54)</f>
        <v>2.0000000000000009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8"/>
      <c r="Q56" s="68"/>
      <c r="R56" s="68"/>
      <c r="S56" s="68"/>
      <c r="T56" s="69"/>
      <c r="U56" s="68"/>
      <c r="V56" s="68"/>
      <c r="W56" s="69"/>
      <c r="X56" s="68"/>
      <c r="Y56" s="69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5"/>
      <c r="S57" s="75"/>
      <c r="T57" s="76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42561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1 Valet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>
        <v>0.65625</v>
      </c>
      <c r="K59" s="68"/>
      <c r="L59" s="68"/>
      <c r="M59" s="69"/>
      <c r="N59" s="68"/>
      <c r="O59" s="68"/>
      <c r="P59" s="68"/>
      <c r="Q59" s="68"/>
      <c r="R59" s="68"/>
      <c r="S59" s="68"/>
      <c r="T59" s="69"/>
      <c r="U59" s="68"/>
      <c r="V59" s="68"/>
      <c r="W59" s="69"/>
      <c r="X59" s="68"/>
      <c r="Y59" s="69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>
        <v>0.94791666666666663</v>
      </c>
      <c r="K60" s="75"/>
      <c r="L60" s="75"/>
      <c r="M60" s="76"/>
      <c r="N60" s="75"/>
      <c r="O60" s="75"/>
      <c r="P60" s="75"/>
      <c r="Q60" s="75"/>
      <c r="R60" s="75"/>
      <c r="S60" s="75"/>
      <c r="T60" s="76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42561</v>
      </c>
      <c r="B61" s="87" t="s">
        <v>46</v>
      </c>
      <c r="C61" s="403">
        <f>SHIFT(E59:AZ59,E60:AZ60,C60)</f>
        <v>6.9999999999999991</v>
      </c>
      <c r="D61" s="404">
        <f>C61*15+(SUM(E61:AZ61)-C61)*13.5</f>
        <v>104.99999999999999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6.9999999999999991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1 Valet</v>
      </c>
      <c r="B62" s="64" t="s">
        <v>20</v>
      </c>
      <c r="C62" s="65"/>
      <c r="D62" s="66"/>
      <c r="E62" s="67"/>
      <c r="F62" s="68"/>
      <c r="G62" s="68">
        <v>0.46875</v>
      </c>
      <c r="H62" s="68"/>
      <c r="I62" s="68"/>
      <c r="J62" s="68"/>
      <c r="K62" s="68"/>
      <c r="L62" s="68"/>
      <c r="M62" s="69"/>
      <c r="N62" s="68"/>
      <c r="O62" s="68"/>
      <c r="P62" s="68"/>
      <c r="Q62" s="68"/>
      <c r="R62" s="68"/>
      <c r="S62" s="68"/>
      <c r="T62" s="69"/>
      <c r="U62" s="68"/>
      <c r="V62" s="68"/>
      <c r="W62" s="69"/>
      <c r="X62" s="68"/>
      <c r="Y62" s="69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>
        <v>0.64583333333333337</v>
      </c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5"/>
      <c r="S63" s="75"/>
      <c r="T63" s="76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42562</v>
      </c>
      <c r="B64" s="79" t="str">
        <f>IF(OR(A63="Saturday",A63="Sunday"),"(Closed)","Lunch Hours")</f>
        <v>Lunch Hours</v>
      </c>
      <c r="C64" s="80">
        <f>SHIFT(E62:AZ62,E63:AZ63,C63)</f>
        <v>4.2500000000000009</v>
      </c>
      <c r="D64" s="81">
        <f>C64*15+(SUM(E64:AZ64)-C64)*13.5</f>
        <v>63.750000000000014</v>
      </c>
      <c r="E64" s="82">
        <f>HRS(E62,E63)</f>
        <v>0</v>
      </c>
      <c r="F64" s="83">
        <f>HRS(F62,F63)</f>
        <v>0</v>
      </c>
      <c r="G64" s="83">
        <f>HRS(G62,G63)</f>
        <v>4.2500000000000009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1 Valet</v>
      </c>
      <c r="B65" s="64" t="s">
        <v>22</v>
      </c>
      <c r="C65" s="65"/>
      <c r="D65" s="66"/>
      <c r="E65" s="67"/>
      <c r="F65" s="68"/>
      <c r="G65" s="68"/>
      <c r="H65" s="68"/>
      <c r="I65" s="68">
        <v>0.69791666666666663</v>
      </c>
      <c r="J65" s="68"/>
      <c r="K65" s="68"/>
      <c r="L65" s="68"/>
      <c r="M65" s="69"/>
      <c r="N65" s="68"/>
      <c r="O65" s="68"/>
      <c r="P65" s="68"/>
      <c r="Q65" s="68"/>
      <c r="R65" s="68"/>
      <c r="S65" s="68"/>
      <c r="T65" s="69"/>
      <c r="U65" s="68"/>
      <c r="V65" s="68"/>
      <c r="W65" s="69"/>
      <c r="X65" s="68"/>
      <c r="Y65" s="69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Monday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>
        <v>0.95833333333333337</v>
      </c>
      <c r="J66" s="75"/>
      <c r="K66" s="75"/>
      <c r="L66" s="75"/>
      <c r="M66" s="76"/>
      <c r="N66" s="75"/>
      <c r="O66" s="75"/>
      <c r="P66" s="75"/>
      <c r="Q66" s="75"/>
      <c r="R66" s="75"/>
      <c r="S66" s="75"/>
      <c r="T66" s="76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42562</v>
      </c>
      <c r="B67" s="87" t="s">
        <v>46</v>
      </c>
      <c r="C67" s="403">
        <f>SHIFT(E65:AZ65,E66:AZ66,C66)</f>
        <v>6.2500000000000018</v>
      </c>
      <c r="D67" s="404">
        <f>C67*15+(SUM(E67:AZ67)-C67)*13.5</f>
        <v>93.750000000000028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6.2500000000000018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1 Valet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8"/>
      <c r="Q68" s="68"/>
      <c r="R68" s="68"/>
      <c r="S68" s="68"/>
      <c r="T68" s="69"/>
      <c r="U68" s="68"/>
      <c r="V68" s="68"/>
      <c r="W68" s="69"/>
      <c r="X68" s="68"/>
      <c r="Y68" s="69">
        <v>0.46875</v>
      </c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Tuesday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5"/>
      <c r="S69" s="75"/>
      <c r="T69" s="76"/>
      <c r="U69" s="75"/>
      <c r="V69" s="75"/>
      <c r="W69" s="75"/>
      <c r="X69" s="75"/>
      <c r="Y69" s="75">
        <v>0.59375</v>
      </c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42563</v>
      </c>
      <c r="B70" s="79" t="str">
        <f>IF(OR(A69="Saturday",A69="Sunday"),"(Closed)","Lunch Hours")</f>
        <v>Lunch Hours</v>
      </c>
      <c r="C70" s="80">
        <f>SHIFT(E68:AZ68,E69:AZ69,C69)</f>
        <v>3</v>
      </c>
      <c r="D70" s="81">
        <f>C70*15+(SUM(E70:AZ70)-C70)*13.5</f>
        <v>45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3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1 Valet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>
        <v>0.69791666666666663</v>
      </c>
      <c r="P71" s="68"/>
      <c r="Q71" s="68"/>
      <c r="R71" s="68"/>
      <c r="S71" s="68"/>
      <c r="T71" s="69"/>
      <c r="U71" s="68"/>
      <c r="V71" s="68"/>
      <c r="W71" s="69"/>
      <c r="X71" s="68"/>
      <c r="Y71" s="69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Tuesday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>
        <v>0.96875</v>
      </c>
      <c r="P72" s="75"/>
      <c r="Q72" s="75"/>
      <c r="R72" s="75"/>
      <c r="S72" s="75"/>
      <c r="T72" s="76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42563</v>
      </c>
      <c r="B73" s="87" t="s">
        <v>46</v>
      </c>
      <c r="C73" s="403">
        <f>SHIFT(E71:AZ71,E72:AZ72,C72)</f>
        <v>6.5000000000000009</v>
      </c>
      <c r="D73" s="404">
        <f>C73*15+(SUM(E73:AZ73)-C73)*13.5</f>
        <v>97.500000000000014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6.5000000000000009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02"/>
      <c r="BB73" s="402"/>
    </row>
    <row r="74" spans="1:54" x14ac:dyDescent="0.2">
      <c r="A74" s="63" t="str">
        <f>IF(COUNTA(E74:AZ74)=1,"1 Valet",COUNTA(E74:AZ74)&amp;" Valets")</f>
        <v>1 Valet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8"/>
      <c r="Q74" s="68"/>
      <c r="R74" s="68"/>
      <c r="S74" s="68"/>
      <c r="T74" s="69"/>
      <c r="U74" s="68"/>
      <c r="V74" s="68"/>
      <c r="W74" s="69"/>
      <c r="X74" s="68"/>
      <c r="Y74" s="69">
        <v>0.46875</v>
      </c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Wednesday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5"/>
      <c r="S75" s="75"/>
      <c r="T75" s="76"/>
      <c r="U75" s="75"/>
      <c r="V75" s="75"/>
      <c r="W75" s="75"/>
      <c r="X75" s="75"/>
      <c r="Y75" s="75">
        <v>0.60416666666666663</v>
      </c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42564</v>
      </c>
      <c r="B76" s="79" t="str">
        <f>IF(OR(A75="Saturday",A75="Sunday"),"(Closed)","Lunch Hours")</f>
        <v>Lunch Hours</v>
      </c>
      <c r="C76" s="80">
        <f>SHIFT(E74:AZ74,E75:AZ75,C75)</f>
        <v>3.2499999999999991</v>
      </c>
      <c r="D76" s="81">
        <f>C76*15+(SUM(E76:AZ76)-C76)*13.5</f>
        <v>48.749999999999986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3.2499999999999991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02"/>
      <c r="BB76" s="402"/>
    </row>
    <row r="77" spans="1:54" x14ac:dyDescent="0.2">
      <c r="A77" s="63" t="str">
        <f>IF(COUNTA(E77:AZ77)=1,"1 Valet",COUNTA(E77:AZ77)&amp;" Valets")</f>
        <v>1 Valet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8"/>
      <c r="Q77" s="68"/>
      <c r="R77" s="68">
        <v>0.69791666666666663</v>
      </c>
      <c r="S77" s="68"/>
      <c r="T77" s="69"/>
      <c r="U77" s="68"/>
      <c r="V77" s="68"/>
      <c r="W77" s="69"/>
      <c r="X77" s="68"/>
      <c r="Y77" s="69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Wednesday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5">
        <v>0.96875</v>
      </c>
      <c r="S78" s="75"/>
      <c r="T78" s="76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42564</v>
      </c>
      <c r="B79" s="87" t="s">
        <v>46</v>
      </c>
      <c r="C79" s="403">
        <f>SHIFT(E77:AZ77,E78:AZ78,C78)</f>
        <v>6.5000000000000009</v>
      </c>
      <c r="D79" s="404">
        <f>C79*15+(SUM(E79:AZ79)-C79)*13.5</f>
        <v>97.500000000000014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6.5000000000000009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1 Valet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8"/>
      <c r="L80" s="68">
        <v>0.45833333333333331</v>
      </c>
      <c r="M80" s="69"/>
      <c r="N80" s="68"/>
      <c r="O80" s="68"/>
      <c r="P80" s="68"/>
      <c r="Q80" s="68"/>
      <c r="R80" s="68"/>
      <c r="S80" s="68"/>
      <c r="T80" s="69"/>
      <c r="U80" s="68"/>
      <c r="V80" s="68"/>
      <c r="W80" s="69"/>
      <c r="X80" s="68"/>
      <c r="Y80" s="69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>
        <v>0.59375</v>
      </c>
      <c r="M81" s="76"/>
      <c r="N81" s="75"/>
      <c r="O81" s="75"/>
      <c r="P81" s="75"/>
      <c r="Q81" s="75"/>
      <c r="R81" s="75"/>
      <c r="S81" s="75"/>
      <c r="T81" s="76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42565</v>
      </c>
      <c r="B82" s="79" t="str">
        <f>IF(OR(A81="Saturday",A81="Sunday"),"(Closed)","Lunch Hours")</f>
        <v>Lunch Hours</v>
      </c>
      <c r="C82" s="80">
        <f>SHIFT(E80:AZ80,E81:AZ81,C81)</f>
        <v>3.2500000000000004</v>
      </c>
      <c r="D82" s="81">
        <f>C82*15+(SUM(E82:AZ82)-C82)*13.5</f>
        <v>48.750000000000007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3.2500000000000004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65"/>
      <c r="D83" s="66"/>
      <c r="E83" s="67"/>
      <c r="F83" s="68"/>
      <c r="G83" s="68"/>
      <c r="H83" s="68"/>
      <c r="I83" s="68">
        <v>0.69791666666666663</v>
      </c>
      <c r="J83" s="68"/>
      <c r="K83" s="68"/>
      <c r="L83" s="68"/>
      <c r="M83" s="69"/>
      <c r="N83" s="68"/>
      <c r="O83" s="68"/>
      <c r="P83" s="68"/>
      <c r="Q83" s="68"/>
      <c r="R83" s="68"/>
      <c r="S83" s="68"/>
      <c r="T83" s="69"/>
      <c r="U83" s="68"/>
      <c r="V83" s="68"/>
      <c r="W83" s="69"/>
      <c r="X83" s="68"/>
      <c r="Y83" s="69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>
        <v>0.94791666666666663</v>
      </c>
      <c r="J84" s="75"/>
      <c r="K84" s="75"/>
      <c r="L84" s="75"/>
      <c r="M84" s="76"/>
      <c r="N84" s="75"/>
      <c r="O84" s="75"/>
      <c r="P84" s="75"/>
      <c r="Q84" s="75"/>
      <c r="R84" s="75"/>
      <c r="S84" s="75"/>
      <c r="T84" s="76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42565</v>
      </c>
      <c r="B85" s="87" t="s">
        <v>46</v>
      </c>
      <c r="C85" s="403">
        <f>SHIFT(E83:AZ83,E84:AZ84,C84)</f>
        <v>6</v>
      </c>
      <c r="D85" s="404">
        <f>C85*15+(SUM(E85:AZ85)-C85)*13.5</f>
        <v>90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6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2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8"/>
      <c r="Q86" s="68"/>
      <c r="R86" s="68">
        <v>0.46875</v>
      </c>
      <c r="S86" s="68"/>
      <c r="T86" s="69"/>
      <c r="U86" s="68"/>
      <c r="V86" s="68"/>
      <c r="W86" s="69"/>
      <c r="X86" s="68"/>
      <c r="Y86" s="69">
        <v>0.46875</v>
      </c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5">
        <v>0.65625</v>
      </c>
      <c r="S87" s="75"/>
      <c r="T87" s="76"/>
      <c r="U87" s="75"/>
      <c r="V87" s="75"/>
      <c r="W87" s="75"/>
      <c r="X87" s="75"/>
      <c r="Y87" s="75">
        <v>0.65625</v>
      </c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42566</v>
      </c>
      <c r="B88" s="79" t="str">
        <f>IF(OR(A87="Saturday",A87="Sunday"),"(Closed)","Lunch Hours")</f>
        <v>Lunch Hours</v>
      </c>
      <c r="C88" s="80">
        <f>SHIFT(E86:AZ86,E87:AZ87,C87)</f>
        <v>4.5</v>
      </c>
      <c r="D88" s="81">
        <f>C88*15+(SUM(E88:AZ88)-C88)*13.5</f>
        <v>128.25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4.5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4.5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2 Valets</v>
      </c>
      <c r="B89" s="64" t="s">
        <v>22</v>
      </c>
      <c r="C89" s="65"/>
      <c r="D89" s="66"/>
      <c r="E89" s="67">
        <v>0.69791666666666663</v>
      </c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8"/>
      <c r="Q89" s="68"/>
      <c r="R89" s="68"/>
      <c r="S89" s="68"/>
      <c r="T89" s="69"/>
      <c r="U89" s="68"/>
      <c r="V89" s="68"/>
      <c r="W89" s="69">
        <v>0.69791666666666663</v>
      </c>
      <c r="X89" s="68"/>
      <c r="Y89" s="69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405">
        <f>IF(C89="LB",(SMALL(E89:AZ89,2)-MIN(E89:AZ89))*-24,0)</f>
        <v>0</v>
      </c>
      <c r="D90" s="66"/>
      <c r="E90" s="74">
        <v>0.91666666666666663</v>
      </c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5"/>
      <c r="S90" s="75"/>
      <c r="T90" s="76"/>
      <c r="U90" s="75"/>
      <c r="V90" s="75"/>
      <c r="W90" s="75">
        <v>0.9375</v>
      </c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42566</v>
      </c>
      <c r="B91" s="87" t="s">
        <v>46</v>
      </c>
      <c r="C91" s="403">
        <f>SHIFT(E89:AZ89,E90:AZ90,C90)</f>
        <v>5.7500000000000009</v>
      </c>
      <c r="D91" s="404">
        <f>C91*15+(SUM(E91:AZ91)-C91)*13.5</f>
        <v>157.125</v>
      </c>
      <c r="E91" s="82">
        <f>HRS(E89,E90)</f>
        <v>5.25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5.7500000000000009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8"/>
      <c r="Q92" s="68"/>
      <c r="R92" s="68"/>
      <c r="S92" s="68"/>
      <c r="T92" s="69"/>
      <c r="U92" s="68"/>
      <c r="V92" s="68"/>
      <c r="W92" s="69"/>
      <c r="X92" s="68"/>
      <c r="Y92" s="69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5"/>
      <c r="S93" s="75"/>
      <c r="T93" s="76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8"/>
      <c r="Q95" s="68"/>
      <c r="R95" s="68"/>
      <c r="S95" s="68"/>
      <c r="T95" s="69"/>
      <c r="U95" s="68"/>
      <c r="V95" s="68"/>
      <c r="W95" s="69"/>
      <c r="X95" s="68"/>
      <c r="Y95" s="69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5"/>
      <c r="S96" s="75"/>
      <c r="T96" s="76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178</v>
      </c>
      <c r="D99" s="103">
        <f>C100*15+(SUM(E99:AZ99)-C100)*13.5</f>
        <v>2590.875</v>
      </c>
      <c r="E99" s="102">
        <f>SUM(E4,E7,E10,E13,E16,E19,E22,E25,E28,E31,E34,E37,E40,E43,E46,E49,E52,E55,E58,E61,E64,E67,E70,E73,E76,E79,E82,E85,E88,E91,E94,E97)</f>
        <v>24.5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15.000000000000004</v>
      </c>
      <c r="H99" s="102">
        <f>SUM(H4,H7,H10,H13,H16,H19,H22,H25,H28,H31,H34,H37,H40,H43,H46,H49,H52,H55,H58,H61,H64,H67,H70,H73,H76,H79,H82,H85,H88,H91,H94,H97)</f>
        <v>5.4999999999999991</v>
      </c>
      <c r="I99" s="102">
        <f>SUM(I4,I7,I10,I13,I16,I19,I22,I25,I28,I31,I34,I37,I40,I43,I46,I49,I52,I55,I58,I61,I64,I67,I70,I73,I76,I79,I82,I85,I88,I91,I94,I97)</f>
        <v>12.250000000000002</v>
      </c>
      <c r="J99" s="102">
        <f>SUM(J4,J7,J10,J13,J16,J19,J22,J25,J28,J31,J34,J37,J40,J43,J46,J49,J52,J55,J58,J61,J64,J67,J70,J73,J76,J79,J82,J85,J88,J91,J94,J97)</f>
        <v>10.5</v>
      </c>
      <c r="K99" s="102">
        <f>SUM(K4,K7,K10,K13,K16,K19,K22,K25,K28,K31,K34,K37,K40,K43,K46,K49,K52,K55,K58,K61,K64,K67,K70,K73,K76,K79,K82,K85,K88,K91,K94,K97)</f>
        <v>1.2500000000000009</v>
      </c>
      <c r="L99" s="102">
        <f>SUM(L4,L7,L10,L13,L16,L19,L22,L25,L28,L31,L34,L37,L40,L43,L46,L49,L52,L55,L58,L61,L64,L67,L70,L73,L76,L79,L82,L85,L88,L91,L94,L97)</f>
        <v>3.2500000000000004</v>
      </c>
      <c r="M99" s="102">
        <f>SUM(M4,M7,M10,M13,M16,M19,M22,M25,M28,M31,M34,M37,M40,M43,M46,M49,M52,M55,M58,M61,M64,M67,M70,M73,M76,M79,M82,M85,M88,M91,M94,M97)</f>
        <v>1.7500000000000018</v>
      </c>
      <c r="N99" s="102">
        <f>SUM(N4,N7,N10,N13,N16,N19,N22,N25,N28,N31,N34,N37,N40,N43,N46,N49,N52,N55,N58,N61,N64,N67,N70,N73,N76,N79,N82,N85,N88,N91,N94,N97)</f>
        <v>5.0000000000000009</v>
      </c>
      <c r="O99" s="102">
        <f>SUM(O4,O7,O10,O13,O16,O19,O22,O25,O28,O31,O34,O37,O40,O43,O46,O49,O52,O55,O58,O61,O64,O67,O70,O73,O76,O79,O82,O85,O88,O91,O94,O97)</f>
        <v>13.000000000000002</v>
      </c>
      <c r="P99" s="102">
        <f>SUM(P4,P7,P10,P13,P16,P19,P22,P25,P28,P31,P34,P37,P40,P43,P46,P49,P52,P55,P58,P61,P64,P67,P70,P73,P76,P79,P82,P85,P88,P91,P94,P97)</f>
        <v>8.75</v>
      </c>
      <c r="Q99" s="102">
        <f>SUM(Q4,Q7,Q10,Q13,Q16,Q19,Q22,Q25,Q28,Q31,Q34,Q37,Q40,Q43,Q46,Q49,Q52,Q55,Q58,Q61,Q64,Q67,Q70,Q73,Q76,Q79,Q82,Q85,Q88,Q91,Q94,Q97)</f>
        <v>7.0000000000000009</v>
      </c>
      <c r="R99" s="102">
        <f>SUM(R4,R7,R10,R13,R16,R19,R22,R25,R28,R31,R34,R37,R40,R43,R46,R49,R52,R55,R58,R61,R64,R67,R70,R73,R76,R79,R82,R85,R88,R91,R94,R97)</f>
        <v>20.750000000000004</v>
      </c>
      <c r="S99" s="102">
        <f>SUM(S4,S7,S10,S13,S16,S19,S22,S25,S28,S31,S34,S37,S40,S43,S46,S49,S52,S55,S58,S61,S64,S67,S70,S73,S76,S79,S82,S85,S88,S91,S94,S97)</f>
        <v>4.2500000000000009</v>
      </c>
      <c r="T99" s="102">
        <f>SUM(T4,T7,T10,T13,T16,T19,T22,T25,T28,T31,T34,T37,T40,T43,T46,T49,T52,T55,T58,T61,T64,T67,T70,T73,T76,T79,T82,T85,T88,T91,T94,T97)</f>
        <v>3</v>
      </c>
      <c r="U99" s="102">
        <f>SUM(U4,U7,U10,U13,U16,U19,U22,U25,U28,U31,U34,U37,U40,U43,U46,U49,U52,U55,U58,U61,U64,U67,U70,U73,U76,U79,U82,U85,U88,U91,U94,U97)</f>
        <v>2.7500000000000009</v>
      </c>
      <c r="V99" s="102">
        <f>SUM(V4,V7,V10,V13,V16,V19,V22,V25,V28,V31,V34,V37,V40,V43,V46,V49,V52,V55,V58,V61,V64,V67,V70,V73,V76,V79,V82,V85,V88,V91,V94,V97)</f>
        <v>2.0000000000000009</v>
      </c>
      <c r="W99" s="102">
        <f>SUM(W4,W7,W10,W13,W16,W19,W22,W25,W28,W31,W34,W37,W40,W43,W46,W49,W52,W55,W58,W61,W64,W67,W70,W73,W76,W79,W82,W85,W88,W91,W94,W97)</f>
        <v>13.75</v>
      </c>
      <c r="X99" s="102">
        <f>SUM(X4,X7,X10,X13,X16,X19,X22,X25,X28,X31,X34,X37,X40,X43,X46,X49,X52,X55,X58,X61,X64,X67,X70,X73,X76,X79,X82,X85,X88,X91,X94,X97)</f>
        <v>2.7500000000000009</v>
      </c>
      <c r="Y99" s="102">
        <f>SUM(Y4,Y7,Y10,Y13,Y16,Y19,Y22,Y25,Y28,Y31,Y34,Y37,Y40,Y43,Y46,Y49,Y52,Y55,Y58,Y61,Y64,Y67,Y70,Y73,Y76,Y79,Y82,Y85,Y88,Y91,Y94,Y97)</f>
        <v>21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125.25</v>
      </c>
      <c r="D100" s="109">
        <f>C100*15</f>
        <v>1878.75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52.75</v>
      </c>
      <c r="D101" s="115">
        <f>C101*13.5</f>
        <v>712.125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2590.875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DXSBN5gekFA2Xn3sQ1pJ/ciIm+mhdkbijYSsA3IqwQMTohR1hV0umjQHLlbQR4oFznEIhYiLt8EhVevi6STcGw==" saltValue="ynQBvdhf1BQcWpmSztxNcw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4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3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2" priority="63">
      <formula>Y4&gt;10</formula>
    </cfRule>
  </conditionalFormatting>
  <conditionalFormatting sqref="T97:X97">
    <cfRule type="expression" dxfId="21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9.710937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7.140625" style="89" bestFit="1" customWidth="1"/>
    <col min="7" max="7" width="7.85546875" style="110" bestFit="1" customWidth="1"/>
    <col min="8" max="8" width="9.28515625" style="110" bestFit="1" customWidth="1"/>
    <col min="9" max="9" width="8.42578125" style="110" bestFit="1" customWidth="1"/>
    <col min="10" max="10" width="8.7109375" style="110" bestFit="1" customWidth="1"/>
    <col min="11" max="12" width="6.42578125" style="89" bestFit="1" customWidth="1"/>
    <col min="13" max="13" width="10.85546875" style="110" bestFit="1" customWidth="1"/>
    <col min="14" max="14" width="12.5703125" style="110" bestFit="1" customWidth="1"/>
    <col min="15" max="15" width="8.42578125" style="110" bestFit="1" customWidth="1"/>
    <col min="16" max="16" width="9.5703125" style="110" bestFit="1" customWidth="1"/>
    <col min="17" max="17" width="9.42578125" style="110" bestFit="1" customWidth="1"/>
    <col min="18" max="18" width="6.42578125" style="110" bestFit="1" customWidth="1"/>
    <col min="19" max="19" width="8.5703125" style="110" bestFit="1" customWidth="1"/>
    <col min="20" max="20" width="9" style="110" bestFit="1" customWidth="1"/>
    <col min="21" max="21" width="6.85546875" style="110" bestFit="1" customWidth="1"/>
    <col min="22" max="22" width="9.140625" style="110" bestFit="1" customWidth="1"/>
    <col min="2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 t="s">
        <v>185</v>
      </c>
      <c r="F1" s="59" t="s">
        <v>196</v>
      </c>
      <c r="G1" s="59" t="s">
        <v>175</v>
      </c>
      <c r="H1" s="59" t="s">
        <v>176</v>
      </c>
      <c r="I1" s="59" t="s">
        <v>204</v>
      </c>
      <c r="J1" s="59" t="s">
        <v>206</v>
      </c>
      <c r="K1" s="59" t="s">
        <v>178</v>
      </c>
      <c r="L1" s="60" t="s">
        <v>208</v>
      </c>
      <c r="M1" s="59" t="s">
        <v>201</v>
      </c>
      <c r="N1" s="60" t="s">
        <v>184</v>
      </c>
      <c r="O1" s="59" t="s">
        <v>179</v>
      </c>
      <c r="P1" s="59" t="s">
        <v>180</v>
      </c>
      <c r="Q1" s="60" t="s">
        <v>181</v>
      </c>
      <c r="R1" s="59" t="s">
        <v>182</v>
      </c>
      <c r="S1" s="60" t="s">
        <v>209</v>
      </c>
      <c r="T1" s="60" t="s">
        <v>210</v>
      </c>
      <c r="U1" s="59" t="s">
        <v>211</v>
      </c>
      <c r="V1" s="59" t="s">
        <v>183</v>
      </c>
      <c r="W1" s="59"/>
      <c r="X1" s="59"/>
      <c r="Y1" s="60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1 Valet</v>
      </c>
      <c r="B2" s="64" t="s">
        <v>20</v>
      </c>
      <c r="C2" s="132"/>
      <c r="D2" s="66"/>
      <c r="E2" s="67"/>
      <c r="F2" s="68"/>
      <c r="G2" s="68"/>
      <c r="H2" s="68"/>
      <c r="I2" s="68"/>
      <c r="J2" s="69"/>
      <c r="K2" s="68"/>
      <c r="L2" s="68"/>
      <c r="M2" s="69"/>
      <c r="N2" s="69"/>
      <c r="O2" s="68"/>
      <c r="P2" s="68"/>
      <c r="Q2" s="69">
        <v>0.46875</v>
      </c>
      <c r="R2" s="68"/>
      <c r="S2" s="69"/>
      <c r="T2" s="68"/>
      <c r="U2" s="68"/>
      <c r="V2" s="69"/>
      <c r="W2" s="68"/>
      <c r="X2" s="68"/>
      <c r="Y2" s="68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Friday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6">
        <v>0.58333333333333337</v>
      </c>
      <c r="R3" s="75"/>
      <c r="S3" s="76"/>
      <c r="T3" s="75"/>
      <c r="U3" s="75"/>
      <c r="V3" s="75"/>
      <c r="W3" s="75"/>
      <c r="X3" s="75"/>
      <c r="Y3" s="75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42552</v>
      </c>
      <c r="B4" s="79" t="s">
        <v>47</v>
      </c>
      <c r="C4" s="80">
        <f>SHIFT(E2:AZ2,E3:AZ3,C3)</f>
        <v>2.7500000000000009</v>
      </c>
      <c r="D4" s="421">
        <f>C4*15+(SUM(E4:AZ4)-C4)*13.5</f>
        <v>41.250000000000014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2.7500000000000009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2 Valets</v>
      </c>
      <c r="B5" s="64" t="s">
        <v>22</v>
      </c>
      <c r="C5" s="132"/>
      <c r="D5" s="66"/>
      <c r="E5" s="67"/>
      <c r="F5" s="68"/>
      <c r="G5" s="68"/>
      <c r="H5" s="68"/>
      <c r="I5" s="68"/>
      <c r="J5" s="69"/>
      <c r="K5" s="68"/>
      <c r="L5" s="68"/>
      <c r="M5" s="69"/>
      <c r="N5" s="69"/>
      <c r="O5" s="68">
        <v>0.67708333333333337</v>
      </c>
      <c r="P5" s="68"/>
      <c r="Q5" s="69"/>
      <c r="R5" s="68"/>
      <c r="S5" s="69"/>
      <c r="T5" s="68"/>
      <c r="U5" s="68"/>
      <c r="V5" s="69">
        <v>0.70833333333333337</v>
      </c>
      <c r="W5" s="68"/>
      <c r="X5" s="68"/>
      <c r="Y5" s="68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Friday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>
        <v>0.8125</v>
      </c>
      <c r="P6" s="75"/>
      <c r="Q6" s="76"/>
      <c r="R6" s="75"/>
      <c r="S6" s="76"/>
      <c r="T6" s="75"/>
      <c r="U6" s="75"/>
      <c r="V6" s="75">
        <v>0.92708333333333337</v>
      </c>
      <c r="W6" s="75"/>
      <c r="X6" s="75"/>
      <c r="Y6" s="75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42552</v>
      </c>
      <c r="B7" s="87" t="s">
        <v>46</v>
      </c>
      <c r="C7" s="403">
        <f>SHIFT(E5:AZ5,E6:AZ6,C6)</f>
        <v>6</v>
      </c>
      <c r="D7" s="422">
        <f>C7*15+(SUM(E7:AZ7)-C7)*13.5</f>
        <v>123.75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3.2499999999999991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5.25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1 Valet</v>
      </c>
      <c r="B8" s="64" t="s">
        <v>20</v>
      </c>
      <c r="C8" s="132"/>
      <c r="D8" s="66"/>
      <c r="E8" s="67"/>
      <c r="F8" s="68"/>
      <c r="G8" s="68"/>
      <c r="H8" s="68"/>
      <c r="I8" s="68"/>
      <c r="J8" s="69"/>
      <c r="K8" s="68"/>
      <c r="L8" s="68"/>
      <c r="M8" s="69"/>
      <c r="N8" s="69"/>
      <c r="O8" s="68"/>
      <c r="P8" s="68">
        <v>0.46875</v>
      </c>
      <c r="Q8" s="69"/>
      <c r="R8" s="68"/>
      <c r="S8" s="69"/>
      <c r="T8" s="68"/>
      <c r="U8" s="68"/>
      <c r="V8" s="69"/>
      <c r="W8" s="68"/>
      <c r="X8" s="68"/>
      <c r="Y8" s="68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Saturday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>
        <v>0.60416666666666663</v>
      </c>
      <c r="Q9" s="76"/>
      <c r="R9" s="75"/>
      <c r="S9" s="76"/>
      <c r="T9" s="75"/>
      <c r="U9" s="75"/>
      <c r="V9" s="75"/>
      <c r="W9" s="75"/>
      <c r="X9" s="75"/>
      <c r="Y9" s="75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42553</v>
      </c>
      <c r="B10" s="79" t="s">
        <v>47</v>
      </c>
      <c r="C10" s="80">
        <f>SHIFT(E8:AZ8,E9:AZ9,C9)</f>
        <v>3.2499999999999991</v>
      </c>
      <c r="D10" s="421">
        <f>C10*15+(SUM(E10:AZ10)-C10)*13.5</f>
        <v>48.749999999999986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3.2499999999999991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2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9"/>
      <c r="K11" s="68"/>
      <c r="L11" s="68"/>
      <c r="M11" s="69"/>
      <c r="N11" s="69">
        <v>0.6875</v>
      </c>
      <c r="O11" s="68"/>
      <c r="P11" s="68">
        <v>0.70833333333333337</v>
      </c>
      <c r="Q11" s="69"/>
      <c r="R11" s="68"/>
      <c r="S11" s="69"/>
      <c r="T11" s="68"/>
      <c r="U11" s="68"/>
      <c r="V11" s="69"/>
      <c r="W11" s="68"/>
      <c r="X11" s="68"/>
      <c r="Y11" s="68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Saturday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>
        <v>0.92708333333333337</v>
      </c>
      <c r="O12" s="75"/>
      <c r="P12" s="75">
        <v>0.80208333333333337</v>
      </c>
      <c r="Q12" s="76"/>
      <c r="R12" s="75"/>
      <c r="S12" s="76"/>
      <c r="T12" s="75"/>
      <c r="U12" s="75"/>
      <c r="V12" s="75"/>
      <c r="W12" s="75"/>
      <c r="X12" s="75"/>
      <c r="Y12" s="75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42553</v>
      </c>
      <c r="B13" s="87" t="s">
        <v>46</v>
      </c>
      <c r="C13" s="403">
        <f>SHIFT(E11:AZ11,E12:AZ12,C12)</f>
        <v>5.7500000000000009</v>
      </c>
      <c r="D13" s="422">
        <f>C13*15+(SUM(E13:AZ13)-C13)*13.5</f>
        <v>116.625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5.7500000000000009</v>
      </c>
      <c r="O13" s="83">
        <f>HRS(O11,O12)</f>
        <v>0</v>
      </c>
      <c r="P13" s="83">
        <f>HRS(P11,P12)</f>
        <v>2.25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1 Valet</v>
      </c>
      <c r="B14" s="64" t="s">
        <v>20</v>
      </c>
      <c r="C14" s="132"/>
      <c r="D14" s="66"/>
      <c r="E14" s="67"/>
      <c r="F14" s="69"/>
      <c r="G14" s="68"/>
      <c r="H14" s="68">
        <v>0.46875</v>
      </c>
      <c r="I14" s="68"/>
      <c r="J14" s="69"/>
      <c r="K14" s="68"/>
      <c r="L14" s="68"/>
      <c r="M14" s="69"/>
      <c r="N14" s="68"/>
      <c r="O14" s="68"/>
      <c r="P14" s="68"/>
      <c r="Q14" s="69"/>
      <c r="R14" s="68"/>
      <c r="S14" s="69"/>
      <c r="T14" s="68"/>
      <c r="U14" s="68"/>
      <c r="V14" s="69"/>
      <c r="W14" s="68"/>
      <c r="X14" s="68"/>
      <c r="Y14" s="68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Sunday</v>
      </c>
      <c r="B15" s="64" t="s">
        <v>21</v>
      </c>
      <c r="C15" s="132"/>
      <c r="D15" s="66"/>
      <c r="E15" s="74"/>
      <c r="F15" s="76"/>
      <c r="G15" s="75"/>
      <c r="H15" s="75">
        <v>0.58333333333333337</v>
      </c>
      <c r="I15" s="75"/>
      <c r="J15" s="75"/>
      <c r="K15" s="75"/>
      <c r="L15" s="75"/>
      <c r="M15" s="76"/>
      <c r="N15" s="75"/>
      <c r="O15" s="75"/>
      <c r="P15" s="75"/>
      <c r="Q15" s="76"/>
      <c r="R15" s="75"/>
      <c r="S15" s="76"/>
      <c r="T15" s="75"/>
      <c r="U15" s="75"/>
      <c r="V15" s="75"/>
      <c r="W15" s="75"/>
      <c r="X15" s="75"/>
      <c r="Y15" s="75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42554</v>
      </c>
      <c r="B16" s="79" t="s">
        <v>47</v>
      </c>
      <c r="C16" s="80">
        <f>SHIFT(E14:AZ14,E15:AZ15,C15)</f>
        <v>2.7500000000000009</v>
      </c>
      <c r="D16" s="421">
        <f>C16*15+(SUM(E16:AZ16)-C16)*13.5</f>
        <v>41.250000000000014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2.7500000000000009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1 Valet</v>
      </c>
      <c r="B17" s="64" t="s">
        <v>22</v>
      </c>
      <c r="C17" s="132"/>
      <c r="D17" s="66"/>
      <c r="E17" s="67"/>
      <c r="F17" s="69"/>
      <c r="G17" s="68"/>
      <c r="H17" s="68"/>
      <c r="I17" s="68"/>
      <c r="J17" s="69"/>
      <c r="K17" s="68"/>
      <c r="L17" s="68"/>
      <c r="M17" s="69"/>
      <c r="N17" s="68"/>
      <c r="O17" s="68"/>
      <c r="P17" s="68"/>
      <c r="Q17" s="69"/>
      <c r="R17" s="68">
        <v>0.6875</v>
      </c>
      <c r="S17" s="69"/>
      <c r="T17" s="68"/>
      <c r="U17" s="68"/>
      <c r="V17" s="69"/>
      <c r="W17" s="68"/>
      <c r="X17" s="68"/>
      <c r="Y17" s="68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132"/>
      <c r="D18" s="66"/>
      <c r="E18" s="74"/>
      <c r="F18" s="76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6"/>
      <c r="R18" s="75">
        <v>0.875</v>
      </c>
      <c r="S18" s="76"/>
      <c r="T18" s="75"/>
      <c r="U18" s="75"/>
      <c r="V18" s="75"/>
      <c r="W18" s="75"/>
      <c r="X18" s="75"/>
      <c r="Y18" s="75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42554</v>
      </c>
      <c r="B19" s="87" t="s">
        <v>46</v>
      </c>
      <c r="C19" s="403">
        <f>SHIFT(E17:AZ17,E18:AZ18,C18)</f>
        <v>4.5</v>
      </c>
      <c r="D19" s="422">
        <f>C19*15+(SUM(E19:AZ19)-C19)*13.5</f>
        <v>67.5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4.5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1 Valet</v>
      </c>
      <c r="B20" s="64" t="s">
        <v>20</v>
      </c>
      <c r="C20" s="132"/>
      <c r="D20" s="66"/>
      <c r="E20" s="67"/>
      <c r="F20" s="69"/>
      <c r="G20" s="68"/>
      <c r="H20" s="68">
        <v>0.46875</v>
      </c>
      <c r="I20" s="68"/>
      <c r="J20" s="69"/>
      <c r="K20" s="68"/>
      <c r="L20" s="68"/>
      <c r="M20" s="69"/>
      <c r="N20" s="68"/>
      <c r="O20" s="68"/>
      <c r="P20" s="68"/>
      <c r="Q20" s="68"/>
      <c r="R20" s="68"/>
      <c r="S20" s="69"/>
      <c r="T20" s="68"/>
      <c r="U20" s="68"/>
      <c r="V20" s="69"/>
      <c r="W20" s="68"/>
      <c r="X20" s="68"/>
      <c r="Y20" s="68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132"/>
      <c r="D21" s="66"/>
      <c r="E21" s="74"/>
      <c r="F21" s="76"/>
      <c r="G21" s="75"/>
      <c r="H21" s="75">
        <v>0.63541666666666663</v>
      </c>
      <c r="I21" s="75"/>
      <c r="J21" s="75"/>
      <c r="K21" s="75"/>
      <c r="L21" s="75"/>
      <c r="M21" s="76"/>
      <c r="N21" s="75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42555</v>
      </c>
      <c r="B22" s="79" t="s">
        <v>47</v>
      </c>
      <c r="C22" s="80">
        <f>SHIFT(E20:AZ20,E21:AZ21,C21)</f>
        <v>3.9999999999999991</v>
      </c>
      <c r="D22" s="421">
        <f>C22*15+(SUM(E22:AZ22)-C22)*13.5</f>
        <v>59.999999999999986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3.9999999999999991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1 Valet</v>
      </c>
      <c r="B23" s="64" t="s">
        <v>22</v>
      </c>
      <c r="C23" s="132"/>
      <c r="D23" s="66"/>
      <c r="E23" s="67"/>
      <c r="F23" s="69"/>
      <c r="G23" s="68"/>
      <c r="H23" s="68">
        <v>0.6875</v>
      </c>
      <c r="I23" s="68"/>
      <c r="J23" s="69"/>
      <c r="K23" s="68"/>
      <c r="L23" s="68"/>
      <c r="M23" s="69"/>
      <c r="N23" s="68"/>
      <c r="O23" s="68"/>
      <c r="P23" s="68"/>
      <c r="Q23" s="68"/>
      <c r="R23" s="68"/>
      <c r="S23" s="69"/>
      <c r="T23" s="68"/>
      <c r="U23" s="68"/>
      <c r="V23" s="69"/>
      <c r="W23" s="68"/>
      <c r="X23" s="68"/>
      <c r="Y23" s="68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132"/>
      <c r="D24" s="66"/>
      <c r="E24" s="74"/>
      <c r="F24" s="76"/>
      <c r="G24" s="75"/>
      <c r="H24" s="75">
        <v>0.88541666666666663</v>
      </c>
      <c r="I24" s="75"/>
      <c r="J24" s="75"/>
      <c r="K24" s="75"/>
      <c r="L24" s="75"/>
      <c r="M24" s="76"/>
      <c r="N24" s="75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42555</v>
      </c>
      <c r="B25" s="87" t="s">
        <v>46</v>
      </c>
      <c r="C25" s="403">
        <f>SHIFT(E23:AZ23,E24:AZ24,C24)</f>
        <v>4.7499999999999991</v>
      </c>
      <c r="D25" s="422">
        <f>C25*15+(SUM(E25:AZ25)-C25)*13.5</f>
        <v>71.249999999999986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4.7499999999999991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132"/>
      <c r="D26" s="66"/>
      <c r="E26" s="67"/>
      <c r="F26" s="69"/>
      <c r="G26" s="68"/>
      <c r="H26" s="68"/>
      <c r="I26" s="68"/>
      <c r="J26" s="69"/>
      <c r="K26" s="68"/>
      <c r="L26" s="68"/>
      <c r="M26" s="69"/>
      <c r="N26" s="68"/>
      <c r="O26" s="68"/>
      <c r="P26" s="68"/>
      <c r="Q26" s="68"/>
      <c r="R26" s="68"/>
      <c r="S26" s="69"/>
      <c r="T26" s="68"/>
      <c r="U26" s="68"/>
      <c r="V26" s="69">
        <v>0.46875</v>
      </c>
      <c r="W26" s="68"/>
      <c r="X26" s="68"/>
      <c r="Y26" s="68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132"/>
      <c r="D27" s="66"/>
      <c r="E27" s="74"/>
      <c r="F27" s="76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5"/>
      <c r="S27" s="76"/>
      <c r="T27" s="75"/>
      <c r="U27" s="75"/>
      <c r="V27" s="75">
        <v>0.59375</v>
      </c>
      <c r="W27" s="75"/>
      <c r="X27" s="75"/>
      <c r="Y27" s="75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42556</v>
      </c>
      <c r="B28" s="79" t="s">
        <v>47</v>
      </c>
      <c r="C28" s="80">
        <f>SHIFT(E26:AZ26,E27:AZ27,C27)</f>
        <v>3</v>
      </c>
      <c r="D28" s="421">
        <f>C28*15+(SUM(E28:AZ28)-C28)*13.5</f>
        <v>45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3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132"/>
      <c r="D29" s="66"/>
      <c r="E29" s="67"/>
      <c r="F29" s="69"/>
      <c r="G29" s="68"/>
      <c r="H29" s="68"/>
      <c r="I29" s="68"/>
      <c r="J29" s="69"/>
      <c r="K29" s="68">
        <v>0.6875</v>
      </c>
      <c r="L29" s="68"/>
      <c r="M29" s="69"/>
      <c r="N29" s="68"/>
      <c r="O29" s="68"/>
      <c r="P29" s="68"/>
      <c r="Q29" s="68"/>
      <c r="R29" s="68"/>
      <c r="S29" s="69"/>
      <c r="T29" s="68"/>
      <c r="U29" s="68"/>
      <c r="V29" s="69"/>
      <c r="W29" s="68"/>
      <c r="X29" s="68"/>
      <c r="Y29" s="68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132"/>
      <c r="D30" s="66"/>
      <c r="E30" s="74"/>
      <c r="F30" s="76"/>
      <c r="G30" s="75"/>
      <c r="H30" s="75"/>
      <c r="I30" s="75"/>
      <c r="J30" s="75"/>
      <c r="K30" s="75">
        <v>0.79166666666666663</v>
      </c>
      <c r="L30" s="75"/>
      <c r="M30" s="76"/>
      <c r="N30" s="75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42556</v>
      </c>
      <c r="B31" s="87" t="s">
        <v>46</v>
      </c>
      <c r="C31" s="403">
        <f>SHIFT(E29:AZ29,E30:AZ30,C30)</f>
        <v>2.4999999999999991</v>
      </c>
      <c r="D31" s="422">
        <f>C31*15+(SUM(E31:AZ31)-C31)*13.5</f>
        <v>37.499999999999986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2.4999999999999991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132"/>
      <c r="D32" s="66"/>
      <c r="E32" s="67"/>
      <c r="F32" s="69"/>
      <c r="G32" s="68"/>
      <c r="H32" s="68"/>
      <c r="I32" s="68"/>
      <c r="J32" s="69"/>
      <c r="K32" s="68">
        <v>0.46875</v>
      </c>
      <c r="L32" s="68"/>
      <c r="M32" s="69"/>
      <c r="N32" s="68"/>
      <c r="O32" s="68"/>
      <c r="P32" s="68"/>
      <c r="Q32" s="68"/>
      <c r="R32" s="68"/>
      <c r="S32" s="69"/>
      <c r="T32" s="68"/>
      <c r="U32" s="68"/>
      <c r="V32" s="69"/>
      <c r="W32" s="68"/>
      <c r="X32" s="68"/>
      <c r="Y32" s="68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Wednesday</v>
      </c>
      <c r="B33" s="64" t="s">
        <v>21</v>
      </c>
      <c r="C33" s="132"/>
      <c r="D33" s="66"/>
      <c r="E33" s="74"/>
      <c r="F33" s="76"/>
      <c r="G33" s="75"/>
      <c r="H33" s="75"/>
      <c r="I33" s="75"/>
      <c r="J33" s="75"/>
      <c r="K33" s="75">
        <v>0.59375</v>
      </c>
      <c r="L33" s="75"/>
      <c r="M33" s="76"/>
      <c r="N33" s="75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42557</v>
      </c>
      <c r="B34" s="79" t="s">
        <v>47</v>
      </c>
      <c r="C34" s="80">
        <f>SHIFT(E32:AZ32,E33:AZ33,C33)</f>
        <v>3</v>
      </c>
      <c r="D34" s="421">
        <f>C34*15+(SUM(E34:AZ34)-C34)*13.5</f>
        <v>45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3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1 Valet</v>
      </c>
      <c r="B35" s="64" t="s">
        <v>22</v>
      </c>
      <c r="C35" s="132"/>
      <c r="D35" s="66"/>
      <c r="E35" s="67"/>
      <c r="F35" s="69"/>
      <c r="G35" s="68">
        <v>0.6875</v>
      </c>
      <c r="H35" s="68"/>
      <c r="I35" s="68"/>
      <c r="J35" s="69"/>
      <c r="K35" s="68"/>
      <c r="L35" s="68"/>
      <c r="M35" s="69"/>
      <c r="N35" s="68"/>
      <c r="O35" s="68"/>
      <c r="P35" s="68"/>
      <c r="Q35" s="68"/>
      <c r="R35" s="68"/>
      <c r="S35" s="69"/>
      <c r="T35" s="68"/>
      <c r="U35" s="68"/>
      <c r="V35" s="69"/>
      <c r="W35" s="68"/>
      <c r="X35" s="68"/>
      <c r="Y35" s="68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Wednesday</v>
      </c>
      <c r="B36" s="64" t="s">
        <v>23</v>
      </c>
      <c r="C36" s="132"/>
      <c r="D36" s="66"/>
      <c r="E36" s="74"/>
      <c r="F36" s="76"/>
      <c r="G36" s="75">
        <v>0.35416666666666669</v>
      </c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42557</v>
      </c>
      <c r="B37" s="87" t="s">
        <v>46</v>
      </c>
      <c r="C37" s="403">
        <f>SHIFT(E35:AZ35,E36:AZ36,C36)</f>
        <v>-8</v>
      </c>
      <c r="D37" s="422">
        <f>C37*15+(SUM(E37:AZ37)-C37)*13.5</f>
        <v>204</v>
      </c>
      <c r="E37" s="82">
        <f>HRS(E35,E36)</f>
        <v>0</v>
      </c>
      <c r="F37" s="83">
        <f>HRS(F35,F36)</f>
        <v>0</v>
      </c>
      <c r="G37" s="83">
        <f>HRS(G35,G36)</f>
        <v>16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1 Valet</v>
      </c>
      <c r="B38" s="64" t="s">
        <v>20</v>
      </c>
      <c r="C38" s="132"/>
      <c r="D38" s="66"/>
      <c r="E38" s="67"/>
      <c r="F38" s="69">
        <v>0.46875</v>
      </c>
      <c r="G38" s="68"/>
      <c r="H38" s="68"/>
      <c r="I38" s="68"/>
      <c r="J38" s="69"/>
      <c r="K38" s="68"/>
      <c r="L38" s="68"/>
      <c r="M38" s="69"/>
      <c r="N38" s="68"/>
      <c r="O38" s="68"/>
      <c r="P38" s="68"/>
      <c r="Q38" s="68"/>
      <c r="R38" s="68"/>
      <c r="S38" s="69"/>
      <c r="T38" s="68"/>
      <c r="U38" s="68"/>
      <c r="V38" s="69"/>
      <c r="W38" s="68"/>
      <c r="X38" s="68"/>
      <c r="Y38" s="68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Thursday</v>
      </c>
      <c r="B39" s="64" t="s">
        <v>21</v>
      </c>
      <c r="C39" s="132"/>
      <c r="D39" s="66"/>
      <c r="E39" s="74"/>
      <c r="F39" s="76">
        <v>0.60416666666666663</v>
      </c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42558</v>
      </c>
      <c r="B40" s="79" t="s">
        <v>47</v>
      </c>
      <c r="C40" s="80">
        <f>SHIFT(E38:AZ38,E39:AZ39,C39)</f>
        <v>3.2499999999999991</v>
      </c>
      <c r="D40" s="421">
        <f>C40*15+(SUM(E40:AZ40)-C40)*13.5</f>
        <v>48.749999999999986</v>
      </c>
      <c r="E40" s="82">
        <f>HRS(E38,E39)</f>
        <v>0</v>
      </c>
      <c r="F40" s="83">
        <f>HRS(F38,F39)</f>
        <v>3.2499999999999991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1 Valet</v>
      </c>
      <c r="B41" s="64" t="s">
        <v>22</v>
      </c>
      <c r="C41" s="132"/>
      <c r="D41" s="66"/>
      <c r="E41" s="67"/>
      <c r="F41" s="69"/>
      <c r="G41" s="68"/>
      <c r="H41" s="68"/>
      <c r="I41" s="68"/>
      <c r="J41" s="69"/>
      <c r="K41" s="68"/>
      <c r="L41" s="68">
        <v>0.6875</v>
      </c>
      <c r="M41" s="69"/>
      <c r="N41" s="68"/>
      <c r="O41" s="68"/>
      <c r="P41" s="68"/>
      <c r="Q41" s="68"/>
      <c r="R41" s="68"/>
      <c r="S41" s="69"/>
      <c r="T41" s="68"/>
      <c r="U41" s="68"/>
      <c r="V41" s="69"/>
      <c r="W41" s="68"/>
      <c r="X41" s="68"/>
      <c r="Y41" s="68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Thursday</v>
      </c>
      <c r="B42" s="64" t="s">
        <v>23</v>
      </c>
      <c r="C42" s="132"/>
      <c r="D42" s="66"/>
      <c r="E42" s="74"/>
      <c r="F42" s="76"/>
      <c r="G42" s="75"/>
      <c r="H42" s="75"/>
      <c r="I42" s="75"/>
      <c r="J42" s="75"/>
      <c r="K42" s="75"/>
      <c r="L42" s="75">
        <v>0.875</v>
      </c>
      <c r="M42" s="76"/>
      <c r="N42" s="75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42558</v>
      </c>
      <c r="B43" s="87" t="s">
        <v>46</v>
      </c>
      <c r="C43" s="403">
        <f>SHIFT(E41:AZ41,E42:AZ42,C42)</f>
        <v>4.5</v>
      </c>
      <c r="D43" s="422">
        <f>C43*15+(SUM(E43:AZ43)-C43)*13.5</f>
        <v>67.5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4.5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1 Valet</v>
      </c>
      <c r="B44" s="64" t="s">
        <v>20</v>
      </c>
      <c r="C44" s="132"/>
      <c r="D44" s="66"/>
      <c r="E44" s="67"/>
      <c r="F44" s="69"/>
      <c r="G44" s="68"/>
      <c r="H44" s="68"/>
      <c r="I44" s="68"/>
      <c r="J44" s="69"/>
      <c r="K44" s="68"/>
      <c r="L44" s="68"/>
      <c r="M44" s="69"/>
      <c r="N44" s="68"/>
      <c r="O44" s="68"/>
      <c r="P44" s="68"/>
      <c r="Q44" s="68">
        <v>0.46875</v>
      </c>
      <c r="R44" s="68"/>
      <c r="S44" s="69"/>
      <c r="T44" s="68"/>
      <c r="U44" s="68"/>
      <c r="V44" s="69"/>
      <c r="W44" s="68"/>
      <c r="X44" s="68"/>
      <c r="Y44" s="68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Friday</v>
      </c>
      <c r="B45" s="64" t="s">
        <v>21</v>
      </c>
      <c r="C45" s="132"/>
      <c r="D45" s="66"/>
      <c r="E45" s="74"/>
      <c r="F45" s="76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>
        <v>0.58333333333333337</v>
      </c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42559</v>
      </c>
      <c r="B46" s="79" t="s">
        <v>47</v>
      </c>
      <c r="C46" s="80">
        <f>SHIFT(E44:AZ44,E45:AZ45,C45)</f>
        <v>2.7500000000000009</v>
      </c>
      <c r="D46" s="421">
        <f>C46*15+(SUM(E46:AZ46)-C46)*13.5</f>
        <v>41.250000000000014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2.7500000000000009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2 Valets</v>
      </c>
      <c r="B47" s="64" t="s">
        <v>22</v>
      </c>
      <c r="C47" s="132"/>
      <c r="D47" s="66"/>
      <c r="E47" s="67"/>
      <c r="F47" s="69"/>
      <c r="G47" s="68"/>
      <c r="H47" s="68">
        <v>0.70833333333333337</v>
      </c>
      <c r="I47" s="68"/>
      <c r="J47" s="69">
        <v>0.67708333333333337</v>
      </c>
      <c r="K47" s="68"/>
      <c r="L47" s="68"/>
      <c r="M47" s="69"/>
      <c r="N47" s="68"/>
      <c r="O47" s="68"/>
      <c r="P47" s="68"/>
      <c r="Q47" s="68"/>
      <c r="R47" s="68"/>
      <c r="S47" s="69"/>
      <c r="T47" s="68"/>
      <c r="U47" s="68"/>
      <c r="V47" s="69"/>
      <c r="W47" s="68"/>
      <c r="X47" s="68"/>
      <c r="Y47" s="68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Friday</v>
      </c>
      <c r="B48" s="64" t="s">
        <v>23</v>
      </c>
      <c r="C48" s="132"/>
      <c r="D48" s="66"/>
      <c r="E48" s="74"/>
      <c r="F48" s="76"/>
      <c r="G48" s="75"/>
      <c r="H48" s="75">
        <v>0.89583333333333337</v>
      </c>
      <c r="I48" s="75"/>
      <c r="J48" s="75">
        <v>0.83333333333333337</v>
      </c>
      <c r="K48" s="75"/>
      <c r="L48" s="75"/>
      <c r="M48" s="76"/>
      <c r="N48" s="75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42559</v>
      </c>
      <c r="B49" s="87" t="s">
        <v>46</v>
      </c>
      <c r="C49" s="403">
        <f>SHIFT(E47:AZ47,E48:AZ48,C48)</f>
        <v>5.25</v>
      </c>
      <c r="D49" s="422">
        <f>C49*15+(SUM(E49:AZ49)-C49)*13.5</f>
        <v>119.25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4.5</v>
      </c>
      <c r="I49" s="83">
        <f>HRS(I47,I48)</f>
        <v>0</v>
      </c>
      <c r="J49" s="83">
        <f>HRS(J47,J48)</f>
        <v>3.75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132"/>
      <c r="D50" s="66"/>
      <c r="E50" s="67"/>
      <c r="F50" s="69"/>
      <c r="G50" s="68"/>
      <c r="H50" s="68"/>
      <c r="I50" s="68"/>
      <c r="J50" s="69"/>
      <c r="K50" s="68"/>
      <c r="L50" s="68"/>
      <c r="M50" s="69"/>
      <c r="N50" s="68"/>
      <c r="O50" s="68"/>
      <c r="P50" s="68"/>
      <c r="Q50" s="68"/>
      <c r="R50" s="68"/>
      <c r="S50" s="69"/>
      <c r="T50" s="68"/>
      <c r="U50" s="68">
        <v>0.46875</v>
      </c>
      <c r="V50" s="69"/>
      <c r="W50" s="68"/>
      <c r="X50" s="68"/>
      <c r="Y50" s="68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132"/>
      <c r="D51" s="66"/>
      <c r="E51" s="74"/>
      <c r="F51" s="76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5"/>
      <c r="S51" s="76"/>
      <c r="T51" s="75"/>
      <c r="U51" s="75">
        <v>0.64583333333333337</v>
      </c>
      <c r="V51" s="75"/>
      <c r="W51" s="75"/>
      <c r="X51" s="75"/>
      <c r="Y51" s="75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42560</v>
      </c>
      <c r="B52" s="79" t="s">
        <v>47</v>
      </c>
      <c r="C52" s="80">
        <f>SHIFT(E50:AZ50,E51:AZ51,C51)</f>
        <v>4.2500000000000009</v>
      </c>
      <c r="D52" s="421">
        <f>C52*15+(SUM(E52:AZ52)-C52)*13.5</f>
        <v>63.750000000000014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4.2500000000000009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132"/>
      <c r="D53" s="66"/>
      <c r="E53" s="67">
        <v>0.6875</v>
      </c>
      <c r="F53" s="69"/>
      <c r="G53" s="68"/>
      <c r="H53" s="68"/>
      <c r="I53" s="68"/>
      <c r="J53" s="69"/>
      <c r="K53" s="68"/>
      <c r="L53" s="68"/>
      <c r="M53" s="69"/>
      <c r="N53" s="68"/>
      <c r="O53" s="68"/>
      <c r="P53" s="68"/>
      <c r="Q53" s="68"/>
      <c r="R53" s="68"/>
      <c r="S53" s="69">
        <v>0.70833333333333337</v>
      </c>
      <c r="T53" s="68"/>
      <c r="U53" s="68"/>
      <c r="V53" s="69"/>
      <c r="W53" s="68"/>
      <c r="X53" s="68"/>
      <c r="Y53" s="68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132"/>
      <c r="D54" s="66"/>
      <c r="E54" s="74">
        <v>0.9375</v>
      </c>
      <c r="F54" s="76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5"/>
      <c r="S54" s="76">
        <v>0.9375</v>
      </c>
      <c r="T54" s="75"/>
      <c r="U54" s="75"/>
      <c r="V54" s="75"/>
      <c r="W54" s="75"/>
      <c r="X54" s="75"/>
      <c r="Y54" s="75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42560</v>
      </c>
      <c r="B55" s="87" t="s">
        <v>46</v>
      </c>
      <c r="C55" s="403">
        <f>SHIFT(E53:AZ53,E54:AZ54,C54)</f>
        <v>6</v>
      </c>
      <c r="D55" s="422">
        <f>C55*15+(SUM(E55:AZ55)-C55)*13.5</f>
        <v>164.25</v>
      </c>
      <c r="E55" s="82">
        <f>HRS(E53,E54)</f>
        <v>6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5.4999999999999991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1 Valet</v>
      </c>
      <c r="B56" s="64" t="s">
        <v>20</v>
      </c>
      <c r="C56" s="132"/>
      <c r="D56" s="66"/>
      <c r="E56" s="67"/>
      <c r="F56" s="69"/>
      <c r="G56" s="68"/>
      <c r="H56" s="68">
        <v>0.45833333333333331</v>
      </c>
      <c r="I56" s="68"/>
      <c r="J56" s="69"/>
      <c r="K56" s="68"/>
      <c r="L56" s="68"/>
      <c r="M56" s="69"/>
      <c r="N56" s="68"/>
      <c r="O56" s="68"/>
      <c r="P56" s="68"/>
      <c r="Q56" s="68"/>
      <c r="R56" s="68"/>
      <c r="S56" s="69"/>
      <c r="T56" s="68"/>
      <c r="U56" s="68"/>
      <c r="V56" s="69"/>
      <c r="W56" s="68"/>
      <c r="X56" s="68"/>
      <c r="Y56" s="68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132"/>
      <c r="D57" s="66"/>
      <c r="E57" s="74"/>
      <c r="F57" s="76"/>
      <c r="G57" s="75"/>
      <c r="H57" s="75">
        <v>0.58333333333333337</v>
      </c>
      <c r="I57" s="75"/>
      <c r="J57" s="75"/>
      <c r="K57" s="75"/>
      <c r="L57" s="75"/>
      <c r="M57" s="76"/>
      <c r="N57" s="75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42561</v>
      </c>
      <c r="B58" s="79" t="s">
        <v>47</v>
      </c>
      <c r="C58" s="80">
        <f>SHIFT(E56:AZ56,E57:AZ57,C57)</f>
        <v>3.0000000000000013</v>
      </c>
      <c r="D58" s="421">
        <f>C58*15+(SUM(E58:AZ58)-C58)*13.5</f>
        <v>45.000000000000021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3.0000000000000013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1 Valet</v>
      </c>
      <c r="B59" s="64" t="s">
        <v>22</v>
      </c>
      <c r="C59" s="132"/>
      <c r="D59" s="66"/>
      <c r="E59" s="67"/>
      <c r="F59" s="69"/>
      <c r="G59" s="68"/>
      <c r="H59" s="68"/>
      <c r="I59" s="68"/>
      <c r="J59" s="69"/>
      <c r="K59" s="68"/>
      <c r="L59" s="68"/>
      <c r="M59" s="69"/>
      <c r="N59" s="68"/>
      <c r="O59" s="68"/>
      <c r="P59" s="68"/>
      <c r="Q59" s="68"/>
      <c r="R59" s="68"/>
      <c r="S59" s="69"/>
      <c r="T59" s="68">
        <v>0.6875</v>
      </c>
      <c r="U59" s="68"/>
      <c r="V59" s="69"/>
      <c r="W59" s="68"/>
      <c r="X59" s="68"/>
      <c r="Y59" s="68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132"/>
      <c r="D60" s="66"/>
      <c r="E60" s="74"/>
      <c r="F60" s="76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5"/>
      <c r="S60" s="76"/>
      <c r="T60" s="75">
        <v>0.79166666666666663</v>
      </c>
      <c r="U60" s="75"/>
      <c r="V60" s="75"/>
      <c r="W60" s="75"/>
      <c r="X60" s="75"/>
      <c r="Y60" s="75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42561</v>
      </c>
      <c r="B61" s="87" t="s">
        <v>46</v>
      </c>
      <c r="C61" s="403">
        <f>SHIFT(E59:AZ59,E60:AZ60,C60)</f>
        <v>2.4999999999999991</v>
      </c>
      <c r="D61" s="422">
        <f>C61*15+(SUM(E61:AZ61)-C61)*13.5</f>
        <v>37.499999999999986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2.4999999999999991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1 Valet</v>
      </c>
      <c r="B62" s="64" t="s">
        <v>20</v>
      </c>
      <c r="C62" s="132"/>
      <c r="D62" s="66"/>
      <c r="E62" s="67"/>
      <c r="F62" s="69"/>
      <c r="G62" s="68"/>
      <c r="H62" s="68"/>
      <c r="I62" s="68"/>
      <c r="J62" s="69"/>
      <c r="K62" s="68"/>
      <c r="L62" s="68"/>
      <c r="M62" s="69">
        <v>0.46875</v>
      </c>
      <c r="N62" s="68"/>
      <c r="O62" s="68"/>
      <c r="P62" s="68"/>
      <c r="Q62" s="68"/>
      <c r="R62" s="68"/>
      <c r="S62" s="69"/>
      <c r="T62" s="68"/>
      <c r="U62" s="68"/>
      <c r="V62" s="69"/>
      <c r="W62" s="68"/>
      <c r="X62" s="68"/>
      <c r="Y62" s="68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132"/>
      <c r="D63" s="66"/>
      <c r="E63" s="74"/>
      <c r="F63" s="76"/>
      <c r="G63" s="75"/>
      <c r="H63" s="75"/>
      <c r="I63" s="75"/>
      <c r="J63" s="75"/>
      <c r="K63" s="75"/>
      <c r="L63" s="75"/>
      <c r="M63" s="76">
        <v>0.60416666666666663</v>
      </c>
      <c r="N63" s="75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42562</v>
      </c>
      <c r="B64" s="79" t="s">
        <v>47</v>
      </c>
      <c r="C64" s="80">
        <f>SHIFT(E62:AZ62,E63:AZ63,C63)</f>
        <v>3.2499999999999991</v>
      </c>
      <c r="D64" s="421">
        <f>C64*15+(SUM(E64:AZ64)-C64)*13.5</f>
        <v>48.749999999999986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3.2499999999999991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1 Valet</v>
      </c>
      <c r="B65" s="64" t="s">
        <v>22</v>
      </c>
      <c r="C65" s="132"/>
      <c r="D65" s="66"/>
      <c r="E65" s="67"/>
      <c r="F65" s="69"/>
      <c r="G65" s="68"/>
      <c r="H65" s="68"/>
      <c r="I65" s="68"/>
      <c r="J65" s="69"/>
      <c r="K65" s="68">
        <v>0.6875</v>
      </c>
      <c r="L65" s="68"/>
      <c r="M65" s="69"/>
      <c r="N65" s="68"/>
      <c r="O65" s="68"/>
      <c r="P65" s="68"/>
      <c r="Q65" s="68"/>
      <c r="R65" s="68"/>
      <c r="S65" s="69"/>
      <c r="T65" s="68"/>
      <c r="U65" s="68"/>
      <c r="V65" s="69"/>
      <c r="W65" s="68"/>
      <c r="X65" s="68"/>
      <c r="Y65" s="68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Monday</v>
      </c>
      <c r="B66" s="64" t="s">
        <v>23</v>
      </c>
      <c r="C66" s="132"/>
      <c r="D66" s="66"/>
      <c r="E66" s="74"/>
      <c r="F66" s="76"/>
      <c r="G66" s="75"/>
      <c r="H66" s="75"/>
      <c r="I66" s="75"/>
      <c r="J66" s="75"/>
      <c r="K66" s="75">
        <v>0.80208333333333337</v>
      </c>
      <c r="L66" s="75"/>
      <c r="M66" s="76"/>
      <c r="N66" s="75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42562</v>
      </c>
      <c r="B67" s="87" t="s">
        <v>46</v>
      </c>
      <c r="C67" s="403">
        <f>SHIFT(E65:AZ65,E66:AZ66,C66)</f>
        <v>2.7500000000000009</v>
      </c>
      <c r="D67" s="422">
        <f>C67*15+(SUM(E67:AZ67)-C67)*13.5</f>
        <v>41.250000000000014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2.7500000000000009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1 Valet</v>
      </c>
      <c r="B68" s="64" t="s">
        <v>20</v>
      </c>
      <c r="C68" s="132"/>
      <c r="D68" s="66"/>
      <c r="E68" s="67"/>
      <c r="F68" s="69"/>
      <c r="G68" s="68"/>
      <c r="H68" s="68"/>
      <c r="I68" s="68">
        <v>0.46875</v>
      </c>
      <c r="J68" s="69"/>
      <c r="K68" s="68"/>
      <c r="L68" s="68"/>
      <c r="M68" s="69"/>
      <c r="N68" s="68"/>
      <c r="O68" s="68"/>
      <c r="P68" s="68"/>
      <c r="Q68" s="68"/>
      <c r="R68" s="68"/>
      <c r="S68" s="69"/>
      <c r="T68" s="68"/>
      <c r="U68" s="68"/>
      <c r="V68" s="69"/>
      <c r="W68" s="68"/>
      <c r="X68" s="68"/>
      <c r="Y68" s="68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Tuesday</v>
      </c>
      <c r="B69" s="64" t="s">
        <v>21</v>
      </c>
      <c r="C69" s="132"/>
      <c r="D69" s="66"/>
      <c r="E69" s="74"/>
      <c r="F69" s="76"/>
      <c r="G69" s="75"/>
      <c r="H69" s="75"/>
      <c r="I69" s="75">
        <v>0.60416666666666663</v>
      </c>
      <c r="J69" s="75"/>
      <c r="K69" s="75"/>
      <c r="L69" s="75"/>
      <c r="M69" s="76"/>
      <c r="N69" s="75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42563</v>
      </c>
      <c r="B70" s="79" t="s">
        <v>47</v>
      </c>
      <c r="C70" s="80">
        <f>SHIFT(E68:AZ68,E69:AZ69,C69)</f>
        <v>3.2499999999999991</v>
      </c>
      <c r="D70" s="421">
        <f>C70*15+(SUM(E70:AZ70)-C70)*13.5</f>
        <v>48.749999999999986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3.2499999999999991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1 Valet</v>
      </c>
      <c r="B71" s="64" t="s">
        <v>22</v>
      </c>
      <c r="C71" s="132"/>
      <c r="D71" s="66"/>
      <c r="E71" s="67"/>
      <c r="F71" s="69"/>
      <c r="G71" s="68"/>
      <c r="H71" s="68"/>
      <c r="I71" s="68"/>
      <c r="J71" s="69"/>
      <c r="K71" s="68"/>
      <c r="L71" s="68"/>
      <c r="M71" s="69"/>
      <c r="N71" s="68"/>
      <c r="O71" s="68"/>
      <c r="P71" s="68"/>
      <c r="Q71" s="68"/>
      <c r="R71" s="68"/>
      <c r="S71" s="69"/>
      <c r="T71" s="68"/>
      <c r="U71" s="68">
        <v>0.6875</v>
      </c>
      <c r="V71" s="69"/>
      <c r="W71" s="68"/>
      <c r="X71" s="68"/>
      <c r="Y71" s="68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Tuesday</v>
      </c>
      <c r="B72" s="64" t="s">
        <v>23</v>
      </c>
      <c r="C72" s="132"/>
      <c r="D72" s="66"/>
      <c r="E72" s="74"/>
      <c r="F72" s="76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5"/>
      <c r="S72" s="76"/>
      <c r="T72" s="75"/>
      <c r="U72" s="75">
        <v>0.88541666666666663</v>
      </c>
      <c r="V72" s="75"/>
      <c r="W72" s="75"/>
      <c r="X72" s="75"/>
      <c r="Y72" s="75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42563</v>
      </c>
      <c r="B73" s="87" t="s">
        <v>46</v>
      </c>
      <c r="C73" s="403">
        <f>SHIFT(E71:AZ71,E72:AZ72,C72)</f>
        <v>4.7499999999999991</v>
      </c>
      <c r="D73" s="422">
        <f>C73*15+(SUM(E73:AZ73)-C73)*13.5</f>
        <v>71.249999999999986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4.7499999999999991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1 Valet</v>
      </c>
      <c r="B74" s="64" t="s">
        <v>20</v>
      </c>
      <c r="C74" s="132"/>
      <c r="D74" s="66"/>
      <c r="E74" s="67"/>
      <c r="F74" s="69"/>
      <c r="G74" s="68"/>
      <c r="H74" s="68">
        <v>0.51041666666666663</v>
      </c>
      <c r="I74" s="68"/>
      <c r="J74" s="69"/>
      <c r="K74" s="68"/>
      <c r="L74" s="68"/>
      <c r="M74" s="69"/>
      <c r="N74" s="68"/>
      <c r="O74" s="68"/>
      <c r="P74" s="68"/>
      <c r="Q74" s="68"/>
      <c r="R74" s="68"/>
      <c r="S74" s="69"/>
      <c r="T74" s="68"/>
      <c r="U74" s="68"/>
      <c r="V74" s="69"/>
      <c r="W74" s="68"/>
      <c r="X74" s="68"/>
      <c r="Y74" s="68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Wednesday</v>
      </c>
      <c r="B75" s="64" t="s">
        <v>21</v>
      </c>
      <c r="C75" s="132"/>
      <c r="D75" s="66"/>
      <c r="E75" s="74"/>
      <c r="F75" s="76"/>
      <c r="G75" s="75"/>
      <c r="H75" s="75">
        <v>0.66666666666666663</v>
      </c>
      <c r="I75" s="75"/>
      <c r="J75" s="75"/>
      <c r="K75" s="75"/>
      <c r="L75" s="75"/>
      <c r="M75" s="76"/>
      <c r="N75" s="75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42564</v>
      </c>
      <c r="B76" s="79" t="s">
        <v>47</v>
      </c>
      <c r="C76" s="80">
        <f>SHIFT(E74:AZ74,E75:AZ75,C75)</f>
        <v>3.75</v>
      </c>
      <c r="D76" s="421">
        <f>C76*15+(SUM(E76:AZ76)-C76)*13.5</f>
        <v>56.25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3.75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1 Valet</v>
      </c>
      <c r="B77" s="64" t="s">
        <v>22</v>
      </c>
      <c r="C77" s="132"/>
      <c r="D77" s="66"/>
      <c r="E77" s="67"/>
      <c r="F77" s="69"/>
      <c r="G77" s="68"/>
      <c r="H77" s="68"/>
      <c r="I77" s="68"/>
      <c r="J77" s="69">
        <v>0.6875</v>
      </c>
      <c r="K77" s="68"/>
      <c r="L77" s="68"/>
      <c r="M77" s="69"/>
      <c r="N77" s="68"/>
      <c r="O77" s="68"/>
      <c r="P77" s="68"/>
      <c r="Q77" s="68"/>
      <c r="R77" s="68"/>
      <c r="S77" s="69"/>
      <c r="T77" s="68"/>
      <c r="U77" s="68"/>
      <c r="V77" s="69"/>
      <c r="W77" s="68"/>
      <c r="X77" s="68"/>
      <c r="Y77" s="68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Wednesday</v>
      </c>
      <c r="B78" s="64" t="s">
        <v>23</v>
      </c>
      <c r="C78" s="132"/>
      <c r="D78" s="66"/>
      <c r="E78" s="74"/>
      <c r="F78" s="76"/>
      <c r="G78" s="75"/>
      <c r="H78" s="75"/>
      <c r="I78" s="75"/>
      <c r="J78" s="75">
        <v>0.88541666666666663</v>
      </c>
      <c r="K78" s="75"/>
      <c r="L78" s="75"/>
      <c r="M78" s="76"/>
      <c r="N78" s="75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42564</v>
      </c>
      <c r="B79" s="87" t="s">
        <v>46</v>
      </c>
      <c r="C79" s="403">
        <f>SHIFT(E77:AZ77,E78:AZ78,C78)</f>
        <v>4.7499999999999991</v>
      </c>
      <c r="D79" s="422">
        <f>C79*15+(SUM(E79:AZ79)-C79)*13.5</f>
        <v>71.249999999999986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4.7499999999999991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1 Valet</v>
      </c>
      <c r="B80" s="64" t="s">
        <v>20</v>
      </c>
      <c r="C80" s="132"/>
      <c r="D80" s="66"/>
      <c r="E80" s="67"/>
      <c r="F80" s="69"/>
      <c r="G80" s="68"/>
      <c r="H80" s="68"/>
      <c r="I80" s="68"/>
      <c r="J80" s="69"/>
      <c r="K80" s="68"/>
      <c r="L80" s="68"/>
      <c r="M80" s="69"/>
      <c r="N80" s="68"/>
      <c r="O80" s="68">
        <v>0.46875</v>
      </c>
      <c r="P80" s="68"/>
      <c r="Q80" s="68"/>
      <c r="R80" s="68"/>
      <c r="S80" s="69"/>
      <c r="T80" s="68"/>
      <c r="U80" s="68"/>
      <c r="V80" s="69"/>
      <c r="W80" s="68"/>
      <c r="X80" s="68"/>
      <c r="Y80" s="68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132"/>
      <c r="D81" s="66"/>
      <c r="E81" s="74"/>
      <c r="F81" s="76"/>
      <c r="G81" s="75"/>
      <c r="H81" s="75"/>
      <c r="I81" s="75"/>
      <c r="J81" s="75"/>
      <c r="K81" s="75"/>
      <c r="L81" s="75"/>
      <c r="M81" s="76"/>
      <c r="N81" s="75"/>
      <c r="O81" s="75">
        <v>0.61458333333333337</v>
      </c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42565</v>
      </c>
      <c r="B82" s="79" t="s">
        <v>47</v>
      </c>
      <c r="C82" s="80">
        <f>SHIFT(E80:AZ80,E81:AZ81,C81)</f>
        <v>3.5000000000000009</v>
      </c>
      <c r="D82" s="421">
        <f>C82*15+(SUM(E82:AZ82)-C82)*13.5</f>
        <v>52.500000000000014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3.5000000000000009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132"/>
      <c r="D83" s="66"/>
      <c r="E83" s="67"/>
      <c r="F83" s="69"/>
      <c r="G83" s="68"/>
      <c r="H83" s="68"/>
      <c r="I83" s="68"/>
      <c r="J83" s="69">
        <v>0.6875</v>
      </c>
      <c r="K83" s="68"/>
      <c r="L83" s="68"/>
      <c r="M83" s="69"/>
      <c r="N83" s="68"/>
      <c r="O83" s="68"/>
      <c r="P83" s="68"/>
      <c r="Q83" s="68"/>
      <c r="R83" s="68"/>
      <c r="S83" s="69"/>
      <c r="T83" s="68"/>
      <c r="U83" s="68"/>
      <c r="V83" s="69"/>
      <c r="W83" s="68"/>
      <c r="X83" s="68"/>
      <c r="Y83" s="68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132"/>
      <c r="D84" s="66"/>
      <c r="E84" s="74"/>
      <c r="F84" s="76"/>
      <c r="G84" s="75"/>
      <c r="H84" s="75"/>
      <c r="I84" s="75"/>
      <c r="J84" s="75">
        <v>0.85416666666666663</v>
      </c>
      <c r="K84" s="75"/>
      <c r="L84" s="75"/>
      <c r="M84" s="76"/>
      <c r="N84" s="75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42565</v>
      </c>
      <c r="B85" s="87" t="s">
        <v>46</v>
      </c>
      <c r="C85" s="403">
        <f>SHIFT(E83:AZ83,E84:AZ84,C84)</f>
        <v>3.9999999999999991</v>
      </c>
      <c r="D85" s="422">
        <f>C85*15+(SUM(E85:AZ85)-C85)*13.5</f>
        <v>59.999999999999986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3.9999999999999991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132"/>
      <c r="D86" s="66"/>
      <c r="E86" s="67"/>
      <c r="F86" s="69"/>
      <c r="G86" s="68"/>
      <c r="H86" s="68"/>
      <c r="I86" s="68">
        <v>0.46875</v>
      </c>
      <c r="J86" s="69"/>
      <c r="K86" s="68"/>
      <c r="L86" s="68"/>
      <c r="M86" s="69"/>
      <c r="N86" s="68"/>
      <c r="O86" s="68"/>
      <c r="P86" s="68"/>
      <c r="Q86" s="68"/>
      <c r="R86" s="68"/>
      <c r="S86" s="69"/>
      <c r="T86" s="68"/>
      <c r="U86" s="68"/>
      <c r="V86" s="69"/>
      <c r="W86" s="68"/>
      <c r="X86" s="68"/>
      <c r="Y86" s="68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132"/>
      <c r="D87" s="66"/>
      <c r="E87" s="74"/>
      <c r="F87" s="76"/>
      <c r="G87" s="75"/>
      <c r="H87" s="75"/>
      <c r="I87" s="75">
        <v>0.60416666666666663</v>
      </c>
      <c r="J87" s="75"/>
      <c r="K87" s="75"/>
      <c r="L87" s="75"/>
      <c r="M87" s="76"/>
      <c r="N87" s="75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42566</v>
      </c>
      <c r="B88" s="79" t="s">
        <v>47</v>
      </c>
      <c r="C88" s="80">
        <f>SHIFT(E86:AZ86,E87:AZ87,C87)</f>
        <v>3.2499999999999991</v>
      </c>
      <c r="D88" s="421">
        <f>C88*15+(SUM(E88:AZ88)-C88)*13.5</f>
        <v>48.749999999999986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3.2499999999999991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2 Valets</v>
      </c>
      <c r="B89" s="64" t="s">
        <v>22</v>
      </c>
      <c r="C89" s="132"/>
      <c r="D89" s="66"/>
      <c r="E89" s="67"/>
      <c r="F89" s="69"/>
      <c r="G89" s="68">
        <v>0.72916666666666663</v>
      </c>
      <c r="H89" s="68">
        <v>0.6875</v>
      </c>
      <c r="I89" s="68"/>
      <c r="J89" s="69"/>
      <c r="K89" s="68"/>
      <c r="L89" s="68"/>
      <c r="M89" s="69"/>
      <c r="N89" s="68"/>
      <c r="O89" s="68"/>
      <c r="P89" s="68"/>
      <c r="Q89" s="68"/>
      <c r="R89" s="68"/>
      <c r="S89" s="69"/>
      <c r="T89" s="68"/>
      <c r="U89" s="68"/>
      <c r="V89" s="69"/>
      <c r="W89" s="68"/>
      <c r="X89" s="68"/>
      <c r="Y89" s="68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132"/>
      <c r="D90" s="66"/>
      <c r="E90" s="74"/>
      <c r="F90" s="76"/>
      <c r="G90" s="75">
        <v>0.95833333333333337</v>
      </c>
      <c r="H90" s="75">
        <v>0.95833333333333337</v>
      </c>
      <c r="I90" s="75"/>
      <c r="J90" s="75"/>
      <c r="K90" s="75"/>
      <c r="L90" s="75"/>
      <c r="M90" s="76"/>
      <c r="N90" s="75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42566</v>
      </c>
      <c r="B91" s="87" t="s">
        <v>46</v>
      </c>
      <c r="C91" s="403">
        <f>SHIFT(E89:AZ89,E90:AZ90,C90)</f>
        <v>6.5000000000000009</v>
      </c>
      <c r="D91" s="422">
        <f>C91*15+(SUM(E91:AZ91)-C91)*13.5</f>
        <v>171.75000000000006</v>
      </c>
      <c r="E91" s="82">
        <f>HRS(E89,E90)</f>
        <v>0</v>
      </c>
      <c r="F91" s="83">
        <f>HRS(F89,F90)</f>
        <v>0</v>
      </c>
      <c r="G91" s="83">
        <f>HRS(G89,G90)</f>
        <v>5.5000000000000018</v>
      </c>
      <c r="H91" s="83">
        <f>HRS(H89,H90)</f>
        <v>6.5000000000000009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9"/>
      <c r="G92" s="68"/>
      <c r="H92" s="68"/>
      <c r="I92" s="68"/>
      <c r="J92" s="69"/>
      <c r="K92" s="68"/>
      <c r="L92" s="68"/>
      <c r="M92" s="69"/>
      <c r="N92" s="68"/>
      <c r="O92" s="68"/>
      <c r="P92" s="68"/>
      <c r="Q92" s="68"/>
      <c r="R92" s="68"/>
      <c r="S92" s="69"/>
      <c r="T92" s="68"/>
      <c r="U92" s="68"/>
      <c r="V92" s="69"/>
      <c r="W92" s="68"/>
      <c r="X92" s="68"/>
      <c r="Y92" s="68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6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9"/>
      <c r="G95" s="68"/>
      <c r="H95" s="68"/>
      <c r="I95" s="68"/>
      <c r="J95" s="69"/>
      <c r="K95" s="68"/>
      <c r="L95" s="68"/>
      <c r="M95" s="69"/>
      <c r="N95" s="68"/>
      <c r="O95" s="68"/>
      <c r="P95" s="68"/>
      <c r="Q95" s="68"/>
      <c r="R95" s="68"/>
      <c r="S95" s="69"/>
      <c r="T95" s="68"/>
      <c r="U95" s="68"/>
      <c r="V95" s="69"/>
      <c r="W95" s="68"/>
      <c r="X95" s="68"/>
      <c r="Y95" s="68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6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148.25</v>
      </c>
      <c r="D99" s="134">
        <f>C100*15+(SUM(E99:AZ99)-C100)*13.5</f>
        <v>2159.625</v>
      </c>
      <c r="E99" s="135">
        <f>SUM(E4,E7,E10,E13,E16,E19,E22,E25,E28,E31,E34,E37,E40,E43,E46,E49,E52,E55,E58,E61,E64,E67,E70,E73,E76,E79,E82,E85,E88,E91,E94,E97)</f>
        <v>6</v>
      </c>
      <c r="F99" s="102">
        <f>SUM(F4,F7,F10,F13,F16,F19,F22,F25,F28,F31,F34,F37,F40,F43,F46,F49,F52,F55,F58,F61,F64,F67,F70,F73,F76,F79,F82,F85,F88,F91,F94,F97)</f>
        <v>3.2499999999999991</v>
      </c>
      <c r="G99" s="102">
        <f>SUM(G4,G7,G10,G13,G16,G19,G22,G25,G28,G31,G34,G37,G40,G43,G46,G49,G52,G55,G58,G61,G64,G67,G70,G73,G76,G79,G82,G85,G88,G91,G94,G97)</f>
        <v>21.5</v>
      </c>
      <c r="H99" s="102">
        <f>SUM(H4,H7,H10,H13,H16,H19,H22,H25,H28,H31,H34,H37,H40,H43,H46,H49,H52,H55,H58,H61,H64,H67,H70,H73,H76,H79,H82,H85,H88,H91,H94,H97)</f>
        <v>29.25</v>
      </c>
      <c r="I99" s="102">
        <f>SUM(I4,I7,I10,I13,I16,I19,I22,I25,I28,I31,I34,I37,I40,I43,I46,I49,I52,I55,I58,I61,I64,I67,I70,I73,I76,I79,I82,I85,I88,I91,I94,I97)</f>
        <v>6.4999999999999982</v>
      </c>
      <c r="J99" s="102">
        <f>SUM(J4,J7,J10,J13,J16,J19,J22,J25,J28,J31,J34,J37,J40,J43,J46,J49,J52,J55,J58,J61,J64,J67,J70,J73,J76,J79,J82,J85,J88,J91,J94,J97)</f>
        <v>12.5</v>
      </c>
      <c r="K99" s="102">
        <f>SUM(K4,K7,K10,K13,K16,K19,K22,K25,K28,K31,K34,K37,K40,K43,K46,K49,K52,K55,K58,K61,K64,K67,K70,K73,K76,K79,K82,K85,K88,K91,K94,K97)</f>
        <v>8.25</v>
      </c>
      <c r="L99" s="102">
        <f>SUM(L4,L7,L10,L13,L16,L19,L22,L25,L28,L31,L34,L37,L40,L43,L46,L49,L52,L55,L58,L61,L64,L67,L70,L73,L76,L79,L82,L85,L88,L91,L94,L97)</f>
        <v>4.5</v>
      </c>
      <c r="M99" s="102">
        <f>SUM(M4,M7,M10,M13,M16,M19,M22,M25,M28,M31,M34,M37,M40,M43,M46,M49,M52,M55,M58,M61,M64,M67,M70,M73,M76,M79,M82,M85,M88,M91,M94,M97)</f>
        <v>3.2499999999999991</v>
      </c>
      <c r="N99" s="102">
        <f>SUM(N4,N7,N10,N13,N16,N19,N22,N25,N28,N31,N34,N37,N40,N43,N46,N49,N52,N55,N58,N61,N64,N67,N70,N73,N76,N79,N82,N85,N88,N91,N94,N97)</f>
        <v>5.7500000000000009</v>
      </c>
      <c r="O99" s="102">
        <f>SUM(O4,O7,O10,O13,O16,O19,O22,O25,O28,O31,O34,O37,O40,O43,O46,O49,O52,O55,O58,O61,O64,O67,O70,O73,O76,O79,O82,O85,O88,O91,O94,O97)</f>
        <v>6.75</v>
      </c>
      <c r="P99" s="102">
        <f>SUM(P4,P7,P10,P13,P16,P19,P22,P25,P28,P31,P34,P37,P40,P43,P46,P49,P52,P55,P58,P61,P64,P67,P70,P73,P76,P79,P82,P85,P88,P91,P94,P97)</f>
        <v>5.4999999999999991</v>
      </c>
      <c r="Q99" s="102">
        <f>SUM(Q4,Q7,Q10,Q13,Q16,Q19,Q22,Q25,Q28,Q31,Q34,Q37,Q40,Q43,Q46,Q49,Q52,Q55,Q58,Q61,Q64,Q67,Q70,Q73,Q76,Q79,Q82,Q85,Q88,Q91,Q94,Q97)</f>
        <v>5.5000000000000018</v>
      </c>
      <c r="R99" s="102">
        <f>SUM(R4,R7,R10,R13,R16,R19,R22,R25,R28,R31,R34,R37,R40,R43,R46,R49,R52,R55,R58,R61,R64,R67,R70,R73,R76,R79,R82,R85,R88,R91,R94,R97)</f>
        <v>4.5</v>
      </c>
      <c r="S99" s="102">
        <f>SUM(S4,S7,S10,S13,S16,S19,S22,S25,S28,S31,S34,S37,S40,S43,S46,S49,S52,S55,S58,S61,S64,S67,S70,S73,S76,S79,S82,S85,S88,S91,S94,S97)</f>
        <v>5.4999999999999991</v>
      </c>
      <c r="T99" s="102">
        <f>SUM(T4,T7,T10,T13,T16,T19,T22,T25,T28,T31,T34,T37,T40,T43,T46,T49,T52,T55,T58,T61,T64,T67,T70,T73,T76,T79,T82,T85,T88,T91,T94,T97)</f>
        <v>2.4999999999999991</v>
      </c>
      <c r="U99" s="102">
        <f>SUM(U4,U7,U10,U13,U16,U19,U22,U25,U28,U31,U34,U37,U40,U43,U46,U49,U52,U55,U58,U61,U64,U67,U70,U73,U76,U79,U82,U85,U88,U91,U94,U97)</f>
        <v>9</v>
      </c>
      <c r="V99" s="102">
        <f>SUM(V4,V7,V10,V13,V16,V19,V22,V25,V28,V31,V34,V37,V40,V43,V46,V49,V52,V55,V58,V61,V64,V67,V70,V73,V76,V79,V82,V85,V88,V91,V94,V97)</f>
        <v>8.25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105.5</v>
      </c>
      <c r="D100" s="109">
        <f>C100*15</f>
        <v>1582.5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42.75</v>
      </c>
      <c r="D101" s="115">
        <f>C101*13.5</f>
        <v>577.125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2159.625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osABwdB44guhOsV5E7RABBiZiDynyvouDpdbSwkULq9Myodnvst67txn0K8ZPN1n0r5HJOdtHwW/GyFWh/nGsQ==" saltValue="33qUruccvVBIu5bPOLs0z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N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8.7109375" style="127" bestFit="1" customWidth="1"/>
    <col min="2" max="2" width="14.140625" style="62" bestFit="1" customWidth="1"/>
    <col min="3" max="3" width="8.7109375" style="110" bestFit="1" customWidth="1"/>
    <col min="4" max="5" width="8.7109375" style="177" bestFit="1" customWidth="1"/>
    <col min="6" max="6" width="9.140625" style="178" bestFit="1" customWidth="1"/>
    <col min="7" max="7" width="8.42578125" style="188" bestFit="1" customWidth="1"/>
    <col min="8" max="8" width="8.42578125" style="62" bestFit="1" customWidth="1"/>
    <col min="9" max="9" width="7.42578125" style="110" bestFit="1" customWidth="1"/>
    <col min="10" max="10" width="8" style="110" bestFit="1" customWidth="1"/>
    <col min="11" max="11" width="9.28515625" style="110" bestFit="1" customWidth="1"/>
    <col min="12" max="12" width="8.42578125" style="62" bestFit="1" customWidth="1"/>
    <col min="13" max="13" width="7.42578125" style="62" bestFit="1" customWidth="1"/>
    <col min="14" max="14" width="6.7109375" style="62" bestFit="1" customWidth="1"/>
    <col min="15" max="15" width="9.5703125" style="62" bestFit="1" customWidth="1"/>
    <col min="16" max="16" width="6.85546875" style="62" bestFit="1" customWidth="1"/>
    <col min="17" max="17" width="9.140625" style="62" bestFit="1" customWidth="1"/>
    <col min="18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245</v>
      </c>
      <c r="I1" s="535" t="s">
        <v>196</v>
      </c>
      <c r="J1" s="535" t="s">
        <v>186</v>
      </c>
      <c r="K1" s="535" t="s">
        <v>176</v>
      </c>
      <c r="L1" s="535" t="s">
        <v>204</v>
      </c>
      <c r="M1" s="535" t="s">
        <v>244</v>
      </c>
      <c r="N1" s="535" t="s">
        <v>214</v>
      </c>
      <c r="O1" s="535" t="s">
        <v>180</v>
      </c>
      <c r="P1" s="535" t="s">
        <v>211</v>
      </c>
      <c r="Q1" s="535" t="s">
        <v>183</v>
      </c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IF(Import!X7&lt;&gt;"",Import!X7,"")</f>
        <v>42552</v>
      </c>
      <c r="B2" s="548" t="s">
        <v>173</v>
      </c>
      <c r="C2" s="143">
        <f t="shared" ref="C2:C17" si="0">SUM(H2:AL2)</f>
        <v>5.5</v>
      </c>
      <c r="D2" s="144">
        <f t="shared" ref="D2:D17" si="1">SUMPRODUCT(H2:AO2,$H$19:$AO$19)</f>
        <v>66</v>
      </c>
      <c r="E2" s="144">
        <f>G2*8</f>
        <v>80</v>
      </c>
      <c r="F2" s="145">
        <f>E2-(D2*1.26)</f>
        <v>-3.1599999999999966</v>
      </c>
      <c r="G2" s="544">
        <v>10</v>
      </c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5.5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IF(Import!X8&lt;&gt;"",Import!X8,"")</f>
        <v>42553</v>
      </c>
      <c r="B3" s="548" t="s">
        <v>173</v>
      </c>
      <c r="C3" s="149">
        <f t="shared" si="0"/>
        <v>12.5</v>
      </c>
      <c r="D3" s="144">
        <f t="shared" si="1"/>
        <v>131.5</v>
      </c>
      <c r="E3" s="144">
        <f t="shared" ref="E3:E17" si="2">G3*8</f>
        <v>240</v>
      </c>
      <c r="F3" s="145">
        <f t="shared" ref="F3:F17" si="3">E3-(D3*1.26)</f>
        <v>74.31</v>
      </c>
      <c r="G3" s="545">
        <v>30</v>
      </c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3.25</v>
      </c>
      <c r="J3" s="150">
        <f>SUMIFS(Import!$G:$G,Import!$A:$A,J$1,Import!$B:$B,$A3,Import!$C:$C,$A$1,Import!$D:$D,J$21)</f>
        <v>5</v>
      </c>
      <c r="K3" s="150">
        <f>SUMIFS(Import!$G:$G,Import!$A:$A,K$1,Import!$B:$B,$A3,Import!$C:$C,$A$1,Import!$D:$D,K$21)</f>
        <v>4.25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IF(Import!X9&lt;&gt;"",Import!X9,"")</f>
        <v>42554</v>
      </c>
      <c r="B4" s="548" t="s">
        <v>173</v>
      </c>
      <c r="C4" s="149">
        <f t="shared" si="0"/>
        <v>25</v>
      </c>
      <c r="D4" s="144">
        <f t="shared" si="1"/>
        <v>262</v>
      </c>
      <c r="E4" s="144">
        <f t="shared" si="2"/>
        <v>616</v>
      </c>
      <c r="F4" s="145">
        <f t="shared" si="3"/>
        <v>285.88</v>
      </c>
      <c r="G4" s="546">
        <v>77</v>
      </c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6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5</v>
      </c>
      <c r="L4" s="150">
        <f>SUMIFS(Import!$G:$G,Import!$A:$A,L$1,Import!$B:$B,$A4,Import!$C:$C,$A$1,Import!$D:$D,L$21)</f>
        <v>4.75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4.75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4.5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IF(Import!X10&lt;&gt;"",Import!X10,"")</f>
        <v>42555</v>
      </c>
      <c r="B5" s="548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45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IF(Import!X11&lt;&gt;"",Import!X11,"")</f>
        <v>42556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IF(Import!X12&lt;&gt;"",Import!X12,"")</f>
        <v>42557</v>
      </c>
      <c r="B7" s="548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IF(Import!X13&lt;&gt;"",Import!X13,"")</f>
        <v>42558</v>
      </c>
      <c r="B8" s="548" t="s">
        <v>173</v>
      </c>
      <c r="C8" s="149">
        <f t="shared" si="0"/>
        <v>5.5</v>
      </c>
      <c r="D8" s="144">
        <f t="shared" si="1"/>
        <v>66</v>
      </c>
      <c r="E8" s="144">
        <f t="shared" si="2"/>
        <v>152</v>
      </c>
      <c r="F8" s="144">
        <f t="shared" si="3"/>
        <v>68.84</v>
      </c>
      <c r="G8" s="547">
        <v>19</v>
      </c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5.5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IF(Import!X14&lt;&gt;"",Import!X14,"")</f>
        <v>42559</v>
      </c>
      <c r="B9" s="548" t="s">
        <v>173</v>
      </c>
      <c r="C9" s="149">
        <f t="shared" si="0"/>
        <v>11.5</v>
      </c>
      <c r="D9" s="144">
        <f t="shared" si="1"/>
        <v>121.5</v>
      </c>
      <c r="E9" s="144">
        <f t="shared" si="2"/>
        <v>168</v>
      </c>
      <c r="F9" s="145">
        <f t="shared" si="3"/>
        <v>14.909999999999997</v>
      </c>
      <c r="G9" s="545">
        <v>21</v>
      </c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3.25</v>
      </c>
      <c r="J9" s="150">
        <f>SUMIFS(Import!$G:$G,Import!$A:$A,J$1,Import!$B:$B,$A9,Import!$C:$C,$A$1,Import!$D:$D,J$21)</f>
        <v>4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4.25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IF(Import!X15&lt;&gt;"",Import!X15,"")</f>
        <v>42560</v>
      </c>
      <c r="B10" s="548" t="s">
        <v>173</v>
      </c>
      <c r="C10" s="149">
        <f t="shared" si="0"/>
        <v>25.75</v>
      </c>
      <c r="D10" s="144">
        <f t="shared" si="1"/>
        <v>269</v>
      </c>
      <c r="E10" s="144">
        <f t="shared" si="2"/>
        <v>696</v>
      </c>
      <c r="F10" s="145">
        <f t="shared" si="3"/>
        <v>357.06</v>
      </c>
      <c r="G10" s="546">
        <v>87</v>
      </c>
      <c r="H10" s="146">
        <f>SUMIFS(Import!$G:$G,Import!$A:$A,H$1,Import!$B:$B,$A10,Import!$C:$C,$A$1,Import!$D:$D,H$21)</f>
        <v>4.75</v>
      </c>
      <c r="I10" s="150">
        <f>SUMIFS(Import!$G:$G,Import!$A:$A,I$1,Import!$B:$B,$A10,Import!$C:$C,$A$1,Import!$D:$D,I$21)</f>
        <v>5.75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5.75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4.5</v>
      </c>
      <c r="O10" s="150">
        <f>SUMIFS(Import!$G:$G,Import!$A:$A,O$1,Import!$B:$B,$A10,Import!$C:$C,$A$1,Import!$D:$D,O$21)</f>
        <v>0.5</v>
      </c>
      <c r="P10" s="150">
        <f>SUMIFS(Import!$G:$G,Import!$A:$A,P$1,Import!$B:$B,$A10,Import!$C:$C,$A$1,Import!$D:$D,P$21)</f>
        <v>4.5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IF(Import!X16&lt;&gt;"",Import!X16,"")</f>
        <v>42561</v>
      </c>
      <c r="B11" s="548" t="s">
        <v>173</v>
      </c>
      <c r="C11" s="149">
        <f t="shared" si="0"/>
        <v>5.5</v>
      </c>
      <c r="D11" s="144">
        <f t="shared" si="1"/>
        <v>66</v>
      </c>
      <c r="E11" s="144">
        <f t="shared" si="2"/>
        <v>96</v>
      </c>
      <c r="F11" s="145">
        <f t="shared" si="3"/>
        <v>12.840000000000003</v>
      </c>
      <c r="G11" s="545">
        <v>12</v>
      </c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5.5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IF(Import!X17&lt;&gt;"",Import!X17,"")</f>
        <v>42562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IF(Import!X18&lt;&gt;"",Import!X18,"")</f>
        <v>42563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IF(Import!X19&lt;&gt;"",Import!X19,"")</f>
        <v>42564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IF(Import!X20&lt;&gt;"",Import!X20,"")</f>
        <v>42565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IF(Import!X21&lt;&gt;"",Import!X21,"")</f>
        <v>42566</v>
      </c>
      <c r="B16" s="548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46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IF(Import!X22&lt;&gt;"",Import!X22,"")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91.25</v>
      </c>
      <c r="D18" s="154">
        <f t="shared" si="4"/>
        <v>982</v>
      </c>
      <c r="E18" s="155">
        <f t="shared" si="4"/>
        <v>2048</v>
      </c>
      <c r="F18" s="156">
        <f t="shared" si="4"/>
        <v>810.68</v>
      </c>
      <c r="G18" s="157">
        <f t="shared" si="4"/>
        <v>256</v>
      </c>
      <c r="H18" s="135">
        <f>SUM(H2:H17)</f>
        <v>4.75</v>
      </c>
      <c r="I18" s="102">
        <f>SUM(I2:I17)</f>
        <v>34.75</v>
      </c>
      <c r="J18" s="102">
        <f>SUM(J2:J17)</f>
        <v>9</v>
      </c>
      <c r="K18" s="102">
        <f>SUM(K2:K17)</f>
        <v>15</v>
      </c>
      <c r="L18" s="102">
        <f>SUM(L2:L17)</f>
        <v>4.75</v>
      </c>
      <c r="M18" s="102">
        <f>SUM(M2:M17)</f>
        <v>4.25</v>
      </c>
      <c r="N18" s="102">
        <f>SUM(N2:N17)</f>
        <v>9.25</v>
      </c>
      <c r="O18" s="102">
        <f>SUM(O2:O17)</f>
        <v>0.5</v>
      </c>
      <c r="P18" s="102">
        <f>SUM(P2:P17)</f>
        <v>4.5</v>
      </c>
      <c r="Q18" s="102">
        <f>SUM(Q2:Q17)</f>
        <v>4.5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10.761643835616438</v>
      </c>
      <c r="E19" s="162">
        <f>IFERROR(E18/$C$18,0)</f>
        <v>22.443835616438356</v>
      </c>
      <c r="F19" s="163">
        <f>IFERROR(F18/$C$18,0)</f>
        <v>8.8841643835616431</v>
      </c>
      <c r="G19" s="164" t="s">
        <v>35</v>
      </c>
      <c r="H19" s="164">
        <f>IF(H21="RF Lead",$C$21,SUMIF(Total!$AB:$AB,H1,Total!$B:$B))</f>
        <v>10</v>
      </c>
      <c r="I19" s="165">
        <f>IF(I21="RF Lead",$C$21,SUMIF(Total!$AB:$AB,I1,Total!$B:$B))</f>
        <v>12</v>
      </c>
      <c r="J19" s="165">
        <f>IF(J21="RF Lead",$C$21,SUMIF(Total!$AB:$AB,J1,Total!$B:$B))</f>
        <v>10</v>
      </c>
      <c r="K19" s="165">
        <f>IF(K21="RF Lead",$C$21,SUMIF(Total!$AB:$AB,K1,Total!$B:$B))</f>
        <v>10</v>
      </c>
      <c r="L19" s="165">
        <f>IF(L21="RF Lead",$C$21,SUMIF(Total!$AB:$AB,L1,Total!$B:$B))</f>
        <v>10</v>
      </c>
      <c r="M19" s="165">
        <f>IF(M21="RF Lead",$C$21,SUMIF(Total!$AB:$AB,M1,Total!$B:$B))</f>
        <v>10</v>
      </c>
      <c r="N19" s="165">
        <f>IF(N21="RF Lead",$C$21,SUMIF(Total!$AB:$AB,N1,Total!$B:$B))</f>
        <v>10</v>
      </c>
      <c r="O19" s="165">
        <f>IF(O21="RF Lead",$C$21,SUMIF(Total!$AB:$AB,O1,Total!$B:$B))</f>
        <v>10</v>
      </c>
      <c r="P19" s="165">
        <f>IF(P21="RF Lead",$C$21,SUMIF(Total!$AB:$AB,P1,Total!$B:$B))</f>
        <v>10</v>
      </c>
      <c r="Q19" s="165">
        <f>IF(Q21="RF Lead",$C$21,SUMIF(Total!$AB:$AB,Q1,Total!$B:$B))</f>
        <v>10</v>
      </c>
      <c r="R19" s="165">
        <f>IF(R21="RF Lead",$C$21,SUMIF(Total!$AB:$AB,R1,Total!$B:$B))</f>
        <v>0</v>
      </c>
      <c r="S19" s="165">
        <f>IF(S21="RF Lead",$C$21,SUMIF(Total!$AB:$AB,S1,Total!$B:$B))</f>
        <v>0</v>
      </c>
      <c r="T19" s="165">
        <f>IF(T21="RF Lead",$C$21,SUMIF(Total!$AB:$AB,T1,Total!$B:$B))</f>
        <v>0</v>
      </c>
      <c r="U19" s="165">
        <f>IF(U21="RF Lead",$C$21,SUMIF(Total!$AB:$AB,U1,Total!$B:$B))</f>
        <v>0</v>
      </c>
      <c r="V19" s="165">
        <f>IF(V21="RF Lead",$C$21,SUMIF(Total!$AB:$AB,V1,Total!$B:$B))</f>
        <v>0</v>
      </c>
      <c r="W19" s="165">
        <f>IF(W21="RF Lead",$C$21,SUMIF(Total!$AB:$AB,W1,Total!$B:$B))</f>
        <v>0</v>
      </c>
      <c r="X19" s="165">
        <f>IF(X21="RF Lead",$C$21,SUMIF(Total!$AB:$AB,X1,Total!$B:$B))</f>
        <v>0</v>
      </c>
      <c r="Y19" s="165">
        <f>IF(Y21="RF Lead",$C$21,SUMIF(Total!$AB:$AB,Y1,Total!$B:$B))</f>
        <v>0</v>
      </c>
      <c r="Z19" s="165">
        <f>IF(Z21="RF Lead",$C$21,SUMIF(Total!$AB:$AB,Z1,Total!$B:$B))</f>
        <v>0</v>
      </c>
      <c r="AA19" s="165">
        <f>IF(AA21="RF Lead",$C$21,SUMIF(Total!$AB:$AB,AA1,Total!$B:$B))</f>
        <v>0</v>
      </c>
      <c r="AB19" s="165">
        <f>IF(AB21="RF Lead",$C$21,SUMIF(Total!$AB:$AB,AB1,Total!$B:$B))</f>
        <v>0</v>
      </c>
      <c r="AC19" s="165">
        <f>IF(AC21="RF Lead",$C$21,SUMIF(Total!$AB:$AB,AC1,Total!$B:$B))</f>
        <v>0</v>
      </c>
      <c r="AD19" s="165">
        <f>IF(AD21="RF Lead",$C$21,SUMIF(Total!$AB:$AB,AD1,Total!$B:$B))</f>
        <v>0</v>
      </c>
      <c r="AE19" s="165">
        <f>IF(AE21="RF Lead",$C$21,SUMIF(Total!$AB:$AB,AE1,Total!$B:$B))</f>
        <v>0</v>
      </c>
      <c r="AF19" s="165">
        <f>IF(AF21="RF Lead",$C$21,SUMIF(Total!$AB:$AB,AF1,Total!$B:$B))</f>
        <v>0</v>
      </c>
      <c r="AG19" s="165">
        <f>IF(AG21="RF Lead",$C$21,SUMIF(Total!$AB:$AB,AG1,Total!$B:$B))</f>
        <v>0</v>
      </c>
      <c r="AH19" s="165">
        <f>IF(AH21="RF Lead",$C$21,SUMIF(Total!$AB:$AB,AH1,Total!$B:$B))</f>
        <v>0</v>
      </c>
      <c r="AI19" s="165">
        <f>IF(AI21="RF Lead",$C$21,SUMIF(Total!$AB:$AB,AI1,Total!$B:$B))</f>
        <v>0</v>
      </c>
      <c r="AJ19" s="165">
        <f>IF(AJ21="RF Lead",$C$21,SUMIF(Total!$AB:$AB,AJ1,Total!$B:$B))</f>
        <v>0</v>
      </c>
      <c r="AK19" s="165">
        <f>IF(AK21="RF Lead",$C$21,SUMIF(Total!$AB:$AB,AK1,Total!$B:$B))</f>
        <v>0</v>
      </c>
      <c r="AL19" s="165">
        <f>IF(AL21="RF Lead",$C$21,SUMIF(Total!$AB:$AB,AL1,Total!$B:$B))</f>
        <v>0</v>
      </c>
      <c r="AM19" s="165">
        <f>IF(AM21="RF Lead",$C$21,SUMIF(Total!$AB:$AB,AM1,Total!$B:$B))</f>
        <v>0</v>
      </c>
      <c r="AN19" s="165">
        <f>IF(AN21="RF Lead",$C$21,SUMIF(Total!$AB:$AB,AN1,Total!$B:$B))</f>
        <v>0</v>
      </c>
      <c r="AO19" s="166">
        <f>IF(AO21="RF Lead",$C$21,SUMIF(Total!$AB:$AB,AO1,Total!$B:$B))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47.5</v>
      </c>
      <c r="I20" s="174">
        <f>I18*I19</f>
        <v>417</v>
      </c>
      <c r="J20" s="174">
        <f>J18*J19</f>
        <v>90</v>
      </c>
      <c r="K20" s="174">
        <f>K18*K19</f>
        <v>150</v>
      </c>
      <c r="L20" s="174">
        <f>L18*L19</f>
        <v>47.5</v>
      </c>
      <c r="M20" s="174">
        <f>M18*M19</f>
        <v>42.5</v>
      </c>
      <c r="N20" s="174">
        <f>N18*N19</f>
        <v>92.5</v>
      </c>
      <c r="O20" s="174">
        <f>O18*O19</f>
        <v>5</v>
      </c>
      <c r="P20" s="174">
        <f>P18*P19</f>
        <v>45</v>
      </c>
      <c r="Q20" s="174">
        <f>Q18*Q19</f>
        <v>45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97</v>
      </c>
      <c r="I21" s="181" t="s">
        <v>67</v>
      </c>
      <c r="J21" s="181" t="s">
        <v>97</v>
      </c>
      <c r="K21" s="181" t="s">
        <v>97</v>
      </c>
      <c r="L21" s="181" t="s">
        <v>97</v>
      </c>
      <c r="M21" s="181" t="s">
        <v>97</v>
      </c>
      <c r="N21" s="181" t="s">
        <v>97</v>
      </c>
      <c r="O21" s="181" t="s">
        <v>97</v>
      </c>
      <c r="P21" s="181" t="s">
        <v>97</v>
      </c>
      <c r="Q21" s="181" t="s">
        <v>97</v>
      </c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Lead",($C$21-SUMIF(Total!$AB:$AB,H1,Total!$B:$B))*H18,0)</f>
        <v>0</v>
      </c>
      <c r="I22" s="186">
        <f>IF(I21="RF Lead",($C$21-SUMIF(Total!$AB:$AB,I1,Total!$B:$B))*I18,0)</f>
        <v>69.5</v>
      </c>
      <c r="J22" s="186">
        <f>IF(J21="RF Lead",($C$21-SUMIF(Total!$AB:$AB,J1,Total!$B:$B))*J18,0)</f>
        <v>0</v>
      </c>
      <c r="K22" s="186">
        <f>IF(K21="RF Lead",($C$21-SUMIF(Total!$AB:$AB,K1,Total!$B:$B))*K18,0)</f>
        <v>0</v>
      </c>
      <c r="L22" s="186">
        <f>IF(L21="RF Lead",($C$21-SUMIF(Total!$AB:$AB,L1,Total!$B:$B))*L18,0)</f>
        <v>0</v>
      </c>
      <c r="M22" s="186">
        <f>IF(M21="RF Lead",($C$21-SUMIF(Total!$AB:$AB,M1,Total!$B:$B))*M18,0)</f>
        <v>0</v>
      </c>
      <c r="N22" s="186">
        <f>IF(N21="RF Lead",($C$21-SUMIF(Total!$AB:$AB,N1,Total!$B:$B))*N18,0)</f>
        <v>0</v>
      </c>
      <c r="O22" s="186">
        <f>IF(O21="RF Lead",($C$21-SUMIF(Total!$AB:$AB,O1,Total!$B:$B))*O18,0)</f>
        <v>0</v>
      </c>
      <c r="P22" s="186">
        <f>IF(P21="RF Lead",($C$21-SUMIF(Total!$AB:$AB,P1,Total!$B:$B))*P18,0)</f>
        <v>0</v>
      </c>
      <c r="Q22" s="186">
        <f>IF(Q21="RF Lead",($C$21-SUMIF(Total!$AB:$AB,Q1,Total!$B:$B))*Q18,0)</f>
        <v>0</v>
      </c>
      <c r="R22" s="186">
        <f>IF(R21="RF Lead",($C$21-SUMIF(Total!$AB:$AB,R1,Total!$B:$B))*R18,0)</f>
        <v>0</v>
      </c>
      <c r="S22" s="186">
        <f>IF(S21="RF Lead",($C$21-SUMIF(Total!$AB:$AB,S1,Total!$B:$B))*S18,0)</f>
        <v>0</v>
      </c>
      <c r="T22" s="186">
        <f>IF(T21="RF Lead",($C$21-SUMIF(Total!$AB:$AB,T1,Total!$B:$B))*T18,0)</f>
        <v>0</v>
      </c>
      <c r="U22" s="186">
        <f>IF(U21="RF Lead",($C$21-SUMIF(Total!$AB:$AB,U1,Total!$B:$B))*U18,0)</f>
        <v>0</v>
      </c>
      <c r="V22" s="186">
        <f>IF(V21="RF Lead",($C$21-SUMIF(Total!$AB:$AB,V1,Total!$B:$B))*V18,0)</f>
        <v>0</v>
      </c>
      <c r="W22" s="186">
        <f>IF(W21="RF Lead",($C$21-SUMIF(Total!$AB:$AB,W1,Total!$B:$B))*W18,0)</f>
        <v>0</v>
      </c>
      <c r="X22" s="186">
        <f>IF(X21="RF Lead",($C$21-SUMIF(Total!$AB:$AB,X1,Total!$B:$B))*X18,0)</f>
        <v>0</v>
      </c>
      <c r="Y22" s="186">
        <f>IF(Y21="RF Lead",($C$21-SUMIF(Total!$AB:$AB,Y1,Total!$B:$B))*Y18,0)</f>
        <v>0</v>
      </c>
      <c r="Z22" s="186">
        <f>IF(Z21="RF Lead",($C$21-SUMIF(Total!$AB:$AB,Z1,Total!$B:$B))*Z18,0)</f>
        <v>0</v>
      </c>
      <c r="AA22" s="186">
        <f>IF(AA21="RF Lead",($C$21-SUMIF(Total!$AB:$AB,AA1,Total!$B:$B))*AA18,0)</f>
        <v>0</v>
      </c>
      <c r="AB22" s="186">
        <f>IF(AB21="RF Lead",($C$21-SUMIF(Total!$AB:$AB,AB1,Total!$B:$B))*AB18,0)</f>
        <v>0</v>
      </c>
      <c r="AC22" s="186">
        <f>IF(AC21="RF Lead",($C$21-SUMIF(Total!$AB:$AB,AC1,Total!$B:$B))*AC18,0)</f>
        <v>0</v>
      </c>
      <c r="AD22" s="186">
        <f>IF(AD21="RF Lead",($C$21-SUMIF(Total!$AB:$AB,AD1,Total!$B:$B))*AD18,0)</f>
        <v>0</v>
      </c>
      <c r="AE22" s="186">
        <f>IF(AE21="RF Lead",($C$21-SUMIF(Total!$AB:$AB,AE1,Total!$B:$B))*AE18,0)</f>
        <v>0</v>
      </c>
      <c r="AF22" s="186">
        <f>IF(AF21="RF Lead",($C$21-SUMIF(Total!$AB:$AB,AF1,Total!$B:$B))*AF18,0)</f>
        <v>0</v>
      </c>
      <c r="AG22" s="186">
        <f>IF(AG21="RF Lead",($C$21-SUMIF(Total!$AB:$AB,AG1,Total!$B:$B))*AG18,0)</f>
        <v>0</v>
      </c>
      <c r="AH22" s="186">
        <f>IF(AH21="RF Lead",($C$21-SUMIF(Total!$AB:$AB,AH1,Total!$B:$B))*AH18,0)</f>
        <v>0</v>
      </c>
      <c r="AI22" s="186">
        <f>IF(AI21="RF Lead",($C$21-SUMIF(Total!$AB:$AB,AI1,Total!$B:$B))*AI18,0)</f>
        <v>0</v>
      </c>
      <c r="AJ22" s="186">
        <f>IF(AJ21="RF Lead",($C$21-SUMIF(Total!$AB:$AB,AJ1,Total!$B:$B))*AJ18,0)</f>
        <v>0</v>
      </c>
      <c r="AK22" s="186">
        <f>IF(AK21="RF Lead",($C$21-SUMIF(Total!$AB:$AB,AK1,Total!$B:$B))*AK18,0)</f>
        <v>0</v>
      </c>
      <c r="AL22" s="186">
        <f>IF(AL21="RF Lead",($C$21-SUMIF(Total!$AB:$AB,AL1,Total!$B:$B))*AL18,0)</f>
        <v>0</v>
      </c>
      <c r="AM22" s="186">
        <f>IF(AM21="RF Lead",($C$21-SUMIF(Total!$AB:$AB,AM1,Total!$B:$B))*AM18,0)</f>
        <v>0</v>
      </c>
      <c r="AN22" s="186">
        <f>IF(AN21="RF Lead",($C$21-SUMIF(Total!$AB:$AB,AN1,Total!$B:$B))*AN18,0)</f>
        <v>0</v>
      </c>
      <c r="AO22" s="187">
        <f>IF(AO21="RF Lead",($C$21-SUMIF(Total!$AB:$AB,AO1,Total!$B:$B))*AO18,0)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11.682191780821919</v>
      </c>
      <c r="D25" s="109">
        <f>E18-D18</f>
        <v>1066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8.8841643835616448</v>
      </c>
      <c r="D26" s="109">
        <f>E18-(1.26*D18)</f>
        <v>810.68000000000006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8.062246575342467</v>
      </c>
      <c r="D27" s="115">
        <f>D26-75</f>
        <v>735.68000000000006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KHQ0xodx91jwLndzPVmJFFvcBoA+7C7IuUe37xGDKhniYeOBwFwVisKAK6V98roqd6jg2V+j2JmhTkS/YK3r0A==" saltValue="+ZcYk5axOlLFy17p9NTcN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20" priority="6" operator="lessThan">
      <formula>0</formula>
    </cfRule>
  </conditionalFormatting>
  <conditionalFormatting sqref="H1:AO1">
    <cfRule type="duplicateValues" dxfId="19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8.710937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9" style="95" bestFit="1" customWidth="1"/>
    <col min="7" max="7" width="4.85546875" style="233" bestFit="1" customWidth="1"/>
    <col min="8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171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f>PayDay1 + 0</f>
        <v>42552</v>
      </c>
      <c r="B2" s="610">
        <f>SUM(F2:Z2)</f>
        <v>2.5</v>
      </c>
      <c r="C2" s="611">
        <f>B2*12</f>
        <v>30</v>
      </c>
      <c r="D2" s="611">
        <f>C2*0.26</f>
        <v>7.8000000000000007</v>
      </c>
      <c r="E2" s="201"/>
      <c r="F2" s="18">
        <f>SUMIFS(Import!$G:$G,Import!$A:$A,F$1,Import!$B:$B,$A2,Import!$C:$C,$A$1)</f>
        <v>2.5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42553</v>
      </c>
      <c r="B3" s="610">
        <f t="shared" ref="B3" si="0">SUM(F3:Z3)</f>
        <v>0</v>
      </c>
      <c r="C3" s="611">
        <f t="shared" ref="C3" si="1">B3*12</f>
        <v>0</v>
      </c>
      <c r="D3" s="611">
        <f t="shared" ref="D3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42554</v>
      </c>
      <c r="B4" s="610">
        <f>SUM(F4:Z4)</f>
        <v>0</v>
      </c>
      <c r="C4" s="611">
        <f>B4*12</f>
        <v>0</v>
      </c>
      <c r="D4" s="611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42555</v>
      </c>
      <c r="B5" s="610">
        <f>SUM(F5:Z5)</f>
        <v>0</v>
      </c>
      <c r="C5" s="611">
        <f>B5*12</f>
        <v>0</v>
      </c>
      <c r="D5" s="611">
        <f>C5*0.26</f>
        <v>0</v>
      </c>
      <c r="E5" s="543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42556</v>
      </c>
      <c r="B6" s="610">
        <f>SUM(F6:Z6)</f>
        <v>0</v>
      </c>
      <c r="C6" s="611">
        <f>B6*12</f>
        <v>0</v>
      </c>
      <c r="D6" s="611">
        <f>C6*0.26</f>
        <v>0</v>
      </c>
      <c r="E6" s="543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42557</v>
      </c>
      <c r="B7" s="610">
        <f>SUM(F7:Z7)</f>
        <v>0</v>
      </c>
      <c r="C7" s="611">
        <f>B7*12</f>
        <v>0</v>
      </c>
      <c r="D7" s="611">
        <f>C7*0.26</f>
        <v>0</v>
      </c>
      <c r="E7" s="543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42558</v>
      </c>
      <c r="B8" s="610">
        <f t="shared" ref="B8:B16" si="3">SUM(F8:Z8)</f>
        <v>0</v>
      </c>
      <c r="C8" s="611">
        <f t="shared" ref="C8:C16" si="4">B8*12</f>
        <v>0</v>
      </c>
      <c r="D8" s="611">
        <f t="shared" ref="D8:D16" si="5">C8*0.26</f>
        <v>0</v>
      </c>
      <c r="E8" s="543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42559</v>
      </c>
      <c r="B9" s="610">
        <f t="shared" si="3"/>
        <v>0</v>
      </c>
      <c r="C9" s="611">
        <f t="shared" si="4"/>
        <v>0</v>
      </c>
      <c r="D9" s="611">
        <f t="shared" si="5"/>
        <v>0</v>
      </c>
      <c r="E9" s="543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42560</v>
      </c>
      <c r="B10" s="610">
        <f t="shared" si="3"/>
        <v>0</v>
      </c>
      <c r="C10" s="611">
        <f t="shared" si="4"/>
        <v>0</v>
      </c>
      <c r="D10" s="611">
        <f t="shared" si="5"/>
        <v>0</v>
      </c>
      <c r="E10" s="543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42561</v>
      </c>
      <c r="B11" s="610">
        <f t="shared" si="3"/>
        <v>0</v>
      </c>
      <c r="C11" s="611">
        <f t="shared" si="4"/>
        <v>0</v>
      </c>
      <c r="D11" s="611">
        <f t="shared" si="5"/>
        <v>0</v>
      </c>
      <c r="E11" s="543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42562</v>
      </c>
      <c r="B12" s="610">
        <f t="shared" si="3"/>
        <v>2</v>
      </c>
      <c r="C12" s="611">
        <f t="shared" si="4"/>
        <v>24</v>
      </c>
      <c r="D12" s="611">
        <f t="shared" si="5"/>
        <v>6.24</v>
      </c>
      <c r="E12" s="543"/>
      <c r="F12" s="150">
        <f>SUMIFS(Import!$G:$G,Import!$A:$A,F$1,Import!$B:$B,$A12,Import!$C:$C,$A$1)</f>
        <v>2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42563</v>
      </c>
      <c r="B13" s="610">
        <f t="shared" si="3"/>
        <v>3</v>
      </c>
      <c r="C13" s="611">
        <f t="shared" si="4"/>
        <v>36</v>
      </c>
      <c r="D13" s="611">
        <f t="shared" si="5"/>
        <v>9.36</v>
      </c>
      <c r="E13" s="543">
        <v>31</v>
      </c>
      <c r="F13" s="150">
        <f>SUMIFS(Import!$G:$G,Import!$A:$A,F$1,Import!$B:$B,$A13,Import!$C:$C,$A$1)</f>
        <v>3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42564</v>
      </c>
      <c r="B14" s="610">
        <f t="shared" si="3"/>
        <v>3</v>
      </c>
      <c r="C14" s="611">
        <f t="shared" si="4"/>
        <v>36</v>
      </c>
      <c r="D14" s="611">
        <f t="shared" si="5"/>
        <v>9.36</v>
      </c>
      <c r="E14" s="543"/>
      <c r="F14" s="150">
        <f>SUMIFS(Import!$G:$G,Import!$A:$A,F$1,Import!$B:$B,$A14,Import!$C:$C,$A$1)</f>
        <v>3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42565</v>
      </c>
      <c r="B15" s="610">
        <f t="shared" si="3"/>
        <v>3.5</v>
      </c>
      <c r="C15" s="611">
        <f t="shared" si="4"/>
        <v>42</v>
      </c>
      <c r="D15" s="611">
        <f t="shared" si="5"/>
        <v>10.92</v>
      </c>
      <c r="E15" s="543"/>
      <c r="F15" s="150">
        <f>SUMIFS(Import!$G:$G,Import!$A:$A,F$1,Import!$B:$B,$A15,Import!$C:$C,$A$1)</f>
        <v>3.5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2" thickBot="1" x14ac:dyDescent="0.25">
      <c r="A16" s="289">
        <f>PayDay1 + 14</f>
        <v>42566</v>
      </c>
      <c r="B16" s="610">
        <f t="shared" si="3"/>
        <v>3.5</v>
      </c>
      <c r="C16" s="611">
        <f t="shared" si="4"/>
        <v>42</v>
      </c>
      <c r="D16" s="611">
        <f t="shared" si="5"/>
        <v>10.92</v>
      </c>
      <c r="E16" s="543"/>
      <c r="F16" s="150">
        <f>SUMIFS(Import!$G:$G,Import!$A:$A,F$1,Import!$B:$B,$A16,Import!$C:$C,$A$1)</f>
        <v>3.5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2" thickBot="1" x14ac:dyDescent="0.25">
      <c r="A17" s="202" t="s">
        <v>51</v>
      </c>
      <c r="B17" s="203">
        <f>SUM(B2:B16)</f>
        <v>17.5</v>
      </c>
      <c r="C17" s="204">
        <f>SUM(C2:C16)-C18</f>
        <v>175</v>
      </c>
      <c r="D17" s="204">
        <f>SUM(D2:D16)-D18</f>
        <v>45.5</v>
      </c>
      <c r="E17" s="205">
        <f t="shared" ref="E17" si="6">SUM(E2:E16)</f>
        <v>31</v>
      </c>
      <c r="F17" s="206">
        <f>SUM(F2:F16)</f>
        <v>17.5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35</v>
      </c>
      <c r="D18" s="12">
        <f>C18*0.26</f>
        <v>9.1</v>
      </c>
      <c r="E18" s="211" t="s">
        <v>56</v>
      </c>
      <c r="F18" s="12">
        <f>SUM(F2:F16)*(12-F37)</f>
        <v>35</v>
      </c>
      <c r="G18" s="12">
        <f>SUM(G2:G16)*(12-G37)</f>
        <v>0</v>
      </c>
      <c r="H18" s="12">
        <f>SUM(H2:H16)*(12-H37)</f>
        <v>0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7">SUM(F20:Z20)</f>
        <v>0</v>
      </c>
      <c r="C20" s="144">
        <f t="shared" ref="C20:C28" si="8">B20*12</f>
        <v>0</v>
      </c>
      <c r="D20" s="144">
        <f t="shared" ref="D20:D28" si="9">C20*0.26</f>
        <v>0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7"/>
        <v>0</v>
      </c>
      <c r="C25" s="144">
        <f t="shared" si="8"/>
        <v>0</v>
      </c>
      <c r="D25" s="144">
        <f t="shared" si="9"/>
        <v>0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7"/>
        <v>0</v>
      </c>
      <c r="C26" s="144">
        <f t="shared" si="8"/>
        <v>0</v>
      </c>
      <c r="D26" s="144">
        <f t="shared" si="9"/>
        <v>0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7"/>
        <v>0</v>
      </c>
      <c r="C27" s="144">
        <f t="shared" si="8"/>
        <v>0</v>
      </c>
      <c r="D27" s="144">
        <f t="shared" si="9"/>
        <v>0</v>
      </c>
      <c r="E27" s="543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7"/>
        <v>0</v>
      </c>
      <c r="C28" s="144">
        <f t="shared" si="8"/>
        <v>0</v>
      </c>
      <c r="D28" s="144">
        <f t="shared" si="9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0">SUM(F29:Z29)</f>
        <v>0</v>
      </c>
      <c r="C29" s="144">
        <f t="shared" ref="C29:C34" si="11">B29*12</f>
        <v>0</v>
      </c>
      <c r="D29" s="144">
        <f t="shared" ref="D29:D34" si="12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0"/>
        <v>0</v>
      </c>
      <c r="C30" s="144">
        <f t="shared" si="11"/>
        <v>0</v>
      </c>
      <c r="D30" s="144">
        <f t="shared" si="12"/>
        <v>0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0"/>
        <v>0</v>
      </c>
      <c r="C31" s="144">
        <f t="shared" si="11"/>
        <v>0</v>
      </c>
      <c r="D31" s="144">
        <f t="shared" si="12"/>
        <v>0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0"/>
        <v>0</v>
      </c>
      <c r="C32" s="144">
        <f t="shared" si="11"/>
        <v>0</v>
      </c>
      <c r="D32" s="144">
        <f t="shared" si="12"/>
        <v>0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0"/>
        <v>0</v>
      </c>
      <c r="C33" s="144">
        <f t="shared" si="11"/>
        <v>0</v>
      </c>
      <c r="D33" s="144">
        <f t="shared" si="12"/>
        <v>0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/>
      <c r="B34" s="212">
        <f t="shared" si="10"/>
        <v>0</v>
      </c>
      <c r="C34" s="144">
        <f t="shared" si="11"/>
        <v>0</v>
      </c>
      <c r="D34" s="144">
        <f t="shared" si="12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3">SUM(E19:E34)</f>
        <v>0</v>
      </c>
      <c r="F35" s="102">
        <f>SUM(F19:F34)</f>
        <v>0</v>
      </c>
      <c r="G35" s="102">
        <f>SUM(G19:G34)</f>
        <v>0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>SUM(F19:F34)*(12-F37)</f>
        <v>0</v>
      </c>
      <c r="G36" s="12">
        <f>SUM(G19:G34)*(12-G37)</f>
        <v>0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SUMIF(Total!$AB:$AB,F1,Total!$B:$B)</f>
        <v>10</v>
      </c>
      <c r="G37" s="194">
        <f>SUMIF(Total!$AB:$AB,G1,Total!$B:$B)</f>
        <v>0</v>
      </c>
      <c r="H37" s="194">
        <f>SUMIF(Total!$AB:$AB,H1,Total!$B:$B)</f>
        <v>0</v>
      </c>
      <c r="I37" s="194">
        <f>SUMIF(Total!$AB:$AB,I1,Total!$B:$B)</f>
        <v>0</v>
      </c>
      <c r="J37" s="194">
        <f>SUMIF(Total!$AB:$AB,J1,Total!$B:$B)</f>
        <v>0</v>
      </c>
      <c r="K37" s="194">
        <f>SUMIF(Total!$AB:$AB,K1,Total!$B:$B)</f>
        <v>0</v>
      </c>
      <c r="L37" s="194">
        <f>SUMIF(Total!$AB:$AB,L1,Total!$B:$B)</f>
        <v>0</v>
      </c>
      <c r="M37" s="194">
        <f>SUMIF(Total!$AB:$AB,M1,Total!$B:$B)</f>
        <v>0</v>
      </c>
      <c r="N37" s="194">
        <f>SUMIF(Total!$AB:$AB,N1,Total!$B:$B)</f>
        <v>0</v>
      </c>
      <c r="O37" s="194">
        <f>SUMIF(Total!$AB:$AB,O1,Total!$B:$B)</f>
        <v>0</v>
      </c>
      <c r="P37" s="194">
        <f>SUMIF(Total!$AB:$AB,P1,Total!$B:$B)</f>
        <v>0</v>
      </c>
      <c r="Q37" s="194">
        <f>SUMIF(Total!$AB:$AB,Q1,Total!$B:$B)</f>
        <v>0</v>
      </c>
      <c r="R37" s="194">
        <f>SUMIF(Total!$AB:$AB,R1,Total!$B:$B)</f>
        <v>0</v>
      </c>
      <c r="S37" s="194">
        <f>SUMIF(Total!$AB:$AB,S1,Total!$B:$B)</f>
        <v>0</v>
      </c>
      <c r="T37" s="194">
        <f>SUMIF(Total!$AB:$AB,T1,Total!$B:$B)</f>
        <v>0</v>
      </c>
      <c r="U37" s="194">
        <f>SUMIF(Total!$AB:$AB,U1,Total!$B:$B)</f>
        <v>0</v>
      </c>
      <c r="V37" s="194">
        <f>SUMIF(Total!$AB:$AB,V1,Total!$B:$B)</f>
        <v>0</v>
      </c>
      <c r="W37" s="194">
        <f>SUMIF(Total!$AB:$AB,W1,Total!$B:$B)</f>
        <v>0</v>
      </c>
      <c r="X37" s="194">
        <f>SUMIF(Total!$AB:$AB,X1,Total!$B:$B)</f>
        <v>0</v>
      </c>
      <c r="Y37" s="194">
        <f>SUMIF(Total!$AB:$AB,Y1,Total!$B:$B)</f>
        <v>0</v>
      </c>
      <c r="Z37" s="115">
        <f>SUMIF(Total!$AB:$AB,Z1,Total!$B:$B)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210</v>
      </c>
      <c r="G38" s="174">
        <f>(G35+G17)*G37+G18+G36</f>
        <v>0</v>
      </c>
      <c r="H38" s="174">
        <f>(H35+H17)*H37+H18+H36</f>
        <v>0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233</v>
      </c>
      <c r="C40" s="225">
        <f>E17</f>
        <v>31</v>
      </c>
      <c r="D40" s="225">
        <f>SUM(B40:C40)</f>
        <v>264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233</v>
      </c>
      <c r="C42" s="230">
        <f>SUM(C40:C41)</f>
        <v>31</v>
      </c>
      <c r="D42" s="230">
        <f>SUM(B42:C42)</f>
        <v>264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264.60000000000002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-0.60000000000002274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QomSp4P7f4yDg5QZjiInoNH70QMikd9e37145xQhM1r8l+eHWMQ0oDNcNL4oKvTJntMN5f24j3lLVaLOlZBSgQ==" saltValue="nkoYMmD6DfVnCvlUf7M+2Q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8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A6" sqref="A6"/>
    </sheetView>
  </sheetViews>
  <sheetFormatPr defaultColWidth="9.140625" defaultRowHeight="11.25" x14ac:dyDescent="0.2"/>
  <cols>
    <col min="1" max="1" width="18.7109375" style="522" bestFit="1" customWidth="1"/>
    <col min="2" max="2" width="9" style="522" bestFit="1" customWidth="1"/>
    <col min="3" max="3" width="7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127</v>
      </c>
      <c r="D1" s="501" t="s">
        <v>128</v>
      </c>
      <c r="E1" s="502" t="s">
        <v>129</v>
      </c>
      <c r="F1" s="503" t="s">
        <v>130</v>
      </c>
      <c r="G1" s="502" t="s">
        <v>63</v>
      </c>
      <c r="H1" s="502" t="s">
        <v>131</v>
      </c>
    </row>
    <row r="2" spans="1:8" x14ac:dyDescent="0.2">
      <c r="A2" s="542">
        <f>PayDay1 + 0</f>
        <v>42552</v>
      </c>
      <c r="B2" s="539" t="s">
        <v>171</v>
      </c>
      <c r="C2" s="540" t="s">
        <v>174</v>
      </c>
      <c r="D2" s="541">
        <v>0</v>
      </c>
      <c r="E2" s="537">
        <v>0</v>
      </c>
      <c r="F2" s="505">
        <f>SUMIFS(Import!G:G,Import!D:D,"SC Doorman",Import!B:B,A2)</f>
        <v>0</v>
      </c>
      <c r="G2" s="506">
        <f t="shared" ref="G2:G16" si="0">E2+F2*23</f>
        <v>0</v>
      </c>
      <c r="H2" s="537"/>
    </row>
    <row r="3" spans="1:8" x14ac:dyDescent="0.2">
      <c r="A3" s="542">
        <f>PayDay1 + 1</f>
        <v>42553</v>
      </c>
      <c r="B3" s="539"/>
      <c r="C3" s="540"/>
      <c r="D3" s="541"/>
      <c r="E3" s="537"/>
      <c r="F3" s="505">
        <f>SUMIFS(Import!G:G,Import!D:D,"SC Doorman",Import!B:B,A3)</f>
        <v>0</v>
      </c>
      <c r="G3" s="506">
        <f t="shared" si="0"/>
        <v>0</v>
      </c>
      <c r="H3" s="537"/>
    </row>
    <row r="4" spans="1:8" x14ac:dyDescent="0.2">
      <c r="A4" s="542">
        <f>PayDay1 + 2</f>
        <v>42554</v>
      </c>
      <c r="B4" s="539"/>
      <c r="C4" s="540"/>
      <c r="D4" s="541"/>
      <c r="E4" s="537"/>
      <c r="F4" s="505">
        <f>SUMIFS(Import!G:G,Import!D:D,"SC Doorman",Import!B:B,A4)</f>
        <v>0</v>
      </c>
      <c r="G4" s="506">
        <f t="shared" si="0"/>
        <v>0</v>
      </c>
      <c r="H4" s="538"/>
    </row>
    <row r="5" spans="1:8" x14ac:dyDescent="0.2">
      <c r="A5" s="542">
        <f>PayDay1 + 3</f>
        <v>42555</v>
      </c>
      <c r="B5" s="539"/>
      <c r="C5" s="540" t="s">
        <v>174</v>
      </c>
      <c r="D5" s="541"/>
      <c r="E5" s="537"/>
      <c r="F5" s="505">
        <f>SUMIFS(Import!G:G,Import!D:D,"SC Doorman",Import!B:B,A5)</f>
        <v>0</v>
      </c>
      <c r="G5" s="506">
        <f t="shared" si="0"/>
        <v>0</v>
      </c>
      <c r="H5" s="537"/>
    </row>
    <row r="6" spans="1:8" x14ac:dyDescent="0.2">
      <c r="A6" s="542">
        <f>PayDay1 + 4</f>
        <v>42556</v>
      </c>
      <c r="B6" s="539"/>
      <c r="C6" s="540" t="s">
        <v>174</v>
      </c>
      <c r="D6" s="541"/>
      <c r="E6" s="537"/>
      <c r="F6" s="505">
        <f>SUMIFS(Import!G:G,Import!D:D,"SC Doorman",Import!B:B,A6)</f>
        <v>0</v>
      </c>
      <c r="G6" s="506">
        <f t="shared" si="0"/>
        <v>0</v>
      </c>
      <c r="H6" s="537"/>
    </row>
    <row r="7" spans="1:8" x14ac:dyDescent="0.2">
      <c r="A7" s="542">
        <f>PayDay1 + 5</f>
        <v>42557</v>
      </c>
      <c r="B7" s="539"/>
      <c r="C7" s="540" t="s">
        <v>174</v>
      </c>
      <c r="D7" s="541"/>
      <c r="E7" s="537"/>
      <c r="F7" s="505">
        <f>SUMIFS(Import!G:G,Import!D:D,"SC Doorman",Import!B:B,A7)</f>
        <v>0</v>
      </c>
      <c r="G7" s="506">
        <f t="shared" si="0"/>
        <v>0</v>
      </c>
      <c r="H7" s="537"/>
    </row>
    <row r="8" spans="1:8" x14ac:dyDescent="0.2">
      <c r="A8" s="542">
        <f>PayDay1 + 6</f>
        <v>42558</v>
      </c>
      <c r="B8" s="539"/>
      <c r="C8" s="540" t="s">
        <v>174</v>
      </c>
      <c r="D8" s="541"/>
      <c r="E8" s="537"/>
      <c r="F8" s="505">
        <f>SUMIFS(Import!G:G,Import!D:D,"SC Doorman",Import!B:B,A8)</f>
        <v>0</v>
      </c>
      <c r="G8" s="506">
        <f t="shared" si="0"/>
        <v>0</v>
      </c>
      <c r="H8" s="537"/>
    </row>
    <row r="9" spans="1:8" x14ac:dyDescent="0.2">
      <c r="A9" s="542">
        <f>PayDay1 + 7</f>
        <v>42559</v>
      </c>
      <c r="B9" s="539"/>
      <c r="C9" s="540" t="s">
        <v>174</v>
      </c>
      <c r="D9" s="541"/>
      <c r="E9" s="537"/>
      <c r="F9" s="505">
        <f>SUMIFS(Import!G:G,Import!D:D,"SC Doorman",Import!B:B,A9)</f>
        <v>0</v>
      </c>
      <c r="G9" s="506">
        <f t="shared" si="0"/>
        <v>0</v>
      </c>
      <c r="H9" s="537"/>
    </row>
    <row r="10" spans="1:8" x14ac:dyDescent="0.2">
      <c r="A10" s="542">
        <f>PayDay1 + 8</f>
        <v>42560</v>
      </c>
      <c r="B10" s="539"/>
      <c r="C10" s="540"/>
      <c r="D10" s="541"/>
      <c r="E10" s="537"/>
      <c r="F10" s="505">
        <f>SUMIFS(Import!G:G,Import!D:D,"SC Doorman",Import!B:B,A10)</f>
        <v>0</v>
      </c>
      <c r="G10" s="506">
        <f t="shared" si="0"/>
        <v>0</v>
      </c>
      <c r="H10" s="537"/>
    </row>
    <row r="11" spans="1:8" x14ac:dyDescent="0.2">
      <c r="A11" s="542">
        <f>PayDay1 + 9</f>
        <v>42561</v>
      </c>
      <c r="B11" s="539"/>
      <c r="C11" s="540"/>
      <c r="D11" s="541"/>
      <c r="E11" s="537"/>
      <c r="F11" s="505">
        <f>SUMIFS(Import!G:G,Import!D:D,"SC Doorman",Import!B:B,A11)</f>
        <v>0</v>
      </c>
      <c r="G11" s="506">
        <f t="shared" si="0"/>
        <v>0</v>
      </c>
      <c r="H11" s="537"/>
    </row>
    <row r="12" spans="1:8" x14ac:dyDescent="0.2">
      <c r="A12" s="542">
        <f>PayDay1 + 10</f>
        <v>42562</v>
      </c>
      <c r="B12" s="539"/>
      <c r="C12" s="540" t="s">
        <v>174</v>
      </c>
      <c r="D12" s="541"/>
      <c r="E12" s="537"/>
      <c r="F12" s="505">
        <f>SUMIFS(Import!G:G,Import!D:D,"SC Doorman",Import!B:B,A12)</f>
        <v>0</v>
      </c>
      <c r="G12" s="506">
        <f t="shared" si="0"/>
        <v>0</v>
      </c>
      <c r="H12" s="537"/>
    </row>
    <row r="13" spans="1:8" x14ac:dyDescent="0.2">
      <c r="A13" s="542">
        <f>PayDay1 + 11</f>
        <v>42563</v>
      </c>
      <c r="B13" s="539" t="s">
        <v>171</v>
      </c>
      <c r="C13" s="540" t="s">
        <v>192</v>
      </c>
      <c r="D13" s="541">
        <v>2</v>
      </c>
      <c r="E13" s="537">
        <v>37</v>
      </c>
      <c r="F13" s="505">
        <f>SUMIFS(Import!G:G,Import!D:D,"SC Doorman",Import!B:B,A13)</f>
        <v>0</v>
      </c>
      <c r="G13" s="506">
        <f t="shared" si="0"/>
        <v>37</v>
      </c>
      <c r="H13" s="537"/>
    </row>
    <row r="14" spans="1:8" x14ac:dyDescent="0.2">
      <c r="A14" s="542">
        <f>PayDay1 + 12</f>
        <v>42564</v>
      </c>
      <c r="B14" s="539" t="s">
        <v>171</v>
      </c>
      <c r="C14" s="540" t="s">
        <v>191</v>
      </c>
      <c r="D14" s="541">
        <v>2</v>
      </c>
      <c r="E14" s="537">
        <v>54</v>
      </c>
      <c r="F14" s="505">
        <f>SUMIFS(Import!G:G,Import!D:D,"SC Doorman",Import!B:B,A14)</f>
        <v>0</v>
      </c>
      <c r="G14" s="506">
        <f t="shared" si="0"/>
        <v>54</v>
      </c>
      <c r="H14" s="537"/>
    </row>
    <row r="15" spans="1:8" x14ac:dyDescent="0.2">
      <c r="A15" s="542">
        <f>PayDay1 + 13</f>
        <v>42565</v>
      </c>
      <c r="B15" s="539" t="s">
        <v>171</v>
      </c>
      <c r="C15" s="540" t="s">
        <v>195</v>
      </c>
      <c r="D15" s="541">
        <v>2</v>
      </c>
      <c r="E15" s="537">
        <v>62</v>
      </c>
      <c r="F15" s="505">
        <f>SUMIFS(Import!G:G,Import!D:D,"SC Doorman",Import!B:B,A15)</f>
        <v>0</v>
      </c>
      <c r="G15" s="506">
        <f t="shared" si="0"/>
        <v>62</v>
      </c>
      <c r="H15" s="537"/>
    </row>
    <row r="16" spans="1:8" ht="12" thickBot="1" x14ac:dyDescent="0.25">
      <c r="A16" s="542">
        <f>PayDay1 + 14</f>
        <v>42566</v>
      </c>
      <c r="B16" s="539" t="s">
        <v>171</v>
      </c>
      <c r="C16" s="540" t="s">
        <v>194</v>
      </c>
      <c r="D16" s="541">
        <v>2</v>
      </c>
      <c r="E16" s="537">
        <v>80</v>
      </c>
      <c r="F16" s="505">
        <f>SUMIFS(Import!G:G,Import!D:D,"SC Doorman",Import!B:B,A16)</f>
        <v>0</v>
      </c>
      <c r="G16" s="506">
        <f t="shared" si="0"/>
        <v>80</v>
      </c>
      <c r="H16" s="537"/>
    </row>
    <row r="17" spans="1:10" ht="12" thickBot="1" x14ac:dyDescent="0.25">
      <c r="A17" s="507" t="s">
        <v>132</v>
      </c>
      <c r="B17" s="508"/>
      <c r="C17" s="508"/>
      <c r="D17" s="509">
        <f>SUM(D2:D16)</f>
        <v>8</v>
      </c>
      <c r="E17" s="510">
        <f>SUM(E2:E16)</f>
        <v>233</v>
      </c>
      <c r="F17" s="511">
        <f>SUM(F2:F16)</f>
        <v>0</v>
      </c>
      <c r="G17" s="510">
        <f>SUM(G2:G16)</f>
        <v>233</v>
      </c>
      <c r="H17" s="512"/>
    </row>
    <row r="18" spans="1:10" x14ac:dyDescent="0.2">
      <c r="A18" s="542"/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1">E18+F18*23</f>
        <v>0</v>
      </c>
      <c r="H18" s="537"/>
    </row>
    <row r="19" spans="1:10" x14ac:dyDescent="0.2">
      <c r="A19" s="542"/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1"/>
        <v>0</v>
      </c>
      <c r="H19" s="537"/>
    </row>
    <row r="20" spans="1:10" x14ac:dyDescent="0.2">
      <c r="A20" s="542"/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1"/>
        <v>0</v>
      </c>
      <c r="H20" s="537"/>
    </row>
    <row r="21" spans="1:10" x14ac:dyDescent="0.2">
      <c r="A21" s="542"/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1"/>
        <v>0</v>
      </c>
      <c r="H21" s="537"/>
    </row>
    <row r="22" spans="1:10" x14ac:dyDescent="0.2">
      <c r="A22" s="542"/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1"/>
        <v>0</v>
      </c>
      <c r="H22" s="537"/>
    </row>
    <row r="23" spans="1:10" x14ac:dyDescent="0.2">
      <c r="A23" s="542"/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1"/>
        <v>0</v>
      </c>
      <c r="H23" s="537"/>
    </row>
    <row r="24" spans="1:10" x14ac:dyDescent="0.2">
      <c r="A24" s="542"/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1"/>
        <v>0</v>
      </c>
      <c r="H24" s="537"/>
    </row>
    <row r="25" spans="1:10" x14ac:dyDescent="0.2">
      <c r="A25" s="542"/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1"/>
        <v>0</v>
      </c>
      <c r="H25" s="537"/>
    </row>
    <row r="26" spans="1:10" x14ac:dyDescent="0.2">
      <c r="A26" s="542"/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1"/>
        <v>0</v>
      </c>
      <c r="H26" s="537"/>
    </row>
    <row r="27" spans="1:10" x14ac:dyDescent="0.2">
      <c r="A27" s="542"/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1"/>
        <v>0</v>
      </c>
      <c r="H27" s="537"/>
    </row>
    <row r="28" spans="1:10" x14ac:dyDescent="0.2">
      <c r="A28" s="542"/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1"/>
        <v>0</v>
      </c>
      <c r="H28" s="537"/>
    </row>
    <row r="29" spans="1:10" x14ac:dyDescent="0.2">
      <c r="A29" s="542"/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1"/>
        <v>0</v>
      </c>
      <c r="H29" s="537"/>
      <c r="J29" s="513"/>
    </row>
    <row r="30" spans="1:10" x14ac:dyDescent="0.2">
      <c r="A30" s="542"/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1"/>
        <v>0</v>
      </c>
      <c r="H30" s="537"/>
    </row>
    <row r="31" spans="1:10" x14ac:dyDescent="0.2">
      <c r="A31" s="542"/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1"/>
        <v>0</v>
      </c>
      <c r="H31" s="537"/>
    </row>
    <row r="32" spans="1:10" x14ac:dyDescent="0.2">
      <c r="A32" s="542"/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1"/>
        <v>0</v>
      </c>
      <c r="H32" s="537"/>
    </row>
    <row r="33" spans="1:8" ht="12" thickBot="1" x14ac:dyDescent="0.25">
      <c r="A33" s="542"/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132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2" thickBot="1" x14ac:dyDescent="0.25">
      <c r="A35" s="514" t="s">
        <v>133</v>
      </c>
      <c r="B35" s="508"/>
      <c r="C35" s="508"/>
      <c r="D35" s="515">
        <f>D17+D34</f>
        <v>8</v>
      </c>
      <c r="E35" s="516">
        <f>E17+E34</f>
        <v>233</v>
      </c>
      <c r="F35" s="517">
        <f>F17+F34</f>
        <v>0</v>
      </c>
      <c r="G35" s="516">
        <f>G17+G34</f>
        <v>233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bgp/1chbinsGB2WmAYkdoY1hizVi2Cbb9nqnmkipyFxnt1lnrU4IZ9vkwP4HZmwKCsMV6q4GR1RXx5bQxHaUog==" saltValue="9/wjKO74rLMXtwNBlbLnww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8.7109375" style="241" bestFit="1" customWidth="1"/>
    <col min="2" max="2" width="8.85546875" style="241" bestFit="1" customWidth="1"/>
    <col min="3" max="3" width="9.140625" style="241" bestFit="1" customWidth="1"/>
    <col min="4" max="4" width="7.42578125" style="241" bestFit="1" customWidth="1"/>
    <col min="5" max="5" width="6.7109375" style="241" bestFit="1" customWidth="1"/>
    <col min="6" max="6" width="8.42578125" style="241" bestFit="1" customWidth="1"/>
    <col min="7" max="7" width="9" style="241" bestFit="1" customWidth="1"/>
    <col min="8" max="8" width="9.1406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572" t="s">
        <v>143</v>
      </c>
      <c r="B1" s="292" t="s">
        <v>75</v>
      </c>
      <c r="C1" s="292" t="s">
        <v>40</v>
      </c>
      <c r="D1" s="533" t="s">
        <v>241</v>
      </c>
      <c r="E1" s="531" t="s">
        <v>214</v>
      </c>
      <c r="F1" s="531" t="s">
        <v>179</v>
      </c>
      <c r="G1" s="531" t="s">
        <v>210</v>
      </c>
      <c r="H1" s="531" t="s">
        <v>183</v>
      </c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42552</v>
      </c>
      <c r="B2" s="293">
        <f>SUMPRODUCT(D2:AK2,$D$19:$AK$19)</f>
        <v>92.5</v>
      </c>
      <c r="C2" s="523">
        <f t="shared" ref="C2:C17" si="0">SUM(D2:AK2)</f>
        <v>9.25</v>
      </c>
      <c r="D2" s="150">
        <f>SUMIFS(Import!$G:$G,Import!$A:$A,D$1,Import!$B:$B,$A2,Import!$C:$C,$A$1)</f>
        <v>3.25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6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42553</v>
      </c>
      <c r="B3" s="293">
        <f t="shared" ref="B3:B17" si="1">SUMPRODUCT(D3:AK3,$D$19:$AK$19)</f>
        <v>120</v>
      </c>
      <c r="C3" s="523">
        <f t="shared" si="0"/>
        <v>12</v>
      </c>
      <c r="D3" s="150">
        <f>SUMIFS(Import!$G:$G,Import!$A:$A,D$1,Import!$B:$B,$A3,Import!$C:$C,$A$1)</f>
        <v>6.5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5.5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42554</v>
      </c>
      <c r="B4" s="293">
        <f t="shared" si="1"/>
        <v>95</v>
      </c>
      <c r="C4" s="523">
        <f t="shared" si="0"/>
        <v>9.5</v>
      </c>
      <c r="D4" s="150">
        <f>SUMIFS(Import!$G:$G,Import!$A:$A,D$1,Import!$B:$B,$A4,Import!$C:$C,$A$1)</f>
        <v>9.5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42555</v>
      </c>
      <c r="B5" s="293">
        <f t="shared" si="1"/>
        <v>57.5</v>
      </c>
      <c r="C5" s="523">
        <f t="shared" si="0"/>
        <v>5.75</v>
      </c>
      <c r="D5" s="150">
        <f>SUMIFS(Import!$G:$G,Import!$A:$A,D$1,Import!$B:$B,$A5,Import!$C:$C,$A$1)</f>
        <v>5.75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42556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42557</v>
      </c>
      <c r="B7" s="293">
        <f t="shared" si="1"/>
        <v>90</v>
      </c>
      <c r="C7" s="523">
        <f t="shared" si="0"/>
        <v>9</v>
      </c>
      <c r="D7" s="150">
        <f>SUMIFS(Import!$G:$G,Import!$A:$A,D$1,Import!$B:$B,$A7,Import!$C:$C,$A$1)</f>
        <v>2.75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6.25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42558</v>
      </c>
      <c r="B8" s="293">
        <f t="shared" si="1"/>
        <v>55</v>
      </c>
      <c r="C8" s="523">
        <f t="shared" si="0"/>
        <v>5.5</v>
      </c>
      <c r="D8" s="150">
        <f>SUMIFS(Import!$G:$G,Import!$A:$A,D$1,Import!$B:$B,$A8,Import!$C:$C,$A$1)</f>
        <v>5.5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42559</v>
      </c>
      <c r="B9" s="293">
        <f t="shared" si="1"/>
        <v>90</v>
      </c>
      <c r="C9" s="523">
        <f t="shared" si="0"/>
        <v>9</v>
      </c>
      <c r="D9" s="150">
        <f>SUMIFS(Import!$G:$G,Import!$A:$A,D$1,Import!$B:$B,$A9,Import!$C:$C,$A$1)</f>
        <v>9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42560</v>
      </c>
      <c r="B10" s="293">
        <f t="shared" si="1"/>
        <v>105</v>
      </c>
      <c r="C10" s="523">
        <f t="shared" si="0"/>
        <v>10.5</v>
      </c>
      <c r="D10" s="150">
        <f>SUMIFS(Import!$G:$G,Import!$A:$A,D$1,Import!$B:$B,$A10,Import!$C:$C,$A$1)</f>
        <v>10.5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42561</v>
      </c>
      <c r="B11" s="293">
        <f t="shared" si="1"/>
        <v>121.3</v>
      </c>
      <c r="C11" s="523">
        <f t="shared" si="0"/>
        <v>12.129999999999999</v>
      </c>
      <c r="D11" s="150">
        <f>SUMIFS(Import!$G:$G,Import!$A:$A,D$1,Import!$B:$B,$A11,Import!$C:$C,$A$1)</f>
        <v>6.5</v>
      </c>
      <c r="E11" s="150">
        <f>SUMIFS(Import!$G:$G,Import!$A:$A,E$1,Import!$B:$B,$A11,Import!$C:$C,$A$1)</f>
        <v>5.63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42562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42563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42564</v>
      </c>
      <c r="B14" s="293">
        <f t="shared" si="1"/>
        <v>82.5</v>
      </c>
      <c r="C14" s="523">
        <f t="shared" si="0"/>
        <v>8.25</v>
      </c>
      <c r="D14" s="150">
        <f>SUMIFS(Import!$G:$G,Import!$A:$A,D$1,Import!$B:$B,$A14,Import!$C:$C,$A$1)</f>
        <v>8.25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42565</v>
      </c>
      <c r="B15" s="293">
        <f t="shared" si="1"/>
        <v>102.5</v>
      </c>
      <c r="C15" s="523">
        <f t="shared" si="0"/>
        <v>10.25</v>
      </c>
      <c r="D15" s="150">
        <f>SUMIFS(Import!$G:$G,Import!$A:$A,D$1,Import!$B:$B,$A15,Import!$C:$C,$A$1)</f>
        <v>5.25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5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42566</v>
      </c>
      <c r="B16" s="293">
        <f t="shared" si="1"/>
        <v>90</v>
      </c>
      <c r="C16" s="523">
        <f t="shared" si="0"/>
        <v>9</v>
      </c>
      <c r="D16" s="150">
        <f>SUMIFS(Import!$G:$G,Import!$A:$A,D$1,Import!$B:$B,$A16,Import!$C:$C,$A$1)</f>
        <v>9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IF(Import!X22&lt;&gt;"",Import!X22,"")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1101.3</v>
      </c>
      <c r="C18" s="294">
        <f t="shared" si="2"/>
        <v>110.13</v>
      </c>
      <c r="D18" s="102">
        <f>SUM(D2:D17)</f>
        <v>81.75</v>
      </c>
      <c r="E18" s="102">
        <f>SUM(E2:E17)</f>
        <v>5.63</v>
      </c>
      <c r="F18" s="102">
        <f>SUM(F2:F17)</f>
        <v>10.5</v>
      </c>
      <c r="G18" s="102">
        <f>SUM(G2:G17)</f>
        <v>6</v>
      </c>
      <c r="H18" s="102">
        <f>SUM(H2:H17)</f>
        <v>6.25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SUMIF(Total!$AB:$AB,D1,Total!$B:$B)</f>
        <v>10</v>
      </c>
      <c r="E19" s="165">
        <f>SUMIF(Total!$AB:$AB,E1,Total!$B:$B)</f>
        <v>10</v>
      </c>
      <c r="F19" s="165">
        <f>SUMIF(Total!$AB:$AB,F1,Total!$B:$B)</f>
        <v>10</v>
      </c>
      <c r="G19" s="165">
        <f>SUMIF(Total!$AB:$AB,G1,Total!$B:$B)</f>
        <v>10</v>
      </c>
      <c r="H19" s="165">
        <f>SUMIF(Total!$AB:$AB,H1,Total!$B:$B)</f>
        <v>10</v>
      </c>
      <c r="I19" s="165">
        <f>SUMIF(Total!$AB:$AB,I1,Total!$B:$B)</f>
        <v>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2" thickBot="1" x14ac:dyDescent="0.25">
      <c r="C20" s="240" t="s">
        <v>42</v>
      </c>
      <c r="D20" s="173">
        <f>D18*D19</f>
        <v>817.5</v>
      </c>
      <c r="E20" s="174">
        <f>E18*E19</f>
        <v>56.3</v>
      </c>
      <c r="F20" s="174">
        <f>F18*F19</f>
        <v>105</v>
      </c>
      <c r="G20" s="174">
        <f>G18*G19</f>
        <v>60</v>
      </c>
      <c r="H20" s="174">
        <f>H18*H19</f>
        <v>62.5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286.33800000000002</v>
      </c>
    </row>
    <row r="22" spans="1:37" ht="12" thickBot="1" x14ac:dyDescent="0.25">
      <c r="A22" s="297" t="s">
        <v>18</v>
      </c>
      <c r="B22" s="298">
        <f>B18+B21</f>
        <v>1387.6379999999999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la7Y65fKyDaVL/Lf5+w7/DQ29T6HncP8tm0gA12n2kISkxyiWSHQTXzKSm7+KAuTAAS/OomuwTWZObh3BwAKVw==" saltValue="zf/5k2tmEYDdwYO7B79UvQ==" spinCount="100000" sheet="1" objects="1" scenarios="1"/>
  <sortState columnSort="1" ref="D1:AK20">
    <sortCondition ref="D1:AK1"/>
  </sortState>
  <conditionalFormatting sqref="D1:AK1">
    <cfRule type="duplicateValues" dxfId="17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5" tint="-0.499984740745262"/>
  </sheetPr>
  <dimension ref="A1:AK43"/>
  <sheetViews>
    <sheetView workbookViewId="0">
      <selection activeCell="E1" sqref="E1:Z36"/>
    </sheetView>
  </sheetViews>
  <sheetFormatPr defaultRowHeight="12.75" x14ac:dyDescent="0.2"/>
  <cols>
    <col min="1" max="1" width="18.7109375" bestFit="1" customWidth="1"/>
    <col min="2" max="2" width="10" bestFit="1" customWidth="1"/>
    <col min="3" max="3" width="7.42578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7" ht="13.5" thickBot="1" x14ac:dyDescent="0.25">
      <c r="A1" s="637" t="s">
        <v>151</v>
      </c>
      <c r="B1" s="198" t="s">
        <v>9</v>
      </c>
      <c r="C1" s="199" t="s">
        <v>17</v>
      </c>
      <c r="D1" s="606" t="s">
        <v>34</v>
      </c>
      <c r="E1" s="535" t="s">
        <v>199</v>
      </c>
      <c r="F1" s="535" t="s">
        <v>178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84"/>
      <c r="AA1" s="582"/>
      <c r="AB1" s="582"/>
      <c r="AC1" s="582"/>
      <c r="AD1" s="582"/>
      <c r="AE1" s="582"/>
      <c r="AF1" s="583"/>
      <c r="AG1" s="583"/>
      <c r="AH1" s="583"/>
      <c r="AI1" s="583"/>
      <c r="AJ1" s="583"/>
      <c r="AK1" s="583"/>
    </row>
    <row r="2" spans="1:37" x14ac:dyDescent="0.2">
      <c r="A2" s="289">
        <f>PayDay1 + 0</f>
        <v>42552</v>
      </c>
      <c r="B2" s="200">
        <f t="shared" ref="B2:B16" si="0">SUM(E2:Z2)</f>
        <v>5.25</v>
      </c>
      <c r="C2" s="144">
        <f t="shared" ref="C2:C16" si="1">SUMPRODUCT(E2:Z2,$E$35:$Z$35)</f>
        <v>52.5</v>
      </c>
      <c r="D2" s="607">
        <f>C2*0.26</f>
        <v>13.65</v>
      </c>
      <c r="E2" s="147">
        <f>SUMIFS(Import!$G:$G,Import!$A:$A,E$1,Import!$B:$B,$A2,Import!$C:$C,$A$1)</f>
        <v>0</v>
      </c>
      <c r="F2" s="624">
        <f>SUMIFS(Import!$G:$G,Import!$A:$A,F$1,Import!$B:$B,$A2,Import!$C:$C,$A$1)</f>
        <v>5.25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585">
        <f>SUMIFS(Import!$G:$G,Import!$A:$A,Z$1,Import!$B:$B,$A2,Import!$C:$C,$A$1)</f>
        <v>0</v>
      </c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</row>
    <row r="3" spans="1:37" x14ac:dyDescent="0.2">
      <c r="A3" s="289">
        <f>PayDay1 + 1</f>
        <v>42553</v>
      </c>
      <c r="B3" s="200">
        <f t="shared" si="0"/>
        <v>5.75</v>
      </c>
      <c r="C3" s="144">
        <f t="shared" si="1"/>
        <v>57.5</v>
      </c>
      <c r="D3" s="607">
        <f t="shared" ref="D3" si="2">C3*0.26</f>
        <v>14.950000000000001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5.75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586">
        <f>SUMIFS(Import!$G:$G,Import!$A:$A,Z$1,Import!$B:$B,$A3,Import!$C:$C,$A$1)</f>
        <v>0</v>
      </c>
      <c r="AA3" s="325"/>
      <c r="AB3" s="325"/>
      <c r="AC3" s="325"/>
      <c r="AD3" s="325"/>
      <c r="AE3" s="325"/>
      <c r="AF3" s="325"/>
      <c r="AG3" s="325"/>
      <c r="AH3" s="325"/>
      <c r="AI3" s="325"/>
      <c r="AJ3" s="325"/>
      <c r="AK3" s="325"/>
    </row>
    <row r="4" spans="1:37" x14ac:dyDescent="0.2">
      <c r="A4" s="289">
        <f>PayDay1 + 2</f>
        <v>42554</v>
      </c>
      <c r="B4" s="200">
        <f t="shared" si="0"/>
        <v>0</v>
      </c>
      <c r="C4" s="144">
        <f t="shared" si="1"/>
        <v>0</v>
      </c>
      <c r="D4" s="607">
        <f>C4*0.26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586">
        <f>SUMIFS(Import!$G:$G,Import!$A:$A,Z$1,Import!$B:$B,$A4,Import!$C:$C,$A$1)</f>
        <v>0</v>
      </c>
      <c r="AA4" s="325"/>
      <c r="AB4" s="325"/>
      <c r="AC4" s="325"/>
      <c r="AD4" s="325"/>
      <c r="AE4" s="325"/>
      <c r="AF4" s="325"/>
      <c r="AG4" s="325"/>
      <c r="AH4" s="325"/>
      <c r="AI4" s="325"/>
      <c r="AJ4" s="325"/>
      <c r="AK4" s="325"/>
    </row>
    <row r="5" spans="1:37" x14ac:dyDescent="0.2">
      <c r="A5" s="289">
        <f>PayDay1 + 3</f>
        <v>42555</v>
      </c>
      <c r="B5" s="200">
        <f t="shared" si="0"/>
        <v>0</v>
      </c>
      <c r="C5" s="144">
        <f t="shared" si="1"/>
        <v>0</v>
      </c>
      <c r="D5" s="607">
        <f>C5*0.26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586">
        <f>SUMIFS(Import!$G:$G,Import!$A:$A,Z$1,Import!$B:$B,$A5,Import!$C:$C,$A$1)</f>
        <v>0</v>
      </c>
      <c r="AA5" s="325"/>
      <c r="AB5" s="325"/>
      <c r="AC5" s="325"/>
      <c r="AD5" s="325"/>
      <c r="AE5" s="325"/>
      <c r="AF5" s="325"/>
      <c r="AG5" s="325"/>
      <c r="AH5" s="325"/>
      <c r="AI5" s="325"/>
      <c r="AJ5" s="325"/>
      <c r="AK5" s="325"/>
    </row>
    <row r="6" spans="1:37" x14ac:dyDescent="0.2">
      <c r="A6" s="289">
        <f>PayDay1 + 4</f>
        <v>42556</v>
      </c>
      <c r="B6" s="200">
        <f t="shared" si="0"/>
        <v>0</v>
      </c>
      <c r="C6" s="144">
        <f t="shared" si="1"/>
        <v>0</v>
      </c>
      <c r="D6" s="607">
        <f>C6*0.26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586">
        <f>SUMIFS(Import!$G:$G,Import!$A:$A,Z$1,Import!$B:$B,$A6,Import!$C:$C,$A$1)</f>
        <v>0</v>
      </c>
      <c r="AA6" s="325"/>
      <c r="AB6" s="325"/>
      <c r="AC6" s="325"/>
      <c r="AD6" s="325"/>
      <c r="AE6" s="325"/>
      <c r="AF6" s="325"/>
      <c r="AG6" s="325"/>
      <c r="AH6" s="325"/>
      <c r="AI6" s="325"/>
      <c r="AJ6" s="325"/>
      <c r="AK6" s="325"/>
    </row>
    <row r="7" spans="1:37" x14ac:dyDescent="0.2">
      <c r="A7" s="289">
        <f>PayDay1 + 5</f>
        <v>42557</v>
      </c>
      <c r="B7" s="200">
        <f t="shared" si="0"/>
        <v>0</v>
      </c>
      <c r="C7" s="144">
        <f t="shared" si="1"/>
        <v>0</v>
      </c>
      <c r="D7" s="607">
        <f>C7*0.26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586">
        <f>SUMIFS(Import!$G:$G,Import!$A:$A,Z$1,Import!$B:$B,$A7,Import!$C:$C,$A$1)</f>
        <v>0</v>
      </c>
      <c r="AA7" s="325"/>
      <c r="AB7" s="325"/>
      <c r="AC7" s="325"/>
      <c r="AD7" s="325"/>
      <c r="AE7" s="325"/>
      <c r="AF7" s="325"/>
      <c r="AG7" s="325"/>
      <c r="AH7" s="325"/>
      <c r="AI7" s="325"/>
      <c r="AJ7" s="325"/>
      <c r="AK7" s="325"/>
    </row>
    <row r="8" spans="1:37" x14ac:dyDescent="0.2">
      <c r="A8" s="289">
        <f>PayDay1 + 6</f>
        <v>42558</v>
      </c>
      <c r="B8" s="200">
        <f t="shared" si="0"/>
        <v>0</v>
      </c>
      <c r="C8" s="144">
        <f t="shared" si="1"/>
        <v>0</v>
      </c>
      <c r="D8" s="607">
        <f t="shared" ref="D8:D16" si="3">C8*0.26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586">
        <f>SUMIFS(Import!$G:$G,Import!$A:$A,Z$1,Import!$B:$B,$A8,Import!$C:$C,$A$1)</f>
        <v>0</v>
      </c>
      <c r="AA8" s="325"/>
      <c r="AB8" s="325"/>
      <c r="AC8" s="325"/>
      <c r="AD8" s="325"/>
      <c r="AE8" s="325"/>
      <c r="AF8" s="325"/>
      <c r="AG8" s="325"/>
      <c r="AH8" s="325"/>
      <c r="AI8" s="325"/>
      <c r="AJ8" s="325"/>
      <c r="AK8" s="325"/>
    </row>
    <row r="9" spans="1:37" x14ac:dyDescent="0.2">
      <c r="A9" s="289">
        <f>PayDay1 + 7</f>
        <v>42559</v>
      </c>
      <c r="B9" s="200">
        <f t="shared" si="0"/>
        <v>6.25</v>
      </c>
      <c r="C9" s="144">
        <f t="shared" si="1"/>
        <v>62.5</v>
      </c>
      <c r="D9" s="607">
        <f t="shared" si="3"/>
        <v>16.25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6.25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586">
        <f>SUMIFS(Import!$G:$G,Import!$A:$A,Z$1,Import!$B:$B,$A9,Import!$C:$C,$A$1)</f>
        <v>0</v>
      </c>
      <c r="AA9" s="325"/>
      <c r="AB9" s="325"/>
      <c r="AC9" s="325"/>
      <c r="AD9" s="325"/>
      <c r="AE9" s="325"/>
      <c r="AF9" s="325"/>
      <c r="AG9" s="325"/>
      <c r="AH9" s="325"/>
      <c r="AI9" s="325"/>
      <c r="AJ9" s="325"/>
      <c r="AK9" s="325"/>
    </row>
    <row r="10" spans="1:37" x14ac:dyDescent="0.2">
      <c r="A10" s="289">
        <f>PayDay1 + 8</f>
        <v>42560</v>
      </c>
      <c r="B10" s="200">
        <f t="shared" si="0"/>
        <v>4.25</v>
      </c>
      <c r="C10" s="144">
        <f t="shared" si="1"/>
        <v>42.5</v>
      </c>
      <c r="D10" s="607">
        <f t="shared" si="3"/>
        <v>11.05</v>
      </c>
      <c r="E10" s="150">
        <f>SUMIFS(Import!$G:$G,Import!$A:$A,E$1,Import!$B:$B,$A10,Import!$C:$C,$A$1)</f>
        <v>4.25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586">
        <f>SUMIFS(Import!$G:$G,Import!$A:$A,Z$1,Import!$B:$B,$A10,Import!$C:$C,$A$1)</f>
        <v>0</v>
      </c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  <c r="AK10" s="325"/>
    </row>
    <row r="11" spans="1:37" x14ac:dyDescent="0.2">
      <c r="A11" s="289">
        <f>PayDay1 + 9</f>
        <v>42561</v>
      </c>
      <c r="B11" s="200">
        <f t="shared" si="0"/>
        <v>0</v>
      </c>
      <c r="C11" s="144">
        <f t="shared" si="1"/>
        <v>0</v>
      </c>
      <c r="D11" s="607">
        <f t="shared" si="3"/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586">
        <f>SUMIFS(Import!$G:$G,Import!$A:$A,Z$1,Import!$B:$B,$A11,Import!$C:$C,$A$1)</f>
        <v>0</v>
      </c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  <c r="AK11" s="325"/>
    </row>
    <row r="12" spans="1:37" x14ac:dyDescent="0.2">
      <c r="A12" s="289">
        <f>PayDay1 + 10</f>
        <v>42562</v>
      </c>
      <c r="B12" s="200">
        <f t="shared" si="0"/>
        <v>0</v>
      </c>
      <c r="C12" s="144">
        <f t="shared" si="1"/>
        <v>0</v>
      </c>
      <c r="D12" s="607">
        <f t="shared" si="3"/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586">
        <f>SUMIFS(Import!$G:$G,Import!$A:$A,Z$1,Import!$B:$B,$A12,Import!$C:$C,$A$1)</f>
        <v>0</v>
      </c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  <c r="AK12" s="325"/>
    </row>
    <row r="13" spans="1:37" x14ac:dyDescent="0.2">
      <c r="A13" s="289">
        <f>PayDay1 + 11</f>
        <v>42563</v>
      </c>
      <c r="B13" s="200">
        <f t="shared" si="0"/>
        <v>0</v>
      </c>
      <c r="C13" s="144">
        <f t="shared" si="1"/>
        <v>0</v>
      </c>
      <c r="D13" s="607">
        <f t="shared" si="3"/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586">
        <f>SUMIFS(Import!$G:$G,Import!$A:$A,Z$1,Import!$B:$B,$A13,Import!$C:$C,$A$1)</f>
        <v>0</v>
      </c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  <c r="AK13" s="325"/>
    </row>
    <row r="14" spans="1:37" x14ac:dyDescent="0.2">
      <c r="A14" s="289">
        <f>PayDay1 + 12</f>
        <v>42564</v>
      </c>
      <c r="B14" s="200">
        <f t="shared" si="0"/>
        <v>0</v>
      </c>
      <c r="C14" s="144">
        <f t="shared" si="1"/>
        <v>0</v>
      </c>
      <c r="D14" s="607">
        <f t="shared" si="3"/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586">
        <f>SUMIFS(Import!$G:$G,Import!$A:$A,Z$1,Import!$B:$B,$A14,Import!$C:$C,$A$1)</f>
        <v>0</v>
      </c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  <c r="AK14" s="325"/>
    </row>
    <row r="15" spans="1:37" x14ac:dyDescent="0.2">
      <c r="A15" s="289">
        <f>PayDay1 + 13</f>
        <v>42565</v>
      </c>
      <c r="B15" s="200">
        <f t="shared" si="0"/>
        <v>0</v>
      </c>
      <c r="C15" s="144">
        <f t="shared" si="1"/>
        <v>0</v>
      </c>
      <c r="D15" s="607">
        <f t="shared" si="3"/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586">
        <f>SUMIFS(Import!$G:$G,Import!$A:$A,Z$1,Import!$B:$B,$A15,Import!$C:$C,$A$1)</f>
        <v>0</v>
      </c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  <c r="AK15" s="325"/>
    </row>
    <row r="16" spans="1:37" ht="13.5" thickBot="1" x14ac:dyDescent="0.25">
      <c r="A16" s="289">
        <f>PayDay1 + 14</f>
        <v>42566</v>
      </c>
      <c r="B16" s="200">
        <f t="shared" si="0"/>
        <v>5.25</v>
      </c>
      <c r="C16" s="144">
        <f t="shared" si="1"/>
        <v>52.5</v>
      </c>
      <c r="D16" s="607">
        <f t="shared" si="3"/>
        <v>13.65</v>
      </c>
      <c r="E16" s="150">
        <f>SUMIFS(Import!$G:$G,Import!$A:$A,E$1,Import!$B:$B,$A16,Import!$C:$C,$A$1)</f>
        <v>5.25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587">
        <f>SUMIFS(Import!$G:$G,Import!$A:$A,Z$1,Import!$B:$B,$A16,Import!$C:$C,$A$1)</f>
        <v>0</v>
      </c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  <c r="AK16" s="325"/>
    </row>
    <row r="17" spans="1:37" ht="13.5" thickBot="1" x14ac:dyDescent="0.25">
      <c r="A17" s="213" t="s">
        <v>51</v>
      </c>
      <c r="B17" s="9">
        <f t="shared" ref="B17:D17" si="4">SUM(B2:B16)</f>
        <v>26.75</v>
      </c>
      <c r="C17" s="134">
        <f t="shared" si="4"/>
        <v>267.5</v>
      </c>
      <c r="D17" s="103">
        <f t="shared" si="4"/>
        <v>69.550000000000011</v>
      </c>
      <c r="E17" s="102">
        <f>SUM(E2:E16)</f>
        <v>9.5</v>
      </c>
      <c r="F17" s="102">
        <f>SUM(F2:F16)</f>
        <v>17.25</v>
      </c>
      <c r="G17" s="102">
        <f>SUM(G2:G16)</f>
        <v>0</v>
      </c>
      <c r="H17" s="102">
        <f>SUM(H2:H16)</f>
        <v>0</v>
      </c>
      <c r="I17" s="102">
        <f>SUM(I2:I16)</f>
        <v>0</v>
      </c>
      <c r="J17" s="102">
        <f>SUM(J2:J16)</f>
        <v>0</v>
      </c>
      <c r="K17" s="102">
        <f>SUM(K2:K16)</f>
        <v>0</v>
      </c>
      <c r="L17" s="102">
        <f>SUM(L2:L16)</f>
        <v>0</v>
      </c>
      <c r="M17" s="102">
        <f>SUM(M2:M16)</f>
        <v>0</v>
      </c>
      <c r="N17" s="102">
        <f>SUM(N2:N16)</f>
        <v>0</v>
      </c>
      <c r="O17" s="102">
        <f>SUM(O2:O16)</f>
        <v>0</v>
      </c>
      <c r="P17" s="102">
        <f>SUM(P2:P16)</f>
        <v>0</v>
      </c>
      <c r="Q17" s="102">
        <f>SUM(Q2:Q16)</f>
        <v>0</v>
      </c>
      <c r="R17" s="102">
        <f>SUM(R2:R16)</f>
        <v>0</v>
      </c>
      <c r="S17" s="102">
        <f>SUM(S2:S16)</f>
        <v>0</v>
      </c>
      <c r="T17" s="102">
        <f>SUM(T2:T16)</f>
        <v>0</v>
      </c>
      <c r="U17" s="102">
        <f>SUM(U2:U16)</f>
        <v>0</v>
      </c>
      <c r="V17" s="102">
        <f>SUM(V2:V16)</f>
        <v>0</v>
      </c>
      <c r="W17" s="102">
        <f>SUM(W2:W16)</f>
        <v>0</v>
      </c>
      <c r="X17" s="102">
        <f>SUM(X2:X16)</f>
        <v>0</v>
      </c>
      <c r="Y17" s="102">
        <f>SUM(Y2:Y16)</f>
        <v>0</v>
      </c>
      <c r="Z17" s="636">
        <f>SUM(Z2:Z16)</f>
        <v>0</v>
      </c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  <c r="AK17" s="325"/>
    </row>
    <row r="18" spans="1:37" x14ac:dyDescent="0.2">
      <c r="A18" s="290"/>
      <c r="B18" s="212">
        <f t="shared" ref="B18:B33" si="5">SUM(E18:Z18)</f>
        <v>0</v>
      </c>
      <c r="C18" s="144">
        <f t="shared" ref="C18:C33" si="6">SUMPRODUCT(E18:Z18,$E$35:$Z$35)</f>
        <v>0</v>
      </c>
      <c r="D18" s="607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150">
        <f>SUMIFS(Import!$G:$G,Import!$A:$A,Y$1,Import!$B:$B,$A18,Import!$C:$C,$A$1)</f>
        <v>0</v>
      </c>
      <c r="Z18" s="586">
        <f>SUMIFS(Import!$G:$G,Import!$A:$A,Z$1,Import!$B:$B,$A18,Import!$C:$C,$A$1)</f>
        <v>0</v>
      </c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</row>
    <row r="19" spans="1:37" x14ac:dyDescent="0.2">
      <c r="A19" s="290"/>
      <c r="B19" s="212">
        <f t="shared" si="5"/>
        <v>0</v>
      </c>
      <c r="C19" s="144">
        <f t="shared" si="6"/>
        <v>0</v>
      </c>
      <c r="D19" s="607">
        <f t="shared" ref="D19:D33" si="7">C19*0.26</f>
        <v>0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586">
        <f>SUMIFS(Import!$G:$G,Import!$A:$A,Z$1,Import!$B:$B,$A19,Import!$C:$C,$A$1)</f>
        <v>0</v>
      </c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</row>
    <row r="20" spans="1:37" x14ac:dyDescent="0.2">
      <c r="A20" s="290"/>
      <c r="B20" s="212">
        <f t="shared" si="5"/>
        <v>0</v>
      </c>
      <c r="C20" s="144">
        <f t="shared" si="6"/>
        <v>0</v>
      </c>
      <c r="D20" s="607">
        <f>C20*0.26</f>
        <v>0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  <c r="AK20" s="241"/>
    </row>
    <row r="21" spans="1:37" x14ac:dyDescent="0.2">
      <c r="A21" s="290"/>
      <c r="B21" s="212">
        <f t="shared" si="5"/>
        <v>0</v>
      </c>
      <c r="C21" s="144">
        <f t="shared" si="6"/>
        <v>0</v>
      </c>
      <c r="D21" s="607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</row>
    <row r="22" spans="1:37" x14ac:dyDescent="0.2">
      <c r="A22" s="290"/>
      <c r="B22" s="212">
        <f t="shared" si="5"/>
        <v>0</v>
      </c>
      <c r="C22" s="144">
        <f t="shared" si="6"/>
        <v>0</v>
      </c>
      <c r="D22" s="607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</row>
    <row r="23" spans="1:37" x14ac:dyDescent="0.2">
      <c r="A23" s="290"/>
      <c r="B23" s="212">
        <f t="shared" si="5"/>
        <v>0</v>
      </c>
      <c r="C23" s="144">
        <f t="shared" si="6"/>
        <v>0</v>
      </c>
      <c r="D23" s="607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</row>
    <row r="24" spans="1:37" x14ac:dyDescent="0.2">
      <c r="A24" s="290"/>
      <c r="B24" s="212">
        <f t="shared" si="5"/>
        <v>0</v>
      </c>
      <c r="C24" s="144">
        <f t="shared" si="6"/>
        <v>0</v>
      </c>
      <c r="D24" s="607">
        <f t="shared" si="7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</row>
    <row r="25" spans="1:37" x14ac:dyDescent="0.2">
      <c r="A25" s="290"/>
      <c r="B25" s="212">
        <f t="shared" si="5"/>
        <v>0</v>
      </c>
      <c r="C25" s="144">
        <f t="shared" si="6"/>
        <v>0</v>
      </c>
      <c r="D25" s="607">
        <f t="shared" si="7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</row>
    <row r="26" spans="1:37" x14ac:dyDescent="0.2">
      <c r="A26" s="290"/>
      <c r="B26" s="212">
        <f t="shared" si="5"/>
        <v>0</v>
      </c>
      <c r="C26" s="144">
        <f t="shared" si="6"/>
        <v>0</v>
      </c>
      <c r="D26" s="607">
        <f t="shared" si="7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</row>
    <row r="27" spans="1:37" x14ac:dyDescent="0.2">
      <c r="A27" s="290"/>
      <c r="B27" s="212">
        <f t="shared" si="5"/>
        <v>0</v>
      </c>
      <c r="C27" s="144">
        <f t="shared" si="6"/>
        <v>0</v>
      </c>
      <c r="D27" s="607">
        <f t="shared" si="7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</row>
    <row r="28" spans="1:37" x14ac:dyDescent="0.2">
      <c r="A28" s="290"/>
      <c r="B28" s="212">
        <f t="shared" si="5"/>
        <v>0</v>
      </c>
      <c r="C28" s="144">
        <f t="shared" si="6"/>
        <v>0</v>
      </c>
      <c r="D28" s="607">
        <f t="shared" si="7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</row>
    <row r="29" spans="1:37" x14ac:dyDescent="0.2">
      <c r="A29" s="290"/>
      <c r="B29" s="212">
        <f t="shared" si="5"/>
        <v>0</v>
      </c>
      <c r="C29" s="144">
        <f t="shared" si="6"/>
        <v>0</v>
      </c>
      <c r="D29" s="607">
        <f t="shared" si="7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</row>
    <row r="30" spans="1:37" x14ac:dyDescent="0.2">
      <c r="A30" s="290"/>
      <c r="B30" s="212">
        <f t="shared" si="5"/>
        <v>0</v>
      </c>
      <c r="C30" s="144">
        <f t="shared" si="6"/>
        <v>0</v>
      </c>
      <c r="D30" s="607">
        <f t="shared" si="7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</row>
    <row r="31" spans="1:37" x14ac:dyDescent="0.2">
      <c r="A31" s="290"/>
      <c r="B31" s="212">
        <f t="shared" si="5"/>
        <v>0</v>
      </c>
      <c r="C31" s="144">
        <f t="shared" si="6"/>
        <v>0</v>
      </c>
      <c r="D31" s="607">
        <f t="shared" si="7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</row>
    <row r="32" spans="1:37" x14ac:dyDescent="0.2">
      <c r="A32" s="290"/>
      <c r="B32" s="212">
        <f t="shared" si="5"/>
        <v>0</v>
      </c>
      <c r="C32" s="144">
        <f t="shared" si="6"/>
        <v>0</v>
      </c>
      <c r="D32" s="607">
        <f t="shared" si="7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</row>
    <row r="33" spans="1:26" ht="13.5" thickBot="1" x14ac:dyDescent="0.25">
      <c r="A33" s="290"/>
      <c r="B33" s="212">
        <f t="shared" si="5"/>
        <v>0</v>
      </c>
      <c r="C33" s="144">
        <f t="shared" si="6"/>
        <v>0</v>
      </c>
      <c r="D33" s="607">
        <f t="shared" si="7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8">SUM(B18:B33)</f>
        <v>0</v>
      </c>
      <c r="C34" s="134">
        <f t="shared" si="8"/>
        <v>0</v>
      </c>
      <c r="D34" s="103">
        <f t="shared" si="8"/>
        <v>0</v>
      </c>
      <c r="E34" s="102">
        <f>SUM(E18:E33)</f>
        <v>0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2">
        <f>SUM(Y18:Y33)</f>
        <v>0</v>
      </c>
      <c r="Z34" s="104">
        <f>SUM(Z18:Z33)</f>
        <v>0</v>
      </c>
    </row>
    <row r="35" spans="1:26" ht="13.5" thickBot="1" x14ac:dyDescent="0.25">
      <c r="A35" s="217"/>
      <c r="B35" s="105"/>
      <c r="C35" s="49"/>
      <c r="D35" s="608" t="s">
        <v>35</v>
      </c>
      <c r="E35" s="194">
        <f>SUMIF(Total!$AB:$AB,E1,Total!$B:$B)</f>
        <v>10</v>
      </c>
      <c r="F35" s="194">
        <f>SUMIF(Total!$AB:$AB,F1,Total!$B:$B)</f>
        <v>10</v>
      </c>
      <c r="G35" s="194">
        <f>SUMIF(Total!$AB:$AB,G1,Total!$B:$B)</f>
        <v>0</v>
      </c>
      <c r="H35" s="194">
        <f>SUMIF(Total!$AB:$AB,H1,Total!$B:$B)</f>
        <v>0</v>
      </c>
      <c r="I35" s="194">
        <f>SUMIF(Total!$AB:$AB,I1,Total!$B:$B)</f>
        <v>0</v>
      </c>
      <c r="J35" s="194">
        <f>SUMIF(Total!$AB:$AB,J1,Total!$B:$B)</f>
        <v>0</v>
      </c>
      <c r="K35" s="194">
        <f>SUMIF(Total!$AB:$AB,K1,Total!$B:$B)</f>
        <v>0</v>
      </c>
      <c r="L35" s="194">
        <f>SUMIF(Total!$AB:$AB,L1,Total!$B:$B)</f>
        <v>0</v>
      </c>
      <c r="M35" s="194">
        <f>SUMIF(Total!$AB:$AB,M1,Total!$B:$B)</f>
        <v>0</v>
      </c>
      <c r="N35" s="194">
        <f>SUMIF(Total!$AB:$AB,N1,Total!$B:$B)</f>
        <v>0</v>
      </c>
      <c r="O35" s="194">
        <f>SUMIF(Total!$AB:$AB,O1,Total!$B:$B)</f>
        <v>0</v>
      </c>
      <c r="P35" s="194">
        <f>SUMIF(Total!$AB:$AB,P1,Total!$B:$B)</f>
        <v>0</v>
      </c>
      <c r="Q35" s="194">
        <f>SUMIF(Total!$AB:$AB,Q1,Total!$B:$B)</f>
        <v>0</v>
      </c>
      <c r="R35" s="194">
        <f>SUMIF(Total!$AB:$AB,R1,Total!$B:$B)</f>
        <v>0</v>
      </c>
      <c r="S35" s="194">
        <f>SUMIF(Total!$AB:$AB,S1,Total!$B:$B)</f>
        <v>0</v>
      </c>
      <c r="T35" s="194">
        <f>SUMIF(Total!$AB:$AB,T1,Total!$B:$B)</f>
        <v>0</v>
      </c>
      <c r="U35" s="194">
        <f>SUMIF(Total!$AB:$AB,U1,Total!$B:$B)</f>
        <v>0</v>
      </c>
      <c r="V35" s="194">
        <f>SUMIF(Total!$AB:$AB,V1,Total!$B:$B)</f>
        <v>0</v>
      </c>
      <c r="W35" s="194">
        <f>SUMIF(Total!$AB:$AB,W1,Total!$B:$B)</f>
        <v>0</v>
      </c>
      <c r="X35" s="194">
        <f>SUMIF(Total!$AB:$AB,X1,Total!$B:$B)</f>
        <v>0</v>
      </c>
      <c r="Y35" s="194">
        <f>SUMIF(Total!$AB:$AB,Y1,Total!$B:$B)</f>
        <v>0</v>
      </c>
      <c r="Z35" s="115">
        <f>SUMIF(Total!$AB:$AB,Z1,Total!$B:$B)</f>
        <v>0</v>
      </c>
    </row>
    <row r="36" spans="1:26" ht="13.5" thickBot="1" x14ac:dyDescent="0.25">
      <c r="A36" s="217"/>
      <c r="B36" s="208"/>
      <c r="C36" s="49"/>
      <c r="D36" s="609" t="s">
        <v>42</v>
      </c>
      <c r="E36" s="174">
        <f>(E34+E17)*E35</f>
        <v>95</v>
      </c>
      <c r="F36" s="174">
        <f>(F34+F17)*F35</f>
        <v>172.5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4">
        <f>(Y34+Y17)*Y35</f>
        <v>0</v>
      </c>
      <c r="Z36" s="175">
        <f>(Z34+Z17)*Z35</f>
        <v>0</v>
      </c>
    </row>
    <row r="37" spans="1:26" ht="13.5" thickBot="1" x14ac:dyDescent="0.25">
      <c r="A37" s="221" t="s">
        <v>59</v>
      </c>
      <c r="B37" s="120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5">
        <f>B17*15</f>
        <v>401.25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5">
        <f>B34*15</f>
        <v>0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30">
        <f>SUM(B38:B39)</f>
        <v>401.25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337.05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64.199999999999989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2JbRdn+c6coPEPdLPJdVk5IOBbBFpVFD9hX6rsZzW5TuZAty9bjgSIjeR6+wYNK+poLeAJjj+2L3sKgerSnGYg==" saltValue="jMMe9s/m3Uw/pEXsZAsTzA==" spinCount="100000" sheet="1" objects="1" scenarios="1"/>
  <sortState columnSort="1" ref="E1:Z36">
    <sortCondition ref="E1:Z1"/>
  </sortState>
  <conditionalFormatting sqref="AA1:AK1">
    <cfRule type="duplicateValues" dxfId="16" priority="2"/>
  </conditionalFormatting>
  <conditionalFormatting sqref="E1:Z1">
    <cfRule type="duplicateValues" dxfId="15" priority="2271"/>
  </conditionalFormatting>
  <dataValidations count="1">
    <dataValidation allowBlank="1" showDropDown="1" showInputMessage="1" showErrorMessage="1" errorTitle="Invalid!" error="This is not a valid employee." sqref="E1:AK1"/>
  </dataValidations>
  <pageMargins left="0.7" right="0.7" top="0.75" bottom="0.75" header="0.3" footer="0.3"/>
  <pageSetup orientation="portrait" horizontalDpi="4294967294" verticalDpi="0" r:id="rId1"/>
  <ignoredErrors>
    <ignoredError sqref="B17:D17" formula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EAB200"/>
  </sheetPr>
  <dimension ref="A1:AA53"/>
  <sheetViews>
    <sheetView workbookViewId="0">
      <selection activeCell="E1" sqref="E1:Z36"/>
    </sheetView>
  </sheetViews>
  <sheetFormatPr defaultRowHeight="12.75" x14ac:dyDescent="0.2"/>
  <cols>
    <col min="1" max="1" width="18.7109375" bestFit="1" customWidth="1"/>
    <col min="2" max="2" width="10" bestFit="1" customWidth="1"/>
    <col min="3" max="3" width="7.42578125" bestFit="1" customWidth="1"/>
    <col min="4" max="4" width="11.140625" bestFit="1" customWidth="1"/>
    <col min="5" max="5" width="7.140625" bestFit="1" customWidth="1"/>
    <col min="6" max="6" width="8" bestFit="1" customWidth="1"/>
    <col min="7" max="7" width="8.7109375" bestFit="1" customWidth="1"/>
    <col min="8" max="8" width="6.5703125" bestFit="1" customWidth="1"/>
    <col min="9" max="26" width="4.85546875" bestFit="1" customWidth="1"/>
  </cols>
  <sheetData>
    <row r="1" spans="1:26" ht="13.5" thickBot="1" x14ac:dyDescent="0.25">
      <c r="A1" s="638" t="s">
        <v>222</v>
      </c>
      <c r="B1" s="198" t="s">
        <v>9</v>
      </c>
      <c r="C1" s="199" t="s">
        <v>17</v>
      </c>
      <c r="D1" s="628" t="s">
        <v>34</v>
      </c>
      <c r="E1" s="535" t="s">
        <v>196</v>
      </c>
      <c r="F1" s="535" t="s">
        <v>186</v>
      </c>
      <c r="G1" s="535" t="s">
        <v>177</v>
      </c>
      <c r="H1" s="535" t="s">
        <v>178</v>
      </c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x14ac:dyDescent="0.2">
      <c r="A2" s="289">
        <f>PayDay1 + 0</f>
        <v>42552</v>
      </c>
      <c r="B2" s="610">
        <f t="shared" ref="B2:B16" si="0">SUM(E2:Z2)</f>
        <v>0</v>
      </c>
      <c r="C2" s="611">
        <f>SUMPRODUCT(E2:Z2,$E$35:$Z$35)</f>
        <v>0</v>
      </c>
      <c r="D2" s="629">
        <f>C2*0.26</f>
        <v>0</v>
      </c>
      <c r="E2" s="18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x14ac:dyDescent="0.2">
      <c r="A3" s="289">
        <f>PayDay1 + 1</f>
        <v>42553</v>
      </c>
      <c r="B3" s="610">
        <f t="shared" si="0"/>
        <v>0</v>
      </c>
      <c r="C3" s="611">
        <f t="shared" ref="C3:C16" si="1">SUMPRODUCT(E3:Z3,$E$35:$Z$35)</f>
        <v>0</v>
      </c>
      <c r="D3" s="629">
        <f t="shared" ref="D3" si="2">C3*0.26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x14ac:dyDescent="0.2">
      <c r="A4" s="289">
        <f>PayDay1 + 2</f>
        <v>42554</v>
      </c>
      <c r="B4" s="610">
        <f t="shared" si="0"/>
        <v>0</v>
      </c>
      <c r="C4" s="611">
        <f t="shared" si="1"/>
        <v>0</v>
      </c>
      <c r="D4" s="629">
        <f>C4*0.26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x14ac:dyDescent="0.2">
      <c r="A5" s="289">
        <f>PayDay1 + 3</f>
        <v>42555</v>
      </c>
      <c r="B5" s="610">
        <f t="shared" si="0"/>
        <v>0</v>
      </c>
      <c r="C5" s="611">
        <f t="shared" si="1"/>
        <v>0</v>
      </c>
      <c r="D5" s="629">
        <f>C5*0.26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x14ac:dyDescent="0.2">
      <c r="A6" s="289">
        <f>PayDay1 + 4</f>
        <v>42556</v>
      </c>
      <c r="B6" s="610">
        <f t="shared" si="0"/>
        <v>0</v>
      </c>
      <c r="C6" s="611">
        <f t="shared" si="1"/>
        <v>0</v>
      </c>
      <c r="D6" s="629">
        <f>C6*0.26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x14ac:dyDescent="0.2">
      <c r="A7" s="289">
        <f>PayDay1 + 5</f>
        <v>42557</v>
      </c>
      <c r="B7" s="610">
        <f t="shared" si="0"/>
        <v>0</v>
      </c>
      <c r="C7" s="611">
        <f t="shared" si="1"/>
        <v>0</v>
      </c>
      <c r="D7" s="629">
        <f>C7*0.26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x14ac:dyDescent="0.2">
      <c r="A8" s="289">
        <f>PayDay1 + 6</f>
        <v>42558</v>
      </c>
      <c r="B8" s="610">
        <f t="shared" si="0"/>
        <v>0</v>
      </c>
      <c r="C8" s="611">
        <f t="shared" si="1"/>
        <v>0</v>
      </c>
      <c r="D8" s="629">
        <f t="shared" ref="D8:D16" si="3">C8*0.26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x14ac:dyDescent="0.2">
      <c r="A9" s="289">
        <f>PayDay1 + 7</f>
        <v>42559</v>
      </c>
      <c r="B9" s="610">
        <f t="shared" si="0"/>
        <v>0</v>
      </c>
      <c r="C9" s="611">
        <f t="shared" si="1"/>
        <v>0</v>
      </c>
      <c r="D9" s="629">
        <f t="shared" si="3"/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x14ac:dyDescent="0.2">
      <c r="A10" s="289">
        <f>PayDay1 + 8</f>
        <v>42560</v>
      </c>
      <c r="B10" s="610">
        <f t="shared" si="0"/>
        <v>0</v>
      </c>
      <c r="C10" s="611">
        <f t="shared" si="1"/>
        <v>0</v>
      </c>
      <c r="D10" s="629">
        <f t="shared" si="3"/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x14ac:dyDescent="0.2">
      <c r="A11" s="289">
        <f>PayDay1 + 9</f>
        <v>42561</v>
      </c>
      <c r="B11" s="610">
        <f t="shared" si="0"/>
        <v>0</v>
      </c>
      <c r="C11" s="611">
        <f t="shared" si="1"/>
        <v>0</v>
      </c>
      <c r="D11" s="629">
        <f t="shared" si="3"/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x14ac:dyDescent="0.2">
      <c r="A12" s="289">
        <f>PayDay1 + 10</f>
        <v>42562</v>
      </c>
      <c r="B12" s="610">
        <f t="shared" si="0"/>
        <v>0</v>
      </c>
      <c r="C12" s="611">
        <f t="shared" si="1"/>
        <v>0</v>
      </c>
      <c r="D12" s="629">
        <f t="shared" si="3"/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x14ac:dyDescent="0.2">
      <c r="A13" s="289">
        <f>PayDay1 + 11</f>
        <v>42563</v>
      </c>
      <c r="B13" s="610">
        <f t="shared" si="0"/>
        <v>0</v>
      </c>
      <c r="C13" s="611">
        <f t="shared" si="1"/>
        <v>0</v>
      </c>
      <c r="D13" s="629">
        <f t="shared" si="3"/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x14ac:dyDescent="0.2">
      <c r="A14" s="289">
        <f>PayDay1 + 12</f>
        <v>42564</v>
      </c>
      <c r="B14" s="610">
        <f t="shared" si="0"/>
        <v>8</v>
      </c>
      <c r="C14" s="611">
        <f t="shared" si="1"/>
        <v>80</v>
      </c>
      <c r="D14" s="629">
        <f t="shared" si="3"/>
        <v>20.8</v>
      </c>
      <c r="E14" s="150">
        <f>SUMIFS(Import!$G:$G,Import!$A:$A,E$1,Import!$B:$B,$A14,Import!$C:$C,$A$1)</f>
        <v>4</v>
      </c>
      <c r="F14" s="150">
        <f>SUMIFS(Import!$G:$G,Import!$A:$A,F$1,Import!$B:$B,$A14,Import!$C:$C,$A$1)</f>
        <v>4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x14ac:dyDescent="0.2">
      <c r="A15" s="289">
        <f>PayDay1 + 13</f>
        <v>42565</v>
      </c>
      <c r="B15" s="610">
        <f t="shared" si="0"/>
        <v>9.5</v>
      </c>
      <c r="C15" s="611">
        <f t="shared" si="1"/>
        <v>95</v>
      </c>
      <c r="D15" s="629">
        <f t="shared" si="3"/>
        <v>24.7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4.5</v>
      </c>
      <c r="G15" s="150">
        <f>SUMIFS(Import!$G:$G,Import!$A:$A,G$1,Import!$B:$B,$A15,Import!$C:$C,$A$1)</f>
        <v>5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ht="13.5" thickBot="1" x14ac:dyDescent="0.25">
      <c r="A16" s="289">
        <f>PayDay1 + 14</f>
        <v>42566</v>
      </c>
      <c r="B16" s="610">
        <f t="shared" si="0"/>
        <v>8.5</v>
      </c>
      <c r="C16" s="611">
        <f t="shared" si="1"/>
        <v>85</v>
      </c>
      <c r="D16" s="629">
        <f t="shared" si="3"/>
        <v>22.1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4.5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4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6" ht="13.5" thickBot="1" x14ac:dyDescent="0.25">
      <c r="A17" s="213" t="s">
        <v>51</v>
      </c>
      <c r="B17" s="9">
        <f t="shared" ref="B17:D17" si="4">SUM(B2:B16)</f>
        <v>26</v>
      </c>
      <c r="C17" s="134">
        <f t="shared" si="4"/>
        <v>260</v>
      </c>
      <c r="D17" s="214">
        <f t="shared" si="4"/>
        <v>67.599999999999994</v>
      </c>
      <c r="E17" s="102">
        <f>SUM(E2:E16)</f>
        <v>4</v>
      </c>
      <c r="F17" s="102">
        <f>SUM(F2:F16)</f>
        <v>13</v>
      </c>
      <c r="G17" s="102">
        <f>SUM(G2:G16)</f>
        <v>5</v>
      </c>
      <c r="H17" s="102">
        <f>SUM(H2:H16)</f>
        <v>4</v>
      </c>
      <c r="I17" s="102">
        <f>SUM(I2:I16)</f>
        <v>0</v>
      </c>
      <c r="J17" s="102">
        <f>SUM(J2:J16)</f>
        <v>0</v>
      </c>
      <c r="K17" s="102">
        <f>SUM(K2:K16)</f>
        <v>0</v>
      </c>
      <c r="L17" s="102">
        <f>SUM(L2:L16)</f>
        <v>0</v>
      </c>
      <c r="M17" s="102">
        <f>SUM(M2:M16)</f>
        <v>0</v>
      </c>
      <c r="N17" s="102">
        <f>SUM(N2:N16)</f>
        <v>0</v>
      </c>
      <c r="O17" s="102">
        <f>SUM(O2:O16)</f>
        <v>0</v>
      </c>
      <c r="P17" s="102">
        <f>SUM(P2:P16)</f>
        <v>0</v>
      </c>
      <c r="Q17" s="102">
        <f>SUM(Q2:Q16)</f>
        <v>0</v>
      </c>
      <c r="R17" s="102">
        <f>SUM(R2:R16)</f>
        <v>0</v>
      </c>
      <c r="S17" s="102">
        <f>SUM(S2:S16)</f>
        <v>0</v>
      </c>
      <c r="T17" s="102">
        <f>SUM(T2:T16)</f>
        <v>0</v>
      </c>
      <c r="U17" s="102">
        <f>SUM(U2:U16)</f>
        <v>0</v>
      </c>
      <c r="V17" s="102">
        <f>SUM(V2:V16)</f>
        <v>0</v>
      </c>
      <c r="W17" s="102">
        <f>SUM(W2:W16)</f>
        <v>0</v>
      </c>
      <c r="X17" s="102">
        <f>SUM(X2:X16)</f>
        <v>0</v>
      </c>
      <c r="Y17" s="102">
        <f>SUM(Y2:Y16)</f>
        <v>0</v>
      </c>
      <c r="Z17" s="104">
        <f>SUM(Z2:Z16)</f>
        <v>0</v>
      </c>
    </row>
    <row r="18" spans="1:26" x14ac:dyDescent="0.2">
      <c r="A18" s="290"/>
      <c r="B18" s="212">
        <f t="shared" ref="B18:B33" si="5">SUM(E18:Z18)</f>
        <v>0</v>
      </c>
      <c r="C18" s="144">
        <f>SUMPRODUCT(E18:Z18,$E$35:$Z$35)</f>
        <v>0</v>
      </c>
      <c r="D18" s="145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150">
        <f>SUMIFS(Import!$G:$G,Import!$A:$A,Y$1,Import!$B:$B,$A18,Import!$C:$C,$A$1)</f>
        <v>0</v>
      </c>
      <c r="Z18" s="151">
        <f>SUMIFS(Import!$G:$G,Import!$A:$A,Z$1,Import!$B:$B,$A18,Import!$C:$C,$A$1)</f>
        <v>0</v>
      </c>
    </row>
    <row r="19" spans="1:26" x14ac:dyDescent="0.2">
      <c r="A19" s="290"/>
      <c r="B19" s="212">
        <f t="shared" si="5"/>
        <v>0</v>
      </c>
      <c r="C19" s="144">
        <f t="shared" ref="C19:C33" si="6">SUMPRODUCT(E19:Z19,$E$35:$Z$35)</f>
        <v>0</v>
      </c>
      <c r="D19" s="145">
        <f t="shared" ref="D19:D33" si="7">C19*0.26</f>
        <v>0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</row>
    <row r="20" spans="1:26" x14ac:dyDescent="0.2">
      <c r="A20" s="290"/>
      <c r="B20" s="212">
        <f t="shared" si="5"/>
        <v>0</v>
      </c>
      <c r="C20" s="144">
        <f t="shared" si="6"/>
        <v>0</v>
      </c>
      <c r="D20" s="145">
        <f>C20*0.26</f>
        <v>0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</row>
    <row r="21" spans="1:26" x14ac:dyDescent="0.2">
      <c r="A21" s="290"/>
      <c r="B21" s="212">
        <f t="shared" si="5"/>
        <v>0</v>
      </c>
      <c r="C21" s="144">
        <f t="shared" si="6"/>
        <v>0</v>
      </c>
      <c r="D21" s="145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</row>
    <row r="22" spans="1:26" x14ac:dyDescent="0.2">
      <c r="A22" s="290"/>
      <c r="B22" s="212">
        <f t="shared" si="5"/>
        <v>0</v>
      </c>
      <c r="C22" s="144">
        <f t="shared" si="6"/>
        <v>0</v>
      </c>
      <c r="D22" s="145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</row>
    <row r="23" spans="1:26" x14ac:dyDescent="0.2">
      <c r="A23" s="290"/>
      <c r="B23" s="212">
        <f t="shared" si="5"/>
        <v>0</v>
      </c>
      <c r="C23" s="144">
        <f t="shared" si="6"/>
        <v>0</v>
      </c>
      <c r="D23" s="145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</row>
    <row r="24" spans="1:26" x14ac:dyDescent="0.2">
      <c r="A24" s="290"/>
      <c r="B24" s="212">
        <f t="shared" si="5"/>
        <v>0</v>
      </c>
      <c r="C24" s="144">
        <f t="shared" si="6"/>
        <v>0</v>
      </c>
      <c r="D24" s="145">
        <f t="shared" si="7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</row>
    <row r="25" spans="1:26" x14ac:dyDescent="0.2">
      <c r="A25" s="290"/>
      <c r="B25" s="212">
        <f t="shared" si="5"/>
        <v>0</v>
      </c>
      <c r="C25" s="144">
        <f t="shared" si="6"/>
        <v>0</v>
      </c>
      <c r="D25" s="145">
        <f t="shared" si="7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</row>
    <row r="26" spans="1:26" x14ac:dyDescent="0.2">
      <c r="A26" s="290"/>
      <c r="B26" s="212">
        <f t="shared" si="5"/>
        <v>0</v>
      </c>
      <c r="C26" s="144">
        <f t="shared" si="6"/>
        <v>0</v>
      </c>
      <c r="D26" s="145">
        <f t="shared" si="7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</row>
    <row r="27" spans="1:26" x14ac:dyDescent="0.2">
      <c r="A27" s="290"/>
      <c r="B27" s="212">
        <f t="shared" si="5"/>
        <v>0</v>
      </c>
      <c r="C27" s="144">
        <f t="shared" si="6"/>
        <v>0</v>
      </c>
      <c r="D27" s="145">
        <f t="shared" si="7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</row>
    <row r="28" spans="1:26" x14ac:dyDescent="0.2">
      <c r="A28" s="290"/>
      <c r="B28" s="212">
        <f t="shared" si="5"/>
        <v>0</v>
      </c>
      <c r="C28" s="144">
        <f t="shared" si="6"/>
        <v>0</v>
      </c>
      <c r="D28" s="145">
        <f t="shared" si="7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</row>
    <row r="29" spans="1:26" x14ac:dyDescent="0.2">
      <c r="A29" s="290"/>
      <c r="B29" s="212">
        <f t="shared" si="5"/>
        <v>0</v>
      </c>
      <c r="C29" s="144">
        <f t="shared" si="6"/>
        <v>0</v>
      </c>
      <c r="D29" s="145">
        <f t="shared" si="7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</row>
    <row r="30" spans="1:26" x14ac:dyDescent="0.2">
      <c r="A30" s="290"/>
      <c r="B30" s="212">
        <f t="shared" si="5"/>
        <v>0</v>
      </c>
      <c r="C30" s="144">
        <f t="shared" si="6"/>
        <v>0</v>
      </c>
      <c r="D30" s="145">
        <f t="shared" si="7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</row>
    <row r="31" spans="1:26" x14ac:dyDescent="0.2">
      <c r="A31" s="290"/>
      <c r="B31" s="212">
        <f t="shared" si="5"/>
        <v>0</v>
      </c>
      <c r="C31" s="144">
        <f t="shared" si="6"/>
        <v>0</v>
      </c>
      <c r="D31" s="145">
        <f t="shared" si="7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</row>
    <row r="32" spans="1:26" x14ac:dyDescent="0.2">
      <c r="A32" s="290"/>
      <c r="B32" s="212">
        <f t="shared" si="5"/>
        <v>0</v>
      </c>
      <c r="C32" s="144">
        <f t="shared" si="6"/>
        <v>0</v>
      </c>
      <c r="D32" s="145">
        <f t="shared" si="7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</row>
    <row r="33" spans="1:27" ht="13.5" thickBot="1" x14ac:dyDescent="0.25">
      <c r="A33" s="290"/>
      <c r="B33" s="212">
        <f t="shared" si="5"/>
        <v>0</v>
      </c>
      <c r="C33" s="144">
        <f t="shared" si="6"/>
        <v>0</v>
      </c>
      <c r="D33" s="145">
        <f t="shared" si="7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31"/>
    </row>
    <row r="34" spans="1:27" ht="13.5" thickBot="1" x14ac:dyDescent="0.25">
      <c r="A34" s="213" t="s">
        <v>52</v>
      </c>
      <c r="B34" s="9">
        <f t="shared" ref="B34:D34" si="8">SUM(B18:B33)</f>
        <v>0</v>
      </c>
      <c r="C34" s="134">
        <f t="shared" si="8"/>
        <v>0</v>
      </c>
      <c r="D34" s="214">
        <f t="shared" si="8"/>
        <v>0</v>
      </c>
      <c r="E34" s="102">
        <f>SUM(E18:E33)</f>
        <v>0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2">
        <f>SUM(Y18:Y33)</f>
        <v>0</v>
      </c>
      <c r="Z34" s="104">
        <f>SUM(Z18:Z33)</f>
        <v>0</v>
      </c>
      <c r="AA34" s="631"/>
    </row>
    <row r="35" spans="1:27" ht="13.5" thickBot="1" x14ac:dyDescent="0.25">
      <c r="A35" s="217"/>
      <c r="B35" s="105"/>
      <c r="C35" s="49"/>
      <c r="D35" s="219" t="s">
        <v>35</v>
      </c>
      <c r="E35" s="194">
        <f>SUMIF(Total!$AB:$AB,E1,Total!$B:$B)</f>
        <v>10</v>
      </c>
      <c r="F35" s="194">
        <f>SUMIF(Total!$AB:$AB,F1,Total!$B:$B)</f>
        <v>10</v>
      </c>
      <c r="G35" s="194">
        <f>SUMIF(Total!$AB:$AB,G1,Total!$B:$B)</f>
        <v>10</v>
      </c>
      <c r="H35" s="194">
        <f>SUMIF(Total!$AB:$AB,H1,Total!$B:$B)</f>
        <v>10</v>
      </c>
      <c r="I35" s="194">
        <f>SUMIF(Total!$AB:$AB,I1,Total!$B:$B)</f>
        <v>0</v>
      </c>
      <c r="J35" s="194">
        <f>SUMIF(Total!$AB:$AB,J1,Total!$B:$B)</f>
        <v>0</v>
      </c>
      <c r="K35" s="194">
        <f>SUMIF(Total!$AB:$AB,K1,Total!$B:$B)</f>
        <v>0</v>
      </c>
      <c r="L35" s="194">
        <f>SUMIF(Total!$AB:$AB,L1,Total!$B:$B)</f>
        <v>0</v>
      </c>
      <c r="M35" s="194">
        <f>SUMIF(Total!$AB:$AB,M1,Total!$B:$B)</f>
        <v>0</v>
      </c>
      <c r="N35" s="194">
        <f>SUMIF(Total!$AB:$AB,N1,Total!$B:$B)</f>
        <v>0</v>
      </c>
      <c r="O35" s="194">
        <f>SUMIF(Total!$AB:$AB,O1,Total!$B:$B)</f>
        <v>0</v>
      </c>
      <c r="P35" s="194">
        <f>SUMIF(Total!$AB:$AB,P1,Total!$B:$B)</f>
        <v>0</v>
      </c>
      <c r="Q35" s="194">
        <f>SUMIF(Total!$AB:$AB,Q1,Total!$B:$B)</f>
        <v>0</v>
      </c>
      <c r="R35" s="194">
        <f>SUMIF(Total!$AB:$AB,R1,Total!$B:$B)</f>
        <v>0</v>
      </c>
      <c r="S35" s="194">
        <f>SUMIF(Total!$AB:$AB,S1,Total!$B:$B)</f>
        <v>0</v>
      </c>
      <c r="T35" s="194">
        <f>SUMIF(Total!$AB:$AB,T1,Total!$B:$B)</f>
        <v>0</v>
      </c>
      <c r="U35" s="194">
        <f>SUMIF(Total!$AB:$AB,U1,Total!$B:$B)</f>
        <v>0</v>
      </c>
      <c r="V35" s="194">
        <f>SUMIF(Total!$AB:$AB,V1,Total!$B:$B)</f>
        <v>0</v>
      </c>
      <c r="W35" s="194">
        <f>SUMIF(Total!$AB:$AB,W1,Total!$B:$B)</f>
        <v>0</v>
      </c>
      <c r="X35" s="194">
        <f>SUMIF(Total!$AB:$AB,X1,Total!$B:$B)</f>
        <v>0</v>
      </c>
      <c r="Y35" s="194">
        <f>SUMIF(Total!$AB:$AB,Y1,Total!$B:$B)</f>
        <v>0</v>
      </c>
      <c r="Z35" s="115">
        <f>SUMIF(Total!$AB:$AB,Z1,Total!$B:$B)</f>
        <v>0</v>
      </c>
      <c r="AA35" s="218"/>
    </row>
    <row r="36" spans="1:27" ht="13.5" thickBot="1" x14ac:dyDescent="0.25">
      <c r="A36" s="217"/>
      <c r="B36" s="208"/>
      <c r="C36" s="49"/>
      <c r="D36" s="220" t="s">
        <v>42</v>
      </c>
      <c r="E36" s="174">
        <f>(E34+E17)*E35</f>
        <v>40</v>
      </c>
      <c r="F36" s="174">
        <f>(F34+F17)*F35</f>
        <v>130</v>
      </c>
      <c r="G36" s="174">
        <f>(G34+G17)*G35</f>
        <v>50</v>
      </c>
      <c r="H36" s="174">
        <f>(H34+H17)*H35</f>
        <v>40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4">
        <f>(Y34+Y17)*Y35</f>
        <v>0</v>
      </c>
      <c r="Z36" s="175">
        <f>(Z34+Z17)*Z35</f>
        <v>0</v>
      </c>
      <c r="AA36" s="218"/>
    </row>
    <row r="37" spans="1:27" ht="13.5" thickBot="1" x14ac:dyDescent="0.25">
      <c r="A37" s="217"/>
      <c r="B37" s="208"/>
      <c r="C37" s="49"/>
      <c r="D37" s="630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7" ht="13.5" thickBot="1" x14ac:dyDescent="0.25">
      <c r="A38" s="221" t="s">
        <v>59</v>
      </c>
      <c r="B38" s="222" t="s">
        <v>63</v>
      </c>
      <c r="C38" s="120" t="s">
        <v>218</v>
      </c>
      <c r="D38" s="120" t="s">
        <v>3</v>
      </c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62"/>
      <c r="U38" s="62"/>
      <c r="V38" s="62"/>
      <c r="W38" s="62"/>
      <c r="X38" s="62"/>
      <c r="Y38" s="62"/>
      <c r="Z38" s="62"/>
    </row>
    <row r="39" spans="1:27" x14ac:dyDescent="0.2">
      <c r="A39" s="223" t="s">
        <v>57</v>
      </c>
      <c r="B39" s="224">
        <f>B17*IF(B17&gt;=$A$53,$B$53,IF(B17&gt;=$A$52,$B$52,IF(B17&gt;=$A$51,$B$51,IF(B17&gt;=$A$50,$B$50,IF(B17&gt;=$A$49,$B$49,IF(B17&gt;=$A$48,$B$48,$B$47))))))</f>
        <v>442</v>
      </c>
      <c r="C39" s="225">
        <v>75</v>
      </c>
      <c r="D39" s="225">
        <f>SUM(B39:C39)</f>
        <v>517</v>
      </c>
      <c r="E39" s="226"/>
      <c r="F39" s="226"/>
      <c r="G39" s="524"/>
      <c r="H39" s="226"/>
      <c r="I39" s="226"/>
      <c r="J39" s="226"/>
      <c r="K39" s="226"/>
      <c r="L39" s="226"/>
      <c r="M39" s="226"/>
      <c r="N39" s="226"/>
      <c r="O39" s="226"/>
      <c r="P39" s="226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7" x14ac:dyDescent="0.2">
      <c r="A40" s="227" t="s">
        <v>58</v>
      </c>
      <c r="B40" s="224">
        <f>B34*IF(B34&gt;=$A$53,$B$53,IF(B34&gt;=$A$52,$B$52,IF(B34&gt;=$A$51,$B$51,IF(B34&gt;=$A$50,$B$50,IF(B34&gt;=$A$49,$B$49,IF(B34&gt;=$A$48,$B$48,$B$47))))))</f>
        <v>0</v>
      </c>
      <c r="C40" s="225">
        <v>75</v>
      </c>
      <c r="D40" s="225">
        <f>SUM(B40:C40)</f>
        <v>75</v>
      </c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226"/>
      <c r="Q40" s="226"/>
      <c r="R40" s="62"/>
      <c r="S40" s="62"/>
      <c r="T40" s="62"/>
      <c r="U40" s="62"/>
      <c r="V40" s="62"/>
      <c r="W40" s="62"/>
      <c r="X40" s="62"/>
      <c r="Y40" s="62"/>
      <c r="Z40" s="62"/>
    </row>
    <row r="41" spans="1:27" ht="13.5" thickBot="1" x14ac:dyDescent="0.25">
      <c r="A41" s="228" t="s">
        <v>3</v>
      </c>
      <c r="B41" s="229">
        <f>SUM(B39:B40)</f>
        <v>442</v>
      </c>
      <c r="C41" s="230">
        <f>SUM(C39:C40)</f>
        <v>150</v>
      </c>
      <c r="D41" s="230">
        <f>SUM(B41:C41)</f>
        <v>592</v>
      </c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7" ht="13.5" thickBot="1" x14ac:dyDescent="0.25">
      <c r="A42" s="226"/>
      <c r="B42" s="226"/>
      <c r="C42" s="226"/>
      <c r="D42" s="226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7" x14ac:dyDescent="0.2">
      <c r="A43" s="231" t="s">
        <v>18</v>
      </c>
      <c r="B43" s="232">
        <f>SUM(C17:D17,C34:D34)</f>
        <v>327.60000000000002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  <row r="44" spans="1:27" ht="13.5" thickBot="1" x14ac:dyDescent="0.25">
      <c r="A44" s="234" t="s">
        <v>43</v>
      </c>
      <c r="B44" s="235">
        <f>SUM(B41:C41)-B43</f>
        <v>264.39999999999998</v>
      </c>
      <c r="C44" s="233"/>
      <c r="D44" s="233"/>
    </row>
    <row r="45" spans="1:27" ht="13.5" thickBot="1" x14ac:dyDescent="0.25"/>
    <row r="46" spans="1:27" ht="13.5" thickBot="1" x14ac:dyDescent="0.25">
      <c r="A46" s="632" t="s">
        <v>219</v>
      </c>
      <c r="B46" s="120" t="s">
        <v>220</v>
      </c>
    </row>
    <row r="47" spans="1:27" x14ac:dyDescent="0.2">
      <c r="A47" s="633">
        <v>0</v>
      </c>
      <c r="B47" s="232">
        <v>17</v>
      </c>
    </row>
    <row r="48" spans="1:27" x14ac:dyDescent="0.2">
      <c r="A48" s="634">
        <v>81</v>
      </c>
      <c r="B48" s="225">
        <v>16.5</v>
      </c>
    </row>
    <row r="49" spans="1:2" x14ac:dyDescent="0.2">
      <c r="A49" s="634">
        <v>101</v>
      </c>
      <c r="B49" s="225">
        <v>16</v>
      </c>
    </row>
    <row r="50" spans="1:2" x14ac:dyDescent="0.2">
      <c r="A50" s="634">
        <v>126</v>
      </c>
      <c r="B50" s="225">
        <v>15.5</v>
      </c>
    </row>
    <row r="51" spans="1:2" x14ac:dyDescent="0.2">
      <c r="A51" s="634">
        <v>151</v>
      </c>
      <c r="B51" s="225">
        <v>15</v>
      </c>
    </row>
    <row r="52" spans="1:2" x14ac:dyDescent="0.2">
      <c r="A52" s="634">
        <v>176</v>
      </c>
      <c r="B52" s="225">
        <v>14.5</v>
      </c>
    </row>
    <row r="53" spans="1:2" ht="13.5" thickBot="1" x14ac:dyDescent="0.25">
      <c r="A53" s="635">
        <v>201</v>
      </c>
      <c r="B53" s="235">
        <v>14</v>
      </c>
    </row>
  </sheetData>
  <sheetProtection algorithmName="SHA-512" hashValue="D/ZpsjuXxc1xLSb/vRK2F3jXKYfGXcqK/Rl9yKtgev6GiMuMs9ej0Zxpx8hoZmDo1/n8hgbE8TINaUWUPsC4iw==" saltValue="bEG3A1xVW0oye/lI46YdUw==" spinCount="100000" sheet="1" objects="1" scenarios="1"/>
  <sortState columnSort="1" ref="E1:Z36">
    <sortCondition ref="E1:Z1"/>
  </sortState>
  <conditionalFormatting sqref="E1:Z1">
    <cfRule type="duplicateValues" dxfId="14" priority="2270"/>
  </conditionalFormatting>
  <dataValidations count="1">
    <dataValidation allowBlank="1" showDropDown="1" showInputMessage="1" showErrorMessage="1" errorTitle="Invalid!" error="This is not a valid employee." sqref="E1:Z1"/>
  </dataValidations>
  <pageMargins left="0.7" right="0.7" top="0.75" bottom="0.75" header="0.3" footer="0.3"/>
  <pageSetup orientation="portrait" horizontalDpi="4294967294" verticalDpi="0" r:id="rId1"/>
  <ignoredErrors>
    <ignoredError sqref="B17:C17 D17" formula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5"/>
  </sheetPr>
  <dimension ref="A1:AK22"/>
  <sheetViews>
    <sheetView workbookViewId="0">
      <selection activeCell="D1" sqref="D1:AK20"/>
    </sheetView>
  </sheetViews>
  <sheetFormatPr defaultRowHeight="12.75" x14ac:dyDescent="0.2"/>
  <cols>
    <col min="1" max="1" width="18.7109375" bestFit="1" customWidth="1"/>
    <col min="2" max="2" width="8.85546875" bestFit="1" customWidth="1"/>
    <col min="4" max="4" width="7.140625" bestFit="1" customWidth="1"/>
    <col min="5" max="5" width="9.28515625" bestFit="1" customWidth="1"/>
    <col min="6" max="6" width="8.28515625" bestFit="1" customWidth="1"/>
    <col min="7" max="7" width="9.85546875" bestFit="1" customWidth="1"/>
    <col min="8" max="8" width="8.28515625" bestFit="1" customWidth="1"/>
    <col min="9" max="9" width="9.42578125" bestFit="1" customWidth="1"/>
    <col min="10" max="37" width="4.85546875" bestFit="1" customWidth="1"/>
  </cols>
  <sheetData>
    <row r="1" spans="1:37" ht="13.5" thickBot="1" x14ac:dyDescent="0.25">
      <c r="A1" s="642" t="s">
        <v>221</v>
      </c>
      <c r="B1" s="292" t="s">
        <v>75</v>
      </c>
      <c r="C1" s="292" t="s">
        <v>40</v>
      </c>
      <c r="D1" s="533" t="s">
        <v>196</v>
      </c>
      <c r="E1" s="531" t="s">
        <v>176</v>
      </c>
      <c r="F1" s="531" t="s">
        <v>199</v>
      </c>
      <c r="G1" s="531" t="s">
        <v>187</v>
      </c>
      <c r="H1" s="531" t="s">
        <v>205</v>
      </c>
      <c r="I1" s="531" t="s">
        <v>181</v>
      </c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42552</v>
      </c>
      <c r="B2" s="293">
        <f>SUMPRODUCT(D2:AK2,$D$19:$AK$19)</f>
        <v>0</v>
      </c>
      <c r="C2" s="523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42553</v>
      </c>
      <c r="B3" s="293">
        <f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42554</v>
      </c>
      <c r="B4" s="293">
        <f t="shared" ref="B4:B17" si="1">SUMPRODUCT(D4:AK4,$D$19:$AK$19)</f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42555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42556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42557</v>
      </c>
      <c r="B7" s="293">
        <f t="shared" si="1"/>
        <v>87.5</v>
      </c>
      <c r="C7" s="523">
        <f t="shared" si="0"/>
        <v>8.75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3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5.75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42558</v>
      </c>
      <c r="B8" s="293">
        <f t="shared" si="1"/>
        <v>100</v>
      </c>
      <c r="C8" s="523">
        <f t="shared" si="0"/>
        <v>10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5.75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4.25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42559</v>
      </c>
      <c r="B9" s="293">
        <f t="shared" si="1"/>
        <v>92.5</v>
      </c>
      <c r="C9" s="523">
        <f t="shared" si="0"/>
        <v>9.25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5.75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3.5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42560</v>
      </c>
      <c r="B10" s="293">
        <f t="shared" si="1"/>
        <v>80</v>
      </c>
      <c r="C10" s="523">
        <f t="shared" si="0"/>
        <v>8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2.5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5.5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42561</v>
      </c>
      <c r="B11" s="293">
        <f t="shared" si="1"/>
        <v>75</v>
      </c>
      <c r="C11" s="523">
        <f t="shared" si="0"/>
        <v>7.5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4.75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2.75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42562</v>
      </c>
      <c r="B12" s="293">
        <f t="shared" si="1"/>
        <v>45</v>
      </c>
      <c r="C12" s="523">
        <f t="shared" si="0"/>
        <v>4.5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2.5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2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42563</v>
      </c>
      <c r="B13" s="293">
        <f t="shared" si="1"/>
        <v>47.5</v>
      </c>
      <c r="C13" s="523">
        <f t="shared" si="0"/>
        <v>4.75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2.5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2.25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42564</v>
      </c>
      <c r="B14" s="293">
        <f t="shared" si="1"/>
        <v>90</v>
      </c>
      <c r="C14" s="523">
        <f t="shared" si="0"/>
        <v>9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3.5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5.5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42565</v>
      </c>
      <c r="B15" s="293">
        <f t="shared" si="1"/>
        <v>150</v>
      </c>
      <c r="C15" s="523">
        <f t="shared" si="0"/>
        <v>15</v>
      </c>
      <c r="D15" s="150">
        <f>SUMIFS(Import!$G:$G,Import!$A:$A,D$1,Import!$B:$B,$A15,Import!$C:$C,$A$1)</f>
        <v>2.5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1.5</v>
      </c>
      <c r="G15" s="150">
        <f>SUMIFS(Import!$G:$G,Import!$A:$A,G$1,Import!$B:$B,$A15,Import!$C:$C,$A$1)</f>
        <v>6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5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42566</v>
      </c>
      <c r="B16" s="293">
        <f t="shared" si="1"/>
        <v>145</v>
      </c>
      <c r="C16" s="523">
        <f t="shared" si="0"/>
        <v>14.5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4.25</v>
      </c>
      <c r="H16" s="150">
        <f>SUMIFS(Import!$G:$G,Import!$A:$A,H$1,Import!$B:$B,$A16,Import!$C:$C,$A$1)</f>
        <v>3.75</v>
      </c>
      <c r="I16" s="150">
        <f>SUMIFS(Import!$G:$G,Import!$A:$A,I$1,Import!$B:$B,$A16,Import!$C:$C,$A$1)</f>
        <v>6.5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3.5" thickBot="1" x14ac:dyDescent="0.25">
      <c r="A17" s="290" t="str">
        <f>IF(Import!X22&lt;&gt;"",Import!X22,"")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3.5" thickBot="1" x14ac:dyDescent="0.25">
      <c r="A18" s="213" t="s">
        <v>3</v>
      </c>
      <c r="B18" s="134">
        <f t="shared" ref="B18:C18" si="2">SUM(B2:B17)</f>
        <v>912.5</v>
      </c>
      <c r="C18" s="294">
        <f t="shared" si="2"/>
        <v>91.25</v>
      </c>
      <c r="D18" s="102">
        <f>SUM(D2:D17)</f>
        <v>2.5</v>
      </c>
      <c r="E18" s="102">
        <f>SUM(E2:E17)</f>
        <v>12.25</v>
      </c>
      <c r="F18" s="102">
        <f>SUM(F2:F17)</f>
        <v>1.5</v>
      </c>
      <c r="G18" s="102">
        <f>SUM(G2:G17)</f>
        <v>31</v>
      </c>
      <c r="H18" s="102">
        <f>SUM(H2:H17)</f>
        <v>3.75</v>
      </c>
      <c r="I18" s="102">
        <f>SUM(I2:I17)</f>
        <v>40.25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3.5" thickBot="1" x14ac:dyDescent="0.25">
      <c r="A19" s="241"/>
      <c r="B19" s="241"/>
      <c r="C19" s="239" t="s">
        <v>35</v>
      </c>
      <c r="D19" s="164">
        <f>SUMIF(Total!$AB:$AB,D1,Total!$B:$B)</f>
        <v>10</v>
      </c>
      <c r="E19" s="165">
        <f>SUMIF(Total!$AB:$AB,E1,Total!$B:$B)</f>
        <v>10</v>
      </c>
      <c r="F19" s="165">
        <f>SUMIF(Total!$AB:$AB,F1,Total!$B:$B)</f>
        <v>10</v>
      </c>
      <c r="G19" s="165">
        <f>SUMIF(Total!$AB:$AB,G1,Total!$B:$B)</f>
        <v>10</v>
      </c>
      <c r="H19" s="165">
        <f>SUMIF(Total!$AB:$AB,H1,Total!$B:$B)</f>
        <v>10</v>
      </c>
      <c r="I19" s="165">
        <f>SUMIF(Total!$AB:$AB,I1,Total!$B:$B)</f>
        <v>10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3.5" thickBot="1" x14ac:dyDescent="0.25">
      <c r="A20" s="241"/>
      <c r="B20" s="241"/>
      <c r="C20" s="240" t="s">
        <v>42</v>
      </c>
      <c r="D20" s="173">
        <f>D18*D19</f>
        <v>25</v>
      </c>
      <c r="E20" s="174">
        <f>E18*E19</f>
        <v>122.5</v>
      </c>
      <c r="F20" s="174">
        <f>F18*F19</f>
        <v>15</v>
      </c>
      <c r="G20" s="174">
        <f>G18*G19</f>
        <v>310</v>
      </c>
      <c r="H20" s="174">
        <f>H18*H19</f>
        <v>37.5</v>
      </c>
      <c r="I20" s="174">
        <f>I18*I19</f>
        <v>402.5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237.25</v>
      </c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41"/>
      <c r="W21" s="241"/>
      <c r="X21" s="241"/>
      <c r="Y21" s="241"/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</row>
    <row r="22" spans="1:37" ht="13.5" thickBot="1" x14ac:dyDescent="0.25">
      <c r="A22" s="297" t="s">
        <v>18</v>
      </c>
      <c r="B22" s="298">
        <f>B18+B21</f>
        <v>1149.75</v>
      </c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41"/>
      <c r="W22" s="241"/>
      <c r="X22" s="241"/>
      <c r="Y22" s="241"/>
      <c r="Z22" s="241"/>
      <c r="AA22" s="241"/>
      <c r="AB22" s="241"/>
      <c r="AC22" s="241"/>
      <c r="AD22" s="241"/>
      <c r="AE22" s="241"/>
      <c r="AF22" s="241"/>
      <c r="AG22" s="241"/>
      <c r="AH22" s="241"/>
      <c r="AI22" s="241"/>
      <c r="AJ22" s="241"/>
      <c r="AK22" s="241"/>
    </row>
  </sheetData>
  <sheetProtection algorithmName="SHA-512" hashValue="4+U2s0ldtfjI/NtScJ7xA14E4m42efeiG081gUPWa4AFUCscg9Eqw6UR79XPnsrVZWuqL4iyzni3DYxh3BWsww==" saltValue="CSrX9chemA+u68r0mJf0mw==" spinCount="100000" sheet="1" objects="1" scenarios="1"/>
  <sortState columnSort="1" ref="D1:AK20">
    <sortCondition ref="D1:AK1"/>
  </sortState>
  <conditionalFormatting sqref="D1:AK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8.710937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6.5703125" style="241" bestFit="1" customWidth="1"/>
    <col min="6" max="6" width="8.42578125" style="241" bestFit="1" customWidth="1"/>
    <col min="7" max="7" width="9.42578125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291" t="s">
        <v>118</v>
      </c>
      <c r="B1" s="292" t="s">
        <v>75</v>
      </c>
      <c r="C1" s="292" t="s">
        <v>40</v>
      </c>
      <c r="D1" s="533" t="s">
        <v>196</v>
      </c>
      <c r="E1" s="531" t="s">
        <v>178</v>
      </c>
      <c r="F1" s="531" t="s">
        <v>246</v>
      </c>
      <c r="G1" s="531" t="s">
        <v>181</v>
      </c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42552</v>
      </c>
      <c r="B2" s="293">
        <f>SUMPRODUCT(D2:AK2,$D$19:$AK$19)</f>
        <v>0</v>
      </c>
      <c r="C2" s="523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42553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42554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42555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42556</v>
      </c>
      <c r="B6" s="293">
        <f t="shared" si="1"/>
        <v>47.5</v>
      </c>
      <c r="C6" s="523">
        <f t="shared" si="0"/>
        <v>4.75</v>
      </c>
      <c r="D6" s="150">
        <f>SUMIFS(Import!$G:$G,Import!$A:$A,D$1,Import!$B:$B,$A6,Import!$C:$C,$A$1)</f>
        <v>1.75</v>
      </c>
      <c r="E6" s="150">
        <f>SUMIFS(Import!$G:$G,Import!$A:$A,E$1,Import!$B:$B,$A6,Import!$C:$C,$A$1)</f>
        <v>1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2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42557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42558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42559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42560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42561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42562</v>
      </c>
      <c r="B12" s="293">
        <f t="shared" si="1"/>
        <v>30</v>
      </c>
      <c r="C12" s="523">
        <f t="shared" si="0"/>
        <v>4.75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1.5</v>
      </c>
      <c r="F12" s="150">
        <f>SUMIFS(Import!$G:$G,Import!$A:$A,F$1,Import!$B:$B,$A12,Import!$C:$C,$A$1)</f>
        <v>1.75</v>
      </c>
      <c r="G12" s="150">
        <f>SUMIFS(Import!$G:$G,Import!$A:$A,G$1,Import!$B:$B,$A12,Import!$C:$C,$A$1)</f>
        <v>1.5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42563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42564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42565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42566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IF(Import!X22&lt;&gt;"",Import!X22,"")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77.5</v>
      </c>
      <c r="C18" s="294">
        <f t="shared" si="2"/>
        <v>9.5</v>
      </c>
      <c r="D18" s="102">
        <f>SUM(D2:D17)</f>
        <v>1.75</v>
      </c>
      <c r="E18" s="102">
        <f>SUM(E2:E17)</f>
        <v>2.5</v>
      </c>
      <c r="F18" s="102">
        <f>SUM(F2:F17)</f>
        <v>1.75</v>
      </c>
      <c r="G18" s="102">
        <f>SUM(G2:G17)</f>
        <v>3.5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SUMIF(Total!$AB:$AB,D1,Total!$B:$B)</f>
        <v>10</v>
      </c>
      <c r="E19" s="165">
        <f>SUMIF(Total!$AB:$AB,E1,Total!$B:$B)</f>
        <v>10</v>
      </c>
      <c r="F19" s="165">
        <f>SUMIF(Total!$AB:$AB,F1,Total!$B:$B)</f>
        <v>0</v>
      </c>
      <c r="G19" s="165">
        <f>SUMIF(Total!$AB:$AB,G1,Total!$B:$B)</f>
        <v>10</v>
      </c>
      <c r="H19" s="165">
        <f>SUMIF(Total!$AB:$AB,H1,Total!$B:$B)</f>
        <v>0</v>
      </c>
      <c r="I19" s="165">
        <f>SUMIF(Total!$AB:$AB,I1,Total!$B:$B)</f>
        <v>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2" thickBot="1" x14ac:dyDescent="0.25">
      <c r="C20" s="240" t="s">
        <v>42</v>
      </c>
      <c r="D20" s="173">
        <f>D18*D19</f>
        <v>17.5</v>
      </c>
      <c r="E20" s="174">
        <f>E18*E19</f>
        <v>25</v>
      </c>
      <c r="F20" s="174">
        <f>F18*F19</f>
        <v>0</v>
      </c>
      <c r="G20" s="174">
        <f>G18*G19</f>
        <v>35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20.150000000000002</v>
      </c>
    </row>
    <row r="22" spans="1:37" ht="12" thickBot="1" x14ac:dyDescent="0.25">
      <c r="A22" s="297" t="s">
        <v>18</v>
      </c>
      <c r="B22" s="298">
        <f>B18+B21</f>
        <v>97.65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A1VJjEqNWC75Uj/lnP14qSY4BX3eRrB+RUAn/qwFqq2wDiENn+1zMzFAQv/FEbS3mjoF1IfwCfFKsuf++0vFAw==" saltValue="m+Uj5zfgx3iFFKS+Nguyrg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79"/>
  <sheetViews>
    <sheetView zoomScale="85" zoomScaleNormal="85" workbookViewId="0">
      <pane xSplit="2" ySplit="1" topLeftCell="C194" activePane="bottomRight" state="frozen"/>
      <selection pane="topRight" activeCell="C1" sqref="C1"/>
      <selection pane="bottomLeft" activeCell="A2" sqref="A2"/>
      <selection pane="bottomRight" activeCell="C203" sqref="C203"/>
    </sheetView>
  </sheetViews>
  <sheetFormatPr defaultColWidth="14" defaultRowHeight="11.25" x14ac:dyDescent="0.2"/>
  <cols>
    <col min="1" max="1" width="18.7109375" style="286" bestFit="1" customWidth="1"/>
    <col min="2" max="2" width="11.7109375" style="246" bestFit="1" customWidth="1"/>
    <col min="3" max="3" width="9" style="246" bestFit="1" customWidth="1"/>
    <col min="4" max="4" width="10.28515625" style="246" bestFit="1" customWidth="1"/>
    <col min="5" max="5" width="8" style="246" bestFit="1" customWidth="1"/>
    <col min="6" max="6" width="8.7109375" style="246" bestFit="1" customWidth="1"/>
    <col min="7" max="7" width="8.5703125" style="246" bestFit="1" customWidth="1"/>
    <col min="8" max="8" width="10.28515625" style="246" bestFit="1" customWidth="1"/>
    <col min="9" max="10" width="9" style="246" bestFit="1" customWidth="1"/>
    <col min="11" max="11" width="10.42578125" style="246" bestFit="1" customWidth="1"/>
    <col min="12" max="12" width="9.42578125" style="246" bestFit="1" customWidth="1"/>
    <col min="13" max="13" width="9" style="246" bestFit="1" customWidth="1"/>
    <col min="14" max="14" width="8.140625" style="246" bestFit="1" customWidth="1"/>
    <col min="15" max="15" width="8" style="246" bestFit="1" customWidth="1"/>
    <col min="16" max="16" width="7.42578125" style="246" bestFit="1" customWidth="1"/>
    <col min="17" max="17" width="9.28515625" style="246" bestFit="1" customWidth="1"/>
    <col min="18" max="18" width="7.5703125" style="246" bestFit="1" customWidth="1"/>
    <col min="19" max="19" width="7" style="246" bestFit="1" customWidth="1"/>
    <col min="20" max="20" width="10.28515625" style="246" bestFit="1" customWidth="1"/>
    <col min="21" max="21" width="10" style="246" bestFit="1" customWidth="1"/>
    <col min="22" max="22" width="7.5703125" style="246" bestFit="1" customWidth="1"/>
    <col min="23" max="23" width="9.42578125" style="246" bestFit="1" customWidth="1"/>
    <col min="24" max="24" width="11.5703125" style="246" bestFit="1" customWidth="1"/>
    <col min="25" max="25" width="14.140625" style="246" bestFit="1" customWidth="1"/>
    <col min="26" max="26" width="9.28515625" style="246" bestFit="1" customWidth="1"/>
    <col min="27" max="27" width="10.85546875" style="246" bestFit="1" customWidth="1"/>
    <col min="28" max="28" width="10.5703125" style="246" bestFit="1" customWidth="1"/>
    <col min="29" max="29" width="9.7109375" style="246" bestFit="1" customWidth="1"/>
    <col min="30" max="30" width="7" style="246" bestFit="1" customWidth="1"/>
    <col min="31" max="31" width="10.5703125" style="246" bestFit="1" customWidth="1"/>
    <col min="32" max="32" width="7" style="246" bestFit="1" customWidth="1"/>
    <col min="33" max="33" width="9.42578125" style="246" bestFit="1" customWidth="1"/>
    <col min="34" max="34" width="9.85546875" style="246" bestFit="1" customWidth="1"/>
    <col min="35" max="35" width="7.5703125" style="246" bestFit="1" customWidth="1"/>
    <col min="36" max="36" width="9" style="246" bestFit="1" customWidth="1"/>
    <col min="37" max="37" width="9.42578125" style="246" bestFit="1" customWidth="1"/>
    <col min="38" max="38" width="10.42578125" style="246" bestFit="1" customWidth="1"/>
    <col min="39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Total!$AB4</f>
        <v>Aljamal Em</v>
      </c>
      <c r="D1" s="245" t="str">
        <f>Total!$AB5</f>
        <v>Anderson Jo</v>
      </c>
      <c r="E1" s="245" t="str">
        <f>Total!$AB6</f>
        <v>Arroyo Ty</v>
      </c>
      <c r="F1" s="245" t="str">
        <f>Total!$AB7</f>
        <v>Barnyak Al</v>
      </c>
      <c r="G1" s="245" t="str">
        <f>Total!$AB8</f>
        <v>Brewer Be</v>
      </c>
      <c r="H1" s="245" t="str">
        <f>Total!$AB9</f>
        <v>Bringgold Ch</v>
      </c>
      <c r="I1" s="245" t="str">
        <f>Total!$AB10</f>
        <v>Cannon Da</v>
      </c>
      <c r="J1" s="245" t="str">
        <f>Total!$AB11</f>
        <v>Cardelli Ma</v>
      </c>
      <c r="K1" s="245" t="str">
        <f>Total!$AB12</f>
        <v>Carmenita Ja</v>
      </c>
      <c r="L1" s="245" t="str">
        <f>Total!$AB13</f>
        <v>Ellescas Ad</v>
      </c>
      <c r="M1" s="245" t="str">
        <f>Total!$AB14</f>
        <v>Esquivel Je</v>
      </c>
      <c r="N1" s="245" t="str">
        <f>Total!$AB15</f>
        <v>Flores Os</v>
      </c>
      <c r="O1" s="245" t="str">
        <f>Total!$AB16</f>
        <v>Grecin An</v>
      </c>
      <c r="P1" s="245" t="str">
        <f>Total!$AB17</f>
        <v>Heflin Jo</v>
      </c>
      <c r="Q1" s="245" t="str">
        <f>Total!$AB18</f>
        <v>Henning Da</v>
      </c>
      <c r="R1" s="245" t="str">
        <f>Total!$AB19</f>
        <v>Kane Ro</v>
      </c>
      <c r="S1" s="245" t="str">
        <f>Total!$AB20</f>
        <v>Klein Mi</v>
      </c>
      <c r="T1" s="245" t="str">
        <f>Total!$AB21</f>
        <v>Levesque Qu</v>
      </c>
      <c r="U1" s="245" t="str">
        <f>Total!$AB22</f>
        <v>Mapanao Sh</v>
      </c>
      <c r="V1" s="245" t="str">
        <f>Total!$AB23</f>
        <v>Martin Ni</v>
      </c>
      <c r="W1" s="245" t="str">
        <f>Total!$AB24</f>
        <v>McGhee Tu</v>
      </c>
      <c r="X1" s="245" t="str">
        <f>Total!$AB25</f>
        <v>McLaughlin Da</v>
      </c>
      <c r="Y1" s="245" t="str">
        <f>Total!$AB26</f>
        <v>Ocampo-Mora Ce</v>
      </c>
      <c r="Z1" s="245" t="str">
        <f>Total!$AB27</f>
        <v>Ramsier Sa</v>
      </c>
      <c r="AA1" s="245" t="str">
        <f>Total!$AB28</f>
        <v>Rochester Da</v>
      </c>
      <c r="AB1" s="245" t="str">
        <f>Total!$AB29</f>
        <v>Rodriguez Be</v>
      </c>
      <c r="AC1" s="245" t="str">
        <f>Total!$AB30</f>
        <v>Semeryuk Ti</v>
      </c>
      <c r="AD1" s="245" t="str">
        <f>Total!$AB31</f>
        <v>Silva Aa</v>
      </c>
      <c r="AE1" s="245" t="str">
        <f>Total!$AB32</f>
        <v>Skogberg Ma</v>
      </c>
      <c r="AF1" s="245" t="str">
        <f>Total!$AB33</f>
        <v>Snow Ky</v>
      </c>
      <c r="AG1" s="245" t="str">
        <f>Total!$AB34</f>
        <v>Tedeschi Tr</v>
      </c>
      <c r="AH1" s="245" t="str">
        <f>Total!$AB35</f>
        <v>Thimmes Se</v>
      </c>
      <c r="AI1" s="245" t="str">
        <f>Total!$AB36</f>
        <v>Torres Vi</v>
      </c>
      <c r="AJ1" s="245" t="str">
        <f>Total!$AB37</f>
        <v>Veilleux Ma</v>
      </c>
      <c r="AK1" s="245" t="str">
        <f>Total!$AB38</f>
        <v>Wedman Ke</v>
      </c>
      <c r="AL1" s="245" t="str">
        <f>Total!$AB39</f>
        <v>Wilkerson Cu</v>
      </c>
      <c r="AM1" s="245" t="str">
        <f>Total!$AB40</f>
        <v xml:space="preserve"> </v>
      </c>
      <c r="AN1" s="245" t="str">
        <f>Total!$AB41</f>
        <v xml:space="preserve"> </v>
      </c>
      <c r="AO1" s="245" t="str">
        <f>Total!$AB42</f>
        <v xml:space="preserve"> </v>
      </c>
      <c r="AP1" s="245" t="str">
        <f>Total!$AB43</f>
        <v xml:space="preserve"> </v>
      </c>
      <c r="AQ1" s="245" t="str">
        <f>Total!$AB44</f>
        <v xml:space="preserve"> </v>
      </c>
      <c r="AR1" s="245" t="str">
        <f>Total!$AB45</f>
        <v xml:space="preserve"> </v>
      </c>
      <c r="AS1" s="245" t="str">
        <f>Total!$AB46</f>
        <v xml:space="preserve"> </v>
      </c>
      <c r="AT1" s="245" t="str">
        <f>Total!$AB47</f>
        <v xml:space="preserve"> </v>
      </c>
      <c r="AU1" s="245" t="str">
        <f>Total!$AB48</f>
        <v xml:space="preserve"> </v>
      </c>
      <c r="AV1" s="245" t="str">
        <f>Total!$AB49</f>
        <v xml:space="preserve"> </v>
      </c>
      <c r="AW1" s="245" t="str">
        <f>Total!$AB50</f>
        <v xml:space="preserve"> </v>
      </c>
      <c r="AX1" s="466" t="str">
        <f>Total!$AB51</f>
        <v xml:space="preserve"> </v>
      </c>
    </row>
    <row r="2" spans="1:50" x14ac:dyDescent="0.2">
      <c r="A2" s="247">
        <f>Import!X7</f>
        <v>42552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4.75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42552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6" si="0">A3</f>
        <v>42552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5.7500000000000009</v>
      </c>
      <c r="E4" s="250">
        <f>SUMPRODUCT((FH!$A$2:$A$97=$A4)*(FHEmp=E$1),FH!$E$2:$AZ$97)</f>
        <v>0</v>
      </c>
      <c r="F4" s="250">
        <f>SUMPRODUCT((FH!$A$2:$A$97=$A4)*(FHEmp=F$1),FH!$E$2:$AZ$97)</f>
        <v>3.5000000000000009</v>
      </c>
      <c r="G4" s="250">
        <f>SUMPRODUCT((FH!$A$2:$A$97=$A4)*(FHEmp=G$1),FH!$E$2:$AZ$97)</f>
        <v>5.4999999999999991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2.7500000000000009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3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42552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3.2499999999999991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2.7500000000000009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5.25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42552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42552</v>
      </c>
      <c r="B7" s="571" t="s">
        <v>139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3.25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6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42552</v>
      </c>
      <c r="B8" s="639" t="s">
        <v>152</v>
      </c>
      <c r="C8" s="249">
        <f>SUMPRODUCT((HoO!$A$2:$A$34=$A8)*(HoOEmp=C$1),HoO!$E$2:$Z$34)</f>
        <v>0</v>
      </c>
      <c r="D8" s="250">
        <f>SUMPRODUCT((HoO!$A$2:$A$34=$A8)*(HoOEmp=D$1),HoO!$E$2:$Z$34)</f>
        <v>0</v>
      </c>
      <c r="E8" s="250">
        <f>SUMPRODUCT((HoO!$A$2:$A$34=$A8)*(HoOEmp=E$1),HoO!$E$2:$Z$34)</f>
        <v>0</v>
      </c>
      <c r="F8" s="250">
        <f>SUMPRODUCT((HoO!$A$2:$A$34=$A8)*(HoOEmp=F$1),HoO!$E$2:$Z$34)</f>
        <v>0</v>
      </c>
      <c r="G8" s="250">
        <f>SUMPRODUCT((HoO!$A$2:$A$34=$A8)*(HoOEmp=G$1),HoO!$E$2:$Z$34)</f>
        <v>0</v>
      </c>
      <c r="H8" s="250">
        <f>SUMPRODUCT((HoO!$A$2:$A$34=$A8)*(HoOEmp=H$1),HoO!$E$2:$Z$34)</f>
        <v>0</v>
      </c>
      <c r="I8" s="250">
        <f>SUMPRODUCT((HoO!$A$2:$A$34=$A8)*(HoOEmp=I$1),HoO!$E$2:$Z$34)</f>
        <v>0</v>
      </c>
      <c r="J8" s="250">
        <f>SUMPRODUCT((HoO!$A$2:$A$34=$A8)*(HoOEmp=J$1),HoO!$E$2:$Z$34)</f>
        <v>0</v>
      </c>
      <c r="K8" s="250">
        <f>SUMPRODUCT((HoO!$A$2:$A$34=$A8)*(HoOEmp=K$1),HoO!$E$2:$Z$34)</f>
        <v>0</v>
      </c>
      <c r="L8" s="250">
        <f>SUMPRODUCT((HoO!$A$2:$A$34=$A8)*(HoOEmp=L$1),HoO!$E$2:$Z$34)</f>
        <v>0</v>
      </c>
      <c r="M8" s="250">
        <f>SUMPRODUCT((HoO!$A$2:$A$34=$A8)*(HoOEmp=M$1),HoO!$E$2:$Z$34)</f>
        <v>0</v>
      </c>
      <c r="N8" s="250">
        <f>SUMPRODUCT((HoO!$A$2:$A$34=$A8)*(HoOEmp=N$1),HoO!$E$2:$Z$34)</f>
        <v>0</v>
      </c>
      <c r="O8" s="250">
        <f>SUMPRODUCT((HoO!$A$2:$A$34=$A8)*(HoOEmp=O$1),HoO!$E$2:$Z$34)</f>
        <v>0</v>
      </c>
      <c r="P8" s="250">
        <f>SUMPRODUCT((HoO!$A$2:$A$34=$A8)*(HoOEmp=P$1),HoO!$E$2:$Z$34)</f>
        <v>0</v>
      </c>
      <c r="Q8" s="250">
        <f>SUMPRODUCT((HoO!$A$2:$A$34=$A8)*(HoOEmp=Q$1),HoO!$E$2:$Z$34)</f>
        <v>0</v>
      </c>
      <c r="R8" s="250">
        <f>SUMPRODUCT((HoO!$A$2:$A$34=$A8)*(HoOEmp=R$1),HoO!$E$2:$Z$34)</f>
        <v>5.25</v>
      </c>
      <c r="S8" s="250">
        <f>SUMPRODUCT((HoO!$A$2:$A$34=$A8)*(HoOEmp=S$1),HoO!$E$2:$Z$34)</f>
        <v>0</v>
      </c>
      <c r="T8" s="250">
        <f>SUMPRODUCT((HoO!$A$2:$A$34=$A8)*(HoOEmp=T$1),HoO!$E$2:$Z$34)</f>
        <v>0</v>
      </c>
      <c r="U8" s="250">
        <f>SUMPRODUCT((HoO!$A$2:$A$34=$A8)*(HoOEmp=U$1),HoO!$E$2:$Z$34)</f>
        <v>0</v>
      </c>
      <c r="V8" s="250">
        <f>SUMPRODUCT((HoO!$A$2:$A$34=$A8)*(HoOEmp=V$1),HoO!$E$2:$Z$34)</f>
        <v>0</v>
      </c>
      <c r="W8" s="250">
        <f>SUMPRODUCT((HoO!$A$2:$A$34=$A8)*(HoOEmp=W$1),HoO!$E$2:$Z$34)</f>
        <v>0</v>
      </c>
      <c r="X8" s="250">
        <f>SUMPRODUCT((HoO!$A$2:$A$34=$A8)*(HoOEmp=X$1),HoO!$E$2:$Z$34)</f>
        <v>0</v>
      </c>
      <c r="Y8" s="250">
        <f>SUMPRODUCT((HoO!$A$2:$A$34=$A8)*(HoOEmp=Y$1),HoO!$E$2:$Z$34)</f>
        <v>0</v>
      </c>
      <c r="Z8" s="250">
        <f>SUMPRODUCT((HoO!$A$2:$A$34=$A8)*(HoOEmp=Z$1),HoO!$E$2:$Z$34)</f>
        <v>0</v>
      </c>
      <c r="AA8" s="250">
        <f>SUMPRODUCT((HoO!$A$2:$A$34=$A8)*(HoOEmp=AA$1),HoO!$E$2:$Z$34)</f>
        <v>0</v>
      </c>
      <c r="AB8" s="250">
        <f>SUMPRODUCT((HoO!$A$2:$A$34=$A8)*(HoOEmp=AB$1),HoO!$E$2:$Z$34)</f>
        <v>0</v>
      </c>
      <c r="AC8" s="250">
        <f>SUMPRODUCT((HoO!$A$2:$A$34=$A8)*(HoOEmp=AC$1),HoO!$E$2:$Z$34)</f>
        <v>0</v>
      </c>
      <c r="AD8" s="250">
        <f>SUMPRODUCT((HoO!$A$2:$A$34=$A8)*(HoOEmp=AD$1),HoO!$E$2:$Z$34)</f>
        <v>0</v>
      </c>
      <c r="AE8" s="250">
        <f>SUMPRODUCT((HoO!$A$2:$A$34=$A8)*(HoOEmp=AE$1),HoO!$E$2:$Z$34)</f>
        <v>0</v>
      </c>
      <c r="AF8" s="250">
        <f>SUMPRODUCT((HoO!$A$2:$A$34=$A8)*(HoOEmp=AF$1),HoO!$E$2:$Z$34)</f>
        <v>0</v>
      </c>
      <c r="AG8" s="250">
        <f>SUMPRODUCT((HoO!$A$2:$A$34=$A8)*(HoOEmp=AG$1),HoO!$E$2:$Z$34)</f>
        <v>0</v>
      </c>
      <c r="AH8" s="250">
        <f>SUMPRODUCT((HoO!$A$2:$A$34=$A8)*(HoOEmp=AH$1),HoO!$E$2:$Z$34)</f>
        <v>0</v>
      </c>
      <c r="AI8" s="250">
        <f>SUMPRODUCT((HoO!$A$2:$A$34=$A8)*(HoOEmp=AI$1),HoO!$E$2:$Z$34)</f>
        <v>0</v>
      </c>
      <c r="AJ8" s="250">
        <f>SUMPRODUCT((HoO!$A$2:$A$34=$A8)*(HoOEmp=AJ$1),HoO!$E$2:$Z$34)</f>
        <v>0</v>
      </c>
      <c r="AK8" s="250">
        <f>SUMPRODUCT((HoO!$A$2:$A$34=$A8)*(HoOEmp=AK$1),HoO!$E$2:$Z$34)</f>
        <v>0</v>
      </c>
      <c r="AL8" s="250">
        <f>SUMPRODUCT((HoO!$A$2:$A$34=$A8)*(HoOEmp=AL$1),HoO!$E$2:$Z$34)</f>
        <v>0</v>
      </c>
      <c r="AM8" s="250">
        <f>SUMPRODUCT((HoO!$A$2:$A$34=$A8)*(HoOEmp=AM$1),HoO!$E$2:$Z$34)</f>
        <v>0</v>
      </c>
      <c r="AN8" s="250">
        <f>SUMPRODUCT((HoO!$A$2:$A$34=$A8)*(HoOEmp=AN$1),HoO!$E$2:$Z$34)</f>
        <v>0</v>
      </c>
      <c r="AO8" s="250">
        <f>SUMPRODUCT((HoO!$A$2:$A$34=$A8)*(HoOEmp=AO$1),HoO!$E$2:$Z$34)</f>
        <v>0</v>
      </c>
      <c r="AP8" s="250">
        <f>SUMPRODUCT((HoO!$A$2:$A$34=$A8)*(HoOEmp=AP$1),HoO!$E$2:$Z$34)</f>
        <v>0</v>
      </c>
      <c r="AQ8" s="250">
        <f>SUMPRODUCT((HoO!$A$2:$A$34=$A8)*(HoOEmp=AQ$1),HoO!$E$2:$Z$34)</f>
        <v>0</v>
      </c>
      <c r="AR8" s="250">
        <f>SUMPRODUCT((HoO!$A$2:$A$34=$A8)*(HoOEmp=AR$1),HoO!$E$2:$Z$34)</f>
        <v>0</v>
      </c>
      <c r="AS8" s="250">
        <f>SUMPRODUCT((HoO!$A$2:$A$34=$A8)*(HoOEmp=AS$1),HoO!$E$2:$Z$34)</f>
        <v>0</v>
      </c>
      <c r="AT8" s="250">
        <f>SUMPRODUCT((HoO!$A$2:$A$34=$A8)*(HoOEmp=AT$1),HoO!$E$2:$Z$34)</f>
        <v>0</v>
      </c>
      <c r="AU8" s="250">
        <f>SUMPRODUCT((HoO!$A$2:$A$34=$A8)*(HoOEmp=AU$1),HoO!$E$2:$Z$34)</f>
        <v>0</v>
      </c>
      <c r="AV8" s="250">
        <f>SUMPRODUCT((HoO!$A$2:$A$34=$A8)*(HoOEmp=AV$1),HoO!$E$2:$Z$34)</f>
        <v>0</v>
      </c>
      <c r="AW8" s="250">
        <f>SUMPRODUCT((HoO!$A$2:$A$34=$A8)*(HoOEmp=AW$1),HoO!$E$2:$Z$34)</f>
        <v>0</v>
      </c>
      <c r="AX8" s="467">
        <f>SUMPRODUCT((HoO!$A$2:$A$34=$A8)*(HoOEmp=AX$1),HoO!$E$2:$Z$34)</f>
        <v>0</v>
      </c>
    </row>
    <row r="9" spans="1:50" x14ac:dyDescent="0.2">
      <c r="A9" s="247">
        <f t="shared" si="0"/>
        <v>42552</v>
      </c>
      <c r="B9" s="640" t="s">
        <v>223</v>
      </c>
      <c r="C9" s="249">
        <f>SUMPRODUCT((ET!$A$2:$A$34=$A9)*(ETEmp=C$1),ET!$E$2:$Z$34)</f>
        <v>0</v>
      </c>
      <c r="D9" s="250">
        <f>SUMPRODUCT((ET!$A$2:$A$34=$A9)*(ETEmp=D$1),ET!$E$2:$Z$34)</f>
        <v>0</v>
      </c>
      <c r="E9" s="250">
        <f>SUMPRODUCT((ET!$A$2:$A$34=$A9)*(ETEmp=E$1),ET!$E$2:$Z$34)</f>
        <v>0</v>
      </c>
      <c r="F9" s="250">
        <f>SUMPRODUCT((ET!$A$2:$A$34=$A9)*(ETEmp=F$1),ET!$E$2:$Z$34)</f>
        <v>0</v>
      </c>
      <c r="G9" s="250">
        <f>SUMPRODUCT((ET!$A$2:$A$34=$A9)*(ETEmp=G$1),ET!$E$2:$Z$34)</f>
        <v>0</v>
      </c>
      <c r="H9" s="250">
        <f>SUMPRODUCT((ET!$A$2:$A$34=$A9)*(ETEmp=H$1),ET!$E$2:$Z$34)</f>
        <v>0</v>
      </c>
      <c r="I9" s="250">
        <f>SUMPRODUCT((ET!$A$2:$A$34=$A9)*(ETEmp=I$1),ET!$E$2:$Z$34)</f>
        <v>0</v>
      </c>
      <c r="J9" s="250">
        <f>SUMPRODUCT((ET!$A$2:$A$34=$A9)*(ETEmp=J$1),ET!$E$2:$Z$34)</f>
        <v>0</v>
      </c>
      <c r="K9" s="250">
        <f>SUMPRODUCT((ET!$A$2:$A$34=$A9)*(ETEmp=K$1),ET!$E$2:$Z$34)</f>
        <v>0</v>
      </c>
      <c r="L9" s="250">
        <f>SUMPRODUCT((ET!$A$2:$A$34=$A9)*(ETEmp=L$1),ET!$E$2:$Z$34)</f>
        <v>0</v>
      </c>
      <c r="M9" s="250">
        <f>SUMPRODUCT((ET!$A$2:$A$34=$A9)*(ETEmp=M$1),ET!$E$2:$Z$34)</f>
        <v>0</v>
      </c>
      <c r="N9" s="250">
        <f>SUMPRODUCT((ET!$A$2:$A$34=$A9)*(ETEmp=N$1),ET!$E$2:$Z$34)</f>
        <v>0</v>
      </c>
      <c r="O9" s="250">
        <f>SUMPRODUCT((ET!$A$2:$A$34=$A9)*(ETEmp=O$1),ET!$E$2:$Z$34)</f>
        <v>0</v>
      </c>
      <c r="P9" s="250">
        <f>SUMPRODUCT((ET!$A$2:$A$34=$A9)*(ETEmp=P$1),ET!$E$2:$Z$34)</f>
        <v>0</v>
      </c>
      <c r="Q9" s="250">
        <f>SUMPRODUCT((ET!$A$2:$A$34=$A9)*(ETEmp=Q$1),ET!$E$2:$Z$34)</f>
        <v>0</v>
      </c>
      <c r="R9" s="250">
        <f>SUMPRODUCT((ET!$A$2:$A$34=$A9)*(ETEmp=R$1),ET!$E$2:$Z$34)</f>
        <v>0</v>
      </c>
      <c r="S9" s="250">
        <f>SUMPRODUCT((ET!$A$2:$A$34=$A9)*(ETEmp=S$1),ET!$E$2:$Z$34)</f>
        <v>0</v>
      </c>
      <c r="T9" s="250">
        <f>SUMPRODUCT((ET!$A$2:$A$34=$A9)*(ETEmp=T$1),ET!$E$2:$Z$34)</f>
        <v>0</v>
      </c>
      <c r="U9" s="250">
        <f>SUMPRODUCT((ET!$A$2:$A$34=$A9)*(ETEmp=U$1),ET!$E$2:$Z$34)</f>
        <v>0</v>
      </c>
      <c r="V9" s="250">
        <f>SUMPRODUCT((ET!$A$2:$A$34=$A9)*(ETEmp=V$1),ET!$E$2:$Z$34)</f>
        <v>0</v>
      </c>
      <c r="W9" s="250">
        <f>SUMPRODUCT((ET!$A$2:$A$34=$A9)*(ETEmp=W$1),ET!$E$2:$Z$34)</f>
        <v>0</v>
      </c>
      <c r="X9" s="250">
        <f>SUMPRODUCT((ET!$A$2:$A$34=$A9)*(ETEmp=X$1),ET!$E$2:$Z$34)</f>
        <v>0</v>
      </c>
      <c r="Y9" s="250">
        <f>SUMPRODUCT((ET!$A$2:$A$34=$A9)*(ETEmp=Y$1),ET!$E$2:$Z$34)</f>
        <v>0</v>
      </c>
      <c r="Z9" s="250">
        <f>SUMPRODUCT((ET!$A$2:$A$34=$A9)*(ETEmp=Z$1),ET!$E$2:$Z$34)</f>
        <v>0</v>
      </c>
      <c r="AA9" s="250">
        <f>SUMPRODUCT((ET!$A$2:$A$34=$A9)*(ETEmp=AA$1),ET!$E$2:$Z$34)</f>
        <v>0</v>
      </c>
      <c r="AB9" s="250">
        <f>SUMPRODUCT((ET!$A$2:$A$34=$A9)*(ETEmp=AB$1),ET!$E$2:$Z$34)</f>
        <v>0</v>
      </c>
      <c r="AC9" s="250">
        <f>SUMPRODUCT((ET!$A$2:$A$34=$A9)*(ETEmp=AC$1),ET!$E$2:$Z$34)</f>
        <v>0</v>
      </c>
      <c r="AD9" s="250">
        <f>SUMPRODUCT((ET!$A$2:$A$34=$A9)*(ETEmp=AD$1),ET!$E$2:$Z$34)</f>
        <v>0</v>
      </c>
      <c r="AE9" s="250">
        <f>SUMPRODUCT((ET!$A$2:$A$34=$A9)*(ETEmp=AE$1),ET!$E$2:$Z$34)</f>
        <v>0</v>
      </c>
      <c r="AF9" s="250">
        <f>SUMPRODUCT((ET!$A$2:$A$34=$A9)*(ETEmp=AF$1),ET!$E$2:$Z$34)</f>
        <v>0</v>
      </c>
      <c r="AG9" s="250">
        <f>SUMPRODUCT((ET!$A$2:$A$34=$A9)*(ETEmp=AG$1),ET!$E$2:$Z$34)</f>
        <v>0</v>
      </c>
      <c r="AH9" s="250">
        <f>SUMPRODUCT((ET!$A$2:$A$34=$A9)*(ETEmp=AH$1),ET!$E$2:$Z$34)</f>
        <v>0</v>
      </c>
      <c r="AI9" s="250">
        <f>SUMPRODUCT((ET!$A$2:$A$34=$A9)*(ETEmp=AI$1),ET!$E$2:$Z$34)</f>
        <v>0</v>
      </c>
      <c r="AJ9" s="250">
        <f>SUMPRODUCT((ET!$A$2:$A$34=$A9)*(ETEmp=AJ$1),ET!$E$2:$Z$34)</f>
        <v>0</v>
      </c>
      <c r="AK9" s="250">
        <f>SUMPRODUCT((ET!$A$2:$A$34=$A9)*(ETEmp=AK$1),ET!$E$2:$Z$34)</f>
        <v>0</v>
      </c>
      <c r="AL9" s="250">
        <f>SUMPRODUCT((ET!$A$2:$A$34=$A9)*(ETEmp=AL$1),ET!$E$2:$Z$34)</f>
        <v>0</v>
      </c>
      <c r="AM9" s="250">
        <f>SUMPRODUCT((ET!$A$2:$A$34=$A9)*(ETEmp=AM$1),ET!$E$2:$Z$34)</f>
        <v>0</v>
      </c>
      <c r="AN9" s="250">
        <f>SUMPRODUCT((ET!$A$2:$A$34=$A9)*(ETEmp=AN$1),ET!$E$2:$Z$34)</f>
        <v>0</v>
      </c>
      <c r="AO9" s="250">
        <f>SUMPRODUCT((ET!$A$2:$A$34=$A9)*(ETEmp=AO$1),ET!$E$2:$Z$34)</f>
        <v>0</v>
      </c>
      <c r="AP9" s="250">
        <f>SUMPRODUCT((ET!$A$2:$A$34=$A9)*(ETEmp=AP$1),ET!$E$2:$Z$34)</f>
        <v>0</v>
      </c>
      <c r="AQ9" s="250">
        <f>SUMPRODUCT((ET!$A$2:$A$34=$A9)*(ETEmp=AQ$1),ET!$E$2:$Z$34)</f>
        <v>0</v>
      </c>
      <c r="AR9" s="250">
        <f>SUMPRODUCT((ET!$A$2:$A$34=$A9)*(ETEmp=AR$1),ET!$E$2:$Z$34)</f>
        <v>0</v>
      </c>
      <c r="AS9" s="250">
        <f>SUMPRODUCT((ET!$A$2:$A$34=$A9)*(ETEmp=AS$1),ET!$E$2:$Z$34)</f>
        <v>0</v>
      </c>
      <c r="AT9" s="250">
        <f>SUMPRODUCT((ET!$A$2:$A$34=$A9)*(ETEmp=AT$1),ET!$E$2:$Z$34)</f>
        <v>0</v>
      </c>
      <c r="AU9" s="250">
        <f>SUMPRODUCT((ET!$A$2:$A$34=$A9)*(ETEmp=AU$1),ET!$E$2:$Z$34)</f>
        <v>0</v>
      </c>
      <c r="AV9" s="250">
        <f>SUMPRODUCT((ET!$A$2:$A$34=$A9)*(ETEmp=AV$1),ET!$E$2:$Z$34)</f>
        <v>0</v>
      </c>
      <c r="AW9" s="250">
        <f>SUMPRODUCT((ET!$A$2:$A$34=$A9)*(ETEmp=AW$1),ET!$E$2:$Z$34)</f>
        <v>0</v>
      </c>
      <c r="AX9" s="467">
        <f>SUMPRODUCT((ET!$A$2:$A$34=$A9)*(ETEmp=AX$1),ET!$E$2:$Z$34)</f>
        <v>0</v>
      </c>
    </row>
    <row r="10" spans="1:50" x14ac:dyDescent="0.2">
      <c r="A10" s="247">
        <f t="shared" si="0"/>
        <v>42552</v>
      </c>
      <c r="B10" s="641" t="s">
        <v>224</v>
      </c>
      <c r="C10" s="249">
        <f>SUMPRODUCT((UV!$A$2:$A$17=$A10)*(UVEmp=C$1),UV!$D$2:$AK$17)</f>
        <v>0</v>
      </c>
      <c r="D10" s="250">
        <f>SUMPRODUCT((UV!$A$2:$A$17=$A10)*(UVEmp=D$1),UV!$D$2:$AK$17)</f>
        <v>0</v>
      </c>
      <c r="E10" s="250">
        <f>SUMPRODUCT((UV!$A$2:$A$17=$A10)*(UVEmp=E$1),UV!$D$2:$AK$17)</f>
        <v>0</v>
      </c>
      <c r="F10" s="250">
        <f>SUMPRODUCT((UV!$A$2:$A$17=$A10)*(UVEmp=F$1),UV!$D$2:$AK$17)</f>
        <v>0</v>
      </c>
      <c r="G10" s="250">
        <f>SUMPRODUCT((UV!$A$2:$A$17=$A10)*(UVEmp=G$1),UV!$D$2:$AK$17)</f>
        <v>0</v>
      </c>
      <c r="H10" s="250">
        <f>SUMPRODUCT((UV!$A$2:$A$17=$A10)*(UVEmp=H$1),UV!$D$2:$AK$17)</f>
        <v>0</v>
      </c>
      <c r="I10" s="250">
        <f>SUMPRODUCT((UV!$A$2:$A$17=$A10)*(UVEmp=I$1),UV!$D$2:$AK$17)</f>
        <v>0</v>
      </c>
      <c r="J10" s="250">
        <f>SUMPRODUCT((UV!$A$2:$A$17=$A10)*(UVEmp=J$1),UV!$D$2:$AK$17)</f>
        <v>0</v>
      </c>
      <c r="K10" s="250">
        <f>SUMPRODUCT((UV!$A$2:$A$17=$A10)*(UVEmp=K$1),UV!$D$2:$AK$17)</f>
        <v>0</v>
      </c>
      <c r="L10" s="250">
        <f>SUMPRODUCT((UV!$A$2:$A$17=$A10)*(UVEmp=L$1),UV!$D$2:$AK$17)</f>
        <v>0</v>
      </c>
      <c r="M10" s="250">
        <f>SUMPRODUCT((UV!$A$2:$A$17=$A10)*(UVEmp=M$1),UV!$D$2:$AK$17)</f>
        <v>0</v>
      </c>
      <c r="N10" s="250">
        <f>SUMPRODUCT((UV!$A$2:$A$17=$A10)*(UVEmp=N$1),UV!$D$2:$AK$17)</f>
        <v>0</v>
      </c>
      <c r="O10" s="250">
        <f>SUMPRODUCT((UV!$A$2:$A$17=$A10)*(UVEmp=O$1),UV!$D$2:$AK$17)</f>
        <v>0</v>
      </c>
      <c r="P10" s="250">
        <f>SUMPRODUCT((UV!$A$2:$A$17=$A10)*(UVEmp=P$1),UV!$D$2:$AK$17)</f>
        <v>0</v>
      </c>
      <c r="Q10" s="250">
        <f>SUMPRODUCT((UV!$A$2:$A$17=$A10)*(UVEmp=Q$1),UV!$D$2:$AK$17)</f>
        <v>0</v>
      </c>
      <c r="R10" s="250">
        <f>SUMPRODUCT((UV!$A$2:$A$17=$A10)*(UVEmp=R$1),UV!$D$2:$AK$17)</f>
        <v>0</v>
      </c>
      <c r="S10" s="250">
        <f>SUMPRODUCT((UV!$A$2:$A$17=$A10)*(UVEmp=S$1),UV!$D$2:$AK$17)</f>
        <v>0</v>
      </c>
      <c r="T10" s="250">
        <f>SUMPRODUCT((UV!$A$2:$A$17=$A10)*(UVEmp=T$1),UV!$D$2:$AK$17)</f>
        <v>0</v>
      </c>
      <c r="U10" s="250">
        <f>SUMPRODUCT((UV!$A$2:$A$17=$A10)*(UVEmp=U$1),UV!$D$2:$AK$17)</f>
        <v>0</v>
      </c>
      <c r="V10" s="250">
        <f>SUMPRODUCT((UV!$A$2:$A$17=$A10)*(UVEmp=V$1),UV!$D$2:$AK$17)</f>
        <v>0</v>
      </c>
      <c r="W10" s="250">
        <f>SUMPRODUCT((UV!$A$2:$A$17=$A10)*(UVEmp=W$1),UV!$D$2:$AK$17)</f>
        <v>0</v>
      </c>
      <c r="X10" s="250">
        <f>SUMPRODUCT((UV!$A$2:$A$17=$A10)*(UVEmp=X$1),UV!$D$2:$AK$17)</f>
        <v>0</v>
      </c>
      <c r="Y10" s="250">
        <f>SUMPRODUCT((UV!$A$2:$A$17=$A10)*(UVEmp=Y$1),UV!$D$2:$AK$17)</f>
        <v>0</v>
      </c>
      <c r="Z10" s="250">
        <f>SUMPRODUCT((UV!$A$2:$A$17=$A10)*(UVEmp=Z$1),UV!$D$2:$AK$17)</f>
        <v>0</v>
      </c>
      <c r="AA10" s="250">
        <f>SUMPRODUCT((UV!$A$2:$A$17=$A10)*(UVEmp=AA$1),UV!$D$2:$AK$17)</f>
        <v>0</v>
      </c>
      <c r="AB10" s="250">
        <f>SUMPRODUCT((UV!$A$2:$A$17=$A10)*(UVEmp=AB$1),UV!$D$2:$AK$17)</f>
        <v>0</v>
      </c>
      <c r="AC10" s="250">
        <f>SUMPRODUCT((UV!$A$2:$A$17=$A10)*(UVEmp=AC$1),UV!$D$2:$AK$17)</f>
        <v>0</v>
      </c>
      <c r="AD10" s="250">
        <f>SUMPRODUCT((UV!$A$2:$A$17=$A10)*(UVEmp=AD$1),UV!$D$2:$AK$17)</f>
        <v>0</v>
      </c>
      <c r="AE10" s="250">
        <f>SUMPRODUCT((UV!$A$2:$A$17=$A10)*(UVEmp=AE$1),UV!$D$2:$AK$17)</f>
        <v>0</v>
      </c>
      <c r="AF10" s="250">
        <f>SUMPRODUCT((UV!$A$2:$A$17=$A10)*(UVEmp=AF$1),UV!$D$2:$AK$17)</f>
        <v>0</v>
      </c>
      <c r="AG10" s="250">
        <f>SUMPRODUCT((UV!$A$2:$A$17=$A10)*(UVEmp=AG$1),UV!$D$2:$AK$17)</f>
        <v>0</v>
      </c>
      <c r="AH10" s="250">
        <f>SUMPRODUCT((UV!$A$2:$A$17=$A10)*(UVEmp=AH$1),UV!$D$2:$AK$17)</f>
        <v>0</v>
      </c>
      <c r="AI10" s="250">
        <f>SUMPRODUCT((UV!$A$2:$A$17=$A10)*(UVEmp=AI$1),UV!$D$2:$AK$17)</f>
        <v>0</v>
      </c>
      <c r="AJ10" s="250">
        <f>SUMPRODUCT((UV!$A$2:$A$17=$A10)*(UVEmp=AJ$1),UV!$D$2:$AK$17)</f>
        <v>0</v>
      </c>
      <c r="AK10" s="250">
        <f>SUMPRODUCT((UV!$A$2:$A$17=$A10)*(UVEmp=AK$1),UV!$D$2:$AK$17)</f>
        <v>0</v>
      </c>
      <c r="AL10" s="250">
        <f>SUMPRODUCT((UV!$A$2:$A$17=$A10)*(UVEmp=AL$1),UV!$D$2:$AK$17)</f>
        <v>0</v>
      </c>
      <c r="AM10" s="250">
        <f>SUMPRODUCT((UV!$A$2:$A$17=$A10)*(UVEmp=AM$1),UV!$D$2:$AK$17)</f>
        <v>0</v>
      </c>
      <c r="AN10" s="250">
        <f>SUMPRODUCT((UV!$A$2:$A$17=$A10)*(UVEmp=AN$1),UV!$D$2:$AK$17)</f>
        <v>0</v>
      </c>
      <c r="AO10" s="250">
        <f>SUMPRODUCT((UV!$A$2:$A$17=$A10)*(UVEmp=AO$1),UV!$D$2:$AK$17)</f>
        <v>0</v>
      </c>
      <c r="AP10" s="250">
        <f>SUMPRODUCT((UV!$A$2:$A$17=$A10)*(UVEmp=AP$1),UV!$D$2:$AK$17)</f>
        <v>0</v>
      </c>
      <c r="AQ10" s="250">
        <f>SUMPRODUCT((UV!$A$2:$A$17=$A10)*(UVEmp=AQ$1),UV!$D$2:$AK$17)</f>
        <v>0</v>
      </c>
      <c r="AR10" s="250">
        <f>SUMPRODUCT((UV!$A$2:$A$17=$A10)*(UVEmp=AR$1),UV!$D$2:$AK$17)</f>
        <v>0</v>
      </c>
      <c r="AS10" s="250">
        <f>SUMPRODUCT((UV!$A$2:$A$17=$A10)*(UVEmp=AS$1),UV!$D$2:$AK$17)</f>
        <v>0</v>
      </c>
      <c r="AT10" s="250">
        <f>SUMPRODUCT((UV!$A$2:$A$17=$A10)*(UVEmp=AT$1),UV!$D$2:$AK$17)</f>
        <v>0</v>
      </c>
      <c r="AU10" s="250">
        <f>SUMPRODUCT((UV!$A$2:$A$17=$A10)*(UVEmp=AU$1),UV!$D$2:$AK$17)</f>
        <v>0</v>
      </c>
      <c r="AV10" s="250">
        <f>SUMPRODUCT((UV!$A$2:$A$17=$A10)*(UVEmp=AV$1),UV!$D$2:$AK$17)</f>
        <v>0</v>
      </c>
      <c r="AW10" s="250">
        <f>SUMPRODUCT((UV!$A$2:$A$17=$A10)*(UVEmp=AW$1),UV!$D$2:$AK$17)</f>
        <v>0</v>
      </c>
      <c r="AX10" s="467">
        <f>SUMPRODUCT((UV!$A$2:$A$17=$A10)*(UVEmp=AX$1),UV!$D$2:$AK$17)</f>
        <v>0</v>
      </c>
    </row>
    <row r="11" spans="1:50" x14ac:dyDescent="0.2">
      <c r="A11" s="247">
        <f t="shared" si="0"/>
        <v>42552</v>
      </c>
      <c r="B11" s="255" t="s">
        <v>74</v>
      </c>
      <c r="C11" s="249">
        <f>SUMPRODUCT((TM!$A$2:$A$17=$A11)*(TMEmp=C$1),TM!$D$2:$AK$17)</f>
        <v>0</v>
      </c>
      <c r="D11" s="250">
        <f>SUMPRODUCT((TM!$A$2:$A$17=$A11)*(TMEmp=D$1),TM!$D$2:$AK$17)</f>
        <v>0</v>
      </c>
      <c r="E11" s="250">
        <f>SUMPRODUCT((TM!$A$2:$A$17=$A11)*(TMEmp=E$1),TM!$D$2:$AK$17)</f>
        <v>0</v>
      </c>
      <c r="F11" s="250">
        <f>SUMPRODUCT((TM!$A$2:$A$17=$A11)*(TMEmp=F$1),TM!$D$2:$AK$17)</f>
        <v>0</v>
      </c>
      <c r="G11" s="250">
        <f>SUMPRODUCT((TM!$A$2:$A$17=$A11)*(TMEmp=G$1),TM!$D$2:$AK$17)</f>
        <v>0</v>
      </c>
      <c r="H11" s="250">
        <f>SUMPRODUCT((TM!$A$2:$A$17=$A11)*(TMEmp=H$1),TM!$D$2:$AK$17)</f>
        <v>0</v>
      </c>
      <c r="I11" s="250">
        <f>SUMPRODUCT((TM!$A$2:$A$17=$A11)*(TMEmp=I$1),TM!$D$2:$AK$17)</f>
        <v>0</v>
      </c>
      <c r="J11" s="250">
        <f>SUMPRODUCT((TM!$A$2:$A$17=$A11)*(TMEmp=J$1),TM!$D$2:$AK$17)</f>
        <v>0</v>
      </c>
      <c r="K11" s="250">
        <f>SUMPRODUCT((TM!$A$2:$A$17=$A11)*(TMEmp=K$1),TM!$D$2:$AK$17)</f>
        <v>0</v>
      </c>
      <c r="L11" s="250">
        <f>SUMPRODUCT((TM!$A$2:$A$17=$A11)*(TMEmp=L$1),TM!$D$2:$AK$17)</f>
        <v>0</v>
      </c>
      <c r="M11" s="250">
        <f>SUMPRODUCT((TM!$A$2:$A$17=$A11)*(TMEmp=M$1),TM!$D$2:$AK$17)</f>
        <v>0</v>
      </c>
      <c r="N11" s="250">
        <f>SUMPRODUCT((TM!$A$2:$A$17=$A11)*(TMEmp=N$1),TM!$D$2:$AK$17)</f>
        <v>0</v>
      </c>
      <c r="O11" s="250">
        <f>SUMPRODUCT((TM!$A$2:$A$17=$A11)*(TMEmp=O$1),TM!$D$2:$AK$17)</f>
        <v>0</v>
      </c>
      <c r="P11" s="250">
        <f>SUMPRODUCT((TM!$A$2:$A$17=$A11)*(TMEmp=P$1),TM!$D$2:$AK$17)</f>
        <v>0</v>
      </c>
      <c r="Q11" s="250">
        <f>SUMPRODUCT((TM!$A$2:$A$17=$A11)*(TMEmp=Q$1),TM!$D$2:$AK$17)</f>
        <v>0</v>
      </c>
      <c r="R11" s="250">
        <f>SUMPRODUCT((TM!$A$2:$A$17=$A11)*(TMEmp=R$1),TM!$D$2:$AK$17)</f>
        <v>0</v>
      </c>
      <c r="S11" s="250">
        <f>SUMPRODUCT((TM!$A$2:$A$17=$A11)*(TMEmp=S$1),TM!$D$2:$AK$17)</f>
        <v>0</v>
      </c>
      <c r="T11" s="250">
        <f>SUMPRODUCT((TM!$A$2:$A$17=$A11)*(TMEmp=T$1),TM!$D$2:$AK$17)</f>
        <v>0</v>
      </c>
      <c r="U11" s="250">
        <f>SUMPRODUCT((TM!$A$2:$A$17=$A11)*(TMEmp=U$1),TM!$D$2:$AK$17)</f>
        <v>0</v>
      </c>
      <c r="V11" s="250">
        <f>SUMPRODUCT((TM!$A$2:$A$17=$A11)*(TMEmp=V$1),TM!$D$2:$AK$17)</f>
        <v>0</v>
      </c>
      <c r="W11" s="250">
        <f>SUMPRODUCT((TM!$A$2:$A$17=$A11)*(TMEmp=W$1),TM!$D$2:$AK$17)</f>
        <v>0</v>
      </c>
      <c r="X11" s="250">
        <f>SUMPRODUCT((TM!$A$2:$A$17=$A11)*(TMEmp=X$1),TM!$D$2:$AK$17)</f>
        <v>0</v>
      </c>
      <c r="Y11" s="250">
        <f>SUMPRODUCT((TM!$A$2:$A$17=$A11)*(TMEmp=Y$1),TM!$D$2:$AK$17)</f>
        <v>0</v>
      </c>
      <c r="Z11" s="250">
        <f>SUMPRODUCT((TM!$A$2:$A$17=$A11)*(TMEmp=Z$1),TM!$D$2:$AK$17)</f>
        <v>0</v>
      </c>
      <c r="AA11" s="250">
        <f>SUMPRODUCT((TM!$A$2:$A$17=$A11)*(TMEmp=AA$1),TM!$D$2:$AK$17)</f>
        <v>0</v>
      </c>
      <c r="AB11" s="250">
        <f>SUMPRODUCT((TM!$A$2:$A$17=$A11)*(TMEmp=AB$1),TM!$D$2:$AK$17)</f>
        <v>0</v>
      </c>
      <c r="AC11" s="250">
        <f>SUMPRODUCT((TM!$A$2:$A$17=$A11)*(TMEmp=AC$1),TM!$D$2:$AK$17)</f>
        <v>0</v>
      </c>
      <c r="AD11" s="250">
        <f>SUMPRODUCT((TM!$A$2:$A$17=$A11)*(TMEmp=AD$1),TM!$D$2:$AK$17)</f>
        <v>0</v>
      </c>
      <c r="AE11" s="250">
        <f>SUMPRODUCT((TM!$A$2:$A$17=$A11)*(TMEmp=AE$1),TM!$D$2:$AK$17)</f>
        <v>0</v>
      </c>
      <c r="AF11" s="250">
        <f>SUMPRODUCT((TM!$A$2:$A$17=$A11)*(TMEmp=AF$1),TM!$D$2:$AK$17)</f>
        <v>0</v>
      </c>
      <c r="AG11" s="250">
        <f>SUMPRODUCT((TM!$A$2:$A$17=$A11)*(TMEmp=AG$1),TM!$D$2:$AK$17)</f>
        <v>0</v>
      </c>
      <c r="AH11" s="250">
        <f>SUMPRODUCT((TM!$A$2:$A$17=$A11)*(TMEmp=AH$1),TM!$D$2:$AK$17)</f>
        <v>0</v>
      </c>
      <c r="AI11" s="250">
        <f>SUMPRODUCT((TM!$A$2:$A$17=$A11)*(TMEmp=AI$1),TM!$D$2:$AK$17)</f>
        <v>0</v>
      </c>
      <c r="AJ11" s="250">
        <f>SUMPRODUCT((TM!$A$2:$A$17=$A11)*(TMEmp=AJ$1),TM!$D$2:$AK$17)</f>
        <v>0</v>
      </c>
      <c r="AK11" s="250">
        <f>SUMPRODUCT((TM!$A$2:$A$17=$A11)*(TMEmp=AK$1),TM!$D$2:$AK$17)</f>
        <v>0</v>
      </c>
      <c r="AL11" s="250">
        <f>SUMPRODUCT((TM!$A$2:$A$17=$A11)*(TMEmp=AL$1),TM!$D$2:$AK$17)</f>
        <v>0</v>
      </c>
      <c r="AM11" s="250">
        <f>SUMPRODUCT((TM!$A$2:$A$17=$A11)*(TMEmp=AM$1),TM!$D$2:$AK$17)</f>
        <v>0</v>
      </c>
      <c r="AN11" s="250">
        <f>SUMPRODUCT((TM!$A$2:$A$17=$A11)*(TMEmp=AN$1),TM!$D$2:$AK$17)</f>
        <v>0</v>
      </c>
      <c r="AO11" s="250">
        <f>SUMPRODUCT((TM!$A$2:$A$17=$A11)*(TMEmp=AO$1),TM!$D$2:$AK$17)</f>
        <v>0</v>
      </c>
      <c r="AP11" s="250">
        <f>SUMPRODUCT((TM!$A$2:$A$17=$A11)*(TMEmp=AP$1),TM!$D$2:$AK$17)</f>
        <v>0</v>
      </c>
      <c r="AQ11" s="250">
        <f>SUMPRODUCT((TM!$A$2:$A$17=$A11)*(TMEmp=AQ$1),TM!$D$2:$AK$17)</f>
        <v>0</v>
      </c>
      <c r="AR11" s="250">
        <f>SUMPRODUCT((TM!$A$2:$A$17=$A11)*(TMEmp=AR$1),TM!$D$2:$AK$17)</f>
        <v>0</v>
      </c>
      <c r="AS11" s="250">
        <f>SUMPRODUCT((TM!$A$2:$A$17=$A11)*(TMEmp=AS$1),TM!$D$2:$AK$17)</f>
        <v>0</v>
      </c>
      <c r="AT11" s="250">
        <f>SUMPRODUCT((TM!$A$2:$A$17=$A11)*(TMEmp=AT$1),TM!$D$2:$AK$17)</f>
        <v>0</v>
      </c>
      <c r="AU11" s="250">
        <f>SUMPRODUCT((TM!$A$2:$A$17=$A11)*(TMEmp=AU$1),TM!$D$2:$AK$17)</f>
        <v>0</v>
      </c>
      <c r="AV11" s="250">
        <f>SUMPRODUCT((TM!$A$2:$A$17=$A11)*(TMEmp=AV$1),TM!$D$2:$AK$17)</f>
        <v>0</v>
      </c>
      <c r="AW11" s="250">
        <f>SUMPRODUCT((TM!$A$2:$A$17=$A11)*(TMEmp=AW$1),TM!$D$2:$AK$17)</f>
        <v>0</v>
      </c>
      <c r="AX11" s="467">
        <f>SUMPRODUCT((TM!$A$2:$A$17=$A11)*(TMEmp=AX$1),TM!$D$2:$AK$17)</f>
        <v>0</v>
      </c>
    </row>
    <row r="12" spans="1:50" x14ac:dyDescent="0.2">
      <c r="A12" s="256">
        <f t="shared" si="0"/>
        <v>42552</v>
      </c>
      <c r="B12" s="257" t="s">
        <v>72</v>
      </c>
      <c r="C12" s="258">
        <f>SUMPRODUCT((PC!$A$2:$A$80=$A12)*(PCEmp=C$1),PC!$D$2:$BD$80)</f>
        <v>0</v>
      </c>
      <c r="D12" s="259">
        <f>SUMPRODUCT((PC!$A$2:$A$80=$A12)*(PCEmp=D$1),PC!$D$2:$BD$80)</f>
        <v>0</v>
      </c>
      <c r="E12" s="259">
        <f>SUMPRODUCT((PC!$A$2:$A$80=$A12)*(PCEmp=E$1),PC!$D$2:$BD$80)</f>
        <v>0</v>
      </c>
      <c r="F12" s="259">
        <f>SUMPRODUCT((PC!$A$2:$A$80=$A12)*(PCEmp=F$1),PC!$D$2:$BD$80)</f>
        <v>0</v>
      </c>
      <c r="G12" s="259">
        <f>SUMPRODUCT((PC!$A$2:$A$80=$A12)*(PCEmp=G$1),PC!$D$2:$BD$80)</f>
        <v>0</v>
      </c>
      <c r="H12" s="259">
        <f>SUMPRODUCT((PC!$A$2:$A$80=$A12)*(PCEmp=H$1),PC!$D$2:$BD$80)</f>
        <v>0</v>
      </c>
      <c r="I12" s="259">
        <f>SUMPRODUCT((PC!$A$2:$A$80=$A12)*(PCEmp=I$1),PC!$D$2:$BD$80)</f>
        <v>0</v>
      </c>
      <c r="J12" s="259">
        <f>SUMPRODUCT((PC!$A$2:$A$80=$A12)*(PCEmp=J$1),PC!$D$2:$BD$80)</f>
        <v>0</v>
      </c>
      <c r="K12" s="259">
        <f>SUMPRODUCT((PC!$A$2:$A$80=$A12)*(PCEmp=K$1),PC!$D$2:$BD$80)</f>
        <v>0</v>
      </c>
      <c r="L12" s="259">
        <f>SUMPRODUCT((PC!$A$2:$A$80=$A12)*(PCEmp=L$1),PC!$D$2:$BD$80)</f>
        <v>0</v>
      </c>
      <c r="M12" s="259">
        <f>SUMPRODUCT((PC!$A$2:$A$80=$A12)*(PCEmp=M$1),PC!$D$2:$BD$80)</f>
        <v>0</v>
      </c>
      <c r="N12" s="259">
        <f>SUMPRODUCT((PC!$A$2:$A$80=$A12)*(PCEmp=N$1),PC!$D$2:$BD$80)</f>
        <v>0</v>
      </c>
      <c r="O12" s="259">
        <f>SUMPRODUCT((PC!$A$2:$A$80=$A12)*(PCEmp=O$1),PC!$D$2:$BD$80)</f>
        <v>0</v>
      </c>
      <c r="P12" s="259">
        <f>SUMPRODUCT((PC!$A$2:$A$80=$A12)*(PCEmp=P$1),PC!$D$2:$BD$80)</f>
        <v>0</v>
      </c>
      <c r="Q12" s="259">
        <f>SUMPRODUCT((PC!$A$2:$A$80=$A12)*(PCEmp=Q$1),PC!$D$2:$BD$80)</f>
        <v>0</v>
      </c>
      <c r="R12" s="259">
        <f>SUMPRODUCT((PC!$A$2:$A$80=$A12)*(PCEmp=R$1),PC!$D$2:$BD$80)</f>
        <v>0</v>
      </c>
      <c r="S12" s="259">
        <f>SUMPRODUCT((PC!$A$2:$A$80=$A12)*(PCEmp=S$1),PC!$D$2:$BD$80)</f>
        <v>0</v>
      </c>
      <c r="T12" s="259">
        <f>SUMPRODUCT((PC!$A$2:$A$80=$A12)*(PCEmp=T$1),PC!$D$2:$BD$80)</f>
        <v>0</v>
      </c>
      <c r="U12" s="259">
        <f>SUMPRODUCT((PC!$A$2:$A$80=$A12)*(PCEmp=U$1),PC!$D$2:$BD$80)</f>
        <v>0</v>
      </c>
      <c r="V12" s="259">
        <f>SUMPRODUCT((PC!$A$2:$A$80=$A12)*(PCEmp=V$1),PC!$D$2:$BD$80)</f>
        <v>0</v>
      </c>
      <c r="W12" s="259">
        <f>SUMPRODUCT((PC!$A$2:$A$80=$A12)*(PCEmp=W$1),PC!$D$2:$BD$80)</f>
        <v>0</v>
      </c>
      <c r="X12" s="259">
        <f>SUMPRODUCT((PC!$A$2:$A$80=$A12)*(PCEmp=X$1),PC!$D$2:$BD$80)</f>
        <v>0</v>
      </c>
      <c r="Y12" s="259">
        <f>SUMPRODUCT((PC!$A$2:$A$80=$A12)*(PCEmp=Y$1),PC!$D$2:$BD$80)</f>
        <v>0</v>
      </c>
      <c r="Z12" s="259">
        <f>SUMPRODUCT((PC!$A$2:$A$80=$A12)*(PCEmp=Z$1),PC!$D$2:$BD$80)</f>
        <v>0</v>
      </c>
      <c r="AA12" s="259">
        <f>SUMPRODUCT((PC!$A$2:$A$80=$A12)*(PCEmp=AA$1),PC!$D$2:$BD$80)</f>
        <v>0</v>
      </c>
      <c r="AB12" s="259">
        <f>SUMPRODUCT((PC!$A$2:$A$80=$A12)*(PCEmp=AB$1),PC!$D$2:$BD$80)</f>
        <v>0</v>
      </c>
      <c r="AC12" s="259">
        <f>SUMPRODUCT((PC!$A$2:$A$80=$A12)*(PCEmp=AC$1),PC!$D$2:$BD$80)</f>
        <v>0</v>
      </c>
      <c r="AD12" s="259">
        <f>SUMPRODUCT((PC!$A$2:$A$80=$A12)*(PCEmp=AD$1),PC!$D$2:$BD$80)</f>
        <v>0</v>
      </c>
      <c r="AE12" s="259">
        <f>SUMPRODUCT((PC!$A$2:$A$80=$A12)*(PCEmp=AE$1),PC!$D$2:$BD$80)</f>
        <v>0</v>
      </c>
      <c r="AF12" s="259">
        <f>SUMPRODUCT((PC!$A$2:$A$80=$A12)*(PCEmp=AF$1),PC!$D$2:$BD$80)</f>
        <v>0</v>
      </c>
      <c r="AG12" s="259">
        <f>SUMPRODUCT((PC!$A$2:$A$80=$A12)*(PCEmp=AG$1),PC!$D$2:$BD$80)</f>
        <v>0</v>
      </c>
      <c r="AH12" s="259">
        <f>SUMPRODUCT((PC!$A$2:$A$80=$A12)*(PCEmp=AH$1),PC!$D$2:$BD$80)</f>
        <v>0</v>
      </c>
      <c r="AI12" s="259">
        <f>SUMPRODUCT((PC!$A$2:$A$80=$A12)*(PCEmp=AI$1),PC!$D$2:$BD$80)</f>
        <v>0</v>
      </c>
      <c r="AJ12" s="259">
        <f>SUMPRODUCT((PC!$A$2:$A$80=$A12)*(PCEmp=AJ$1),PC!$D$2:$BD$80)</f>
        <v>0</v>
      </c>
      <c r="AK12" s="259">
        <f>SUMPRODUCT((PC!$A$2:$A$80=$A12)*(PCEmp=AK$1),PC!$D$2:$BD$80)</f>
        <v>0</v>
      </c>
      <c r="AL12" s="259">
        <f>SUMPRODUCT((PC!$A$2:$A$80=$A12)*(PCEmp=AL$1),PC!$D$2:$BD$80)</f>
        <v>0</v>
      </c>
      <c r="AM12" s="259">
        <f>SUMPRODUCT((PC!$A$2:$A$80=$A12)*(PCEmp=AM$1),PC!$D$2:$BD$80)</f>
        <v>0</v>
      </c>
      <c r="AN12" s="259">
        <f>SUMPRODUCT((PC!$A$2:$A$80=$A12)*(PCEmp=AN$1),PC!$D$2:$BD$80)</f>
        <v>0</v>
      </c>
      <c r="AO12" s="259">
        <f>SUMPRODUCT((PC!$A$2:$A$80=$A12)*(PCEmp=AO$1),PC!$D$2:$BD$80)</f>
        <v>0</v>
      </c>
      <c r="AP12" s="259">
        <f>SUMPRODUCT((PC!$A$2:$A$80=$A12)*(PCEmp=AP$1),PC!$D$2:$BD$80)</f>
        <v>0</v>
      </c>
      <c r="AQ12" s="259">
        <f>SUMPRODUCT((PC!$A$2:$A$80=$A12)*(PCEmp=AQ$1),PC!$D$2:$BD$80)</f>
        <v>0</v>
      </c>
      <c r="AR12" s="259">
        <f>SUMPRODUCT((PC!$A$2:$A$80=$A12)*(PCEmp=AR$1),PC!$D$2:$BD$80)</f>
        <v>0</v>
      </c>
      <c r="AS12" s="259">
        <f>SUMPRODUCT((PC!$A$2:$A$80=$A12)*(PCEmp=AS$1),PC!$D$2:$BD$80)</f>
        <v>0</v>
      </c>
      <c r="AT12" s="259">
        <f>SUMPRODUCT((PC!$A$2:$A$80=$A12)*(PCEmp=AT$1),PC!$D$2:$BD$80)</f>
        <v>0</v>
      </c>
      <c r="AU12" s="259">
        <f>SUMPRODUCT((PC!$A$2:$A$80=$A12)*(PCEmp=AU$1),PC!$D$2:$BD$80)</f>
        <v>0</v>
      </c>
      <c r="AV12" s="259">
        <f>SUMPRODUCT((PC!$A$2:$A$80=$A12)*(PCEmp=AV$1),PC!$D$2:$BD$80)</f>
        <v>0</v>
      </c>
      <c r="AW12" s="259">
        <f>SUMPRODUCT((PC!$A$2:$A$80=$A12)*(PCEmp=AW$1),PC!$D$2:$BD$80)</f>
        <v>0</v>
      </c>
      <c r="AX12" s="468">
        <f>SUMPRODUCT((PC!$A$2:$A$80=$A12)*(PCEmp=AX$1),PC!$D$2:$BD$80)</f>
        <v>0</v>
      </c>
    </row>
    <row r="13" spans="1:50" x14ac:dyDescent="0.2">
      <c r="A13" s="247">
        <f t="shared" si="0"/>
        <v>42552</v>
      </c>
      <c r="B13" s="254" t="s">
        <v>85</v>
      </c>
      <c r="C13" s="249">
        <f>SUMPRODUCT((RF!$A$2:$A$17=$A13)*(RFEmp=C$1)*(RF!$H$21:$AO$21="RF Lead"),RF!$H$2:$AO$17)</f>
        <v>0</v>
      </c>
      <c r="D13" s="250">
        <f>SUMPRODUCT((RF!$A$2:$A$17=$A13)*(RFEmp=D$1)*(RF!$H$21:$AO$21="RF Lead"),RF!$H$2:$AO$17)</f>
        <v>0</v>
      </c>
      <c r="E13" s="250">
        <f>SUMPRODUCT((RF!$A$2:$A$17=$A13)*(RFEmp=E$1)*(RF!$H$21:$AO$21="RF Lead"),RF!$H$2:$AO$17)</f>
        <v>5.5</v>
      </c>
      <c r="F13" s="250">
        <f>SUMPRODUCT((RF!$A$2:$A$17=$A13)*(RFEmp=F$1)*(RF!$H$21:$AO$21="RF Lead"),RF!$H$2:$AO$17)</f>
        <v>0</v>
      </c>
      <c r="G13" s="250">
        <f>SUMPRODUCT((RF!$A$2:$A$17=$A13)*(RFEmp=G$1)*(RF!$H$21:$AO$21="RF Lead"),RF!$H$2:$AO$17)</f>
        <v>0</v>
      </c>
      <c r="H13" s="250">
        <f>SUMPRODUCT((RF!$A$2:$A$17=$A13)*(RFEmp=H$1)*(RF!$H$21:$AO$21="RF Lead"),RF!$H$2:$AO$17)</f>
        <v>0</v>
      </c>
      <c r="I13" s="250">
        <f>SUMPRODUCT((RF!$A$2:$A$17=$A13)*(RFEmp=I$1)*(RF!$H$21:$AO$21="RF Lead"),RF!$H$2:$AO$17)</f>
        <v>0</v>
      </c>
      <c r="J13" s="250">
        <f>SUMPRODUCT((RF!$A$2:$A$17=$A13)*(RFEmp=J$1)*(RF!$H$21:$AO$21="RF Lead"),RF!$H$2:$AO$17)</f>
        <v>0</v>
      </c>
      <c r="K13" s="250">
        <f>SUMPRODUCT((RF!$A$2:$A$17=$A13)*(RFEmp=K$1)*(RF!$H$21:$AO$21="RF Lead"),RF!$H$2:$AO$17)</f>
        <v>0</v>
      </c>
      <c r="L13" s="250">
        <f>SUMPRODUCT((RF!$A$2:$A$17=$A13)*(RFEmp=L$1)*(RF!$H$21:$AO$21="RF Lead"),RF!$H$2:$AO$17)</f>
        <v>0</v>
      </c>
      <c r="M13" s="250">
        <f>SUMPRODUCT((RF!$A$2:$A$17=$A13)*(RFEmp=M$1)*(RF!$H$21:$AO$21="RF Lead"),RF!$H$2:$AO$17)</f>
        <v>0</v>
      </c>
      <c r="N13" s="250">
        <f>SUMPRODUCT((RF!$A$2:$A$17=$A13)*(RFEmp=N$1)*(RF!$H$21:$AO$21="RF Lead"),RF!$H$2:$AO$17)</f>
        <v>0</v>
      </c>
      <c r="O13" s="250">
        <f>SUMPRODUCT((RF!$A$2:$A$17=$A13)*(RFEmp=O$1)*(RF!$H$21:$AO$21="RF Lead"),RF!$H$2:$AO$17)</f>
        <v>0</v>
      </c>
      <c r="P13" s="250">
        <f>SUMPRODUCT((RF!$A$2:$A$17=$A13)*(RFEmp=P$1)*(RF!$H$21:$AO$21="RF Lead"),RF!$H$2:$AO$17)</f>
        <v>0</v>
      </c>
      <c r="Q13" s="250">
        <f>SUMPRODUCT((RF!$A$2:$A$17=$A13)*(RFEmp=Q$1)*(RF!$H$21:$AO$21="RF Lead"),RF!$H$2:$AO$17)</f>
        <v>0</v>
      </c>
      <c r="R13" s="250">
        <f>SUMPRODUCT((RF!$A$2:$A$17=$A13)*(RFEmp=R$1)*(RF!$H$21:$AO$21="RF Lead"),RF!$H$2:$AO$17)</f>
        <v>0</v>
      </c>
      <c r="S13" s="250">
        <f>SUMPRODUCT((RF!$A$2:$A$17=$A13)*(RFEmp=S$1)*(RF!$H$21:$AO$21="RF Lead"),RF!$H$2:$AO$17)</f>
        <v>0</v>
      </c>
      <c r="T13" s="250">
        <f>SUMPRODUCT((RF!$A$2:$A$17=$A13)*(RFEmp=T$1)*(RF!$H$21:$AO$21="RF Lead"),RF!$H$2:$AO$17)</f>
        <v>0</v>
      </c>
      <c r="U13" s="250">
        <f>SUMPRODUCT((RF!$A$2:$A$17=$A13)*(RFEmp=U$1)*(RF!$H$21:$AO$21="RF Lead"),RF!$H$2:$AO$17)</f>
        <v>0</v>
      </c>
      <c r="V13" s="250">
        <f>SUMPRODUCT((RF!$A$2:$A$17=$A13)*(RFEmp=V$1)*(RF!$H$21:$AO$21="RF Lead"),RF!$H$2:$AO$17)</f>
        <v>0</v>
      </c>
      <c r="W13" s="250">
        <f>SUMPRODUCT((RF!$A$2:$A$17=$A13)*(RFEmp=W$1)*(RF!$H$21:$AO$21="RF Lead"),RF!$H$2:$AO$17)</f>
        <v>0</v>
      </c>
      <c r="X13" s="250">
        <f>SUMPRODUCT((RF!$A$2:$A$17=$A13)*(RFEmp=X$1)*(RF!$H$21:$AO$21="RF Lead"),RF!$H$2:$AO$17)</f>
        <v>0</v>
      </c>
      <c r="Y13" s="250">
        <f>SUMPRODUCT((RF!$A$2:$A$17=$A13)*(RFEmp=Y$1)*(RF!$H$21:$AO$21="RF Lead"),RF!$H$2:$AO$17)</f>
        <v>0</v>
      </c>
      <c r="Z13" s="250">
        <f>SUMPRODUCT((RF!$A$2:$A$17=$A13)*(RFEmp=Z$1)*(RF!$H$21:$AO$21="RF Lead"),RF!$H$2:$AO$17)</f>
        <v>0</v>
      </c>
      <c r="AA13" s="250">
        <f>SUMPRODUCT((RF!$A$2:$A$17=$A13)*(RFEmp=AA$1)*(RF!$H$21:$AO$21="RF Lead"),RF!$H$2:$AO$17)</f>
        <v>0</v>
      </c>
      <c r="AB13" s="250">
        <f>SUMPRODUCT((RF!$A$2:$A$17=$A13)*(RFEmp=AB$1)*(RF!$H$21:$AO$21="RF Lead"),RF!$H$2:$AO$17)</f>
        <v>0</v>
      </c>
      <c r="AC13" s="250">
        <f>SUMPRODUCT((RF!$A$2:$A$17=$A13)*(RFEmp=AC$1)*(RF!$H$21:$AO$21="RF Lead"),RF!$H$2:$AO$17)</f>
        <v>0</v>
      </c>
      <c r="AD13" s="250">
        <f>SUMPRODUCT((RF!$A$2:$A$17=$A13)*(RFEmp=AD$1)*(RF!$H$21:$AO$21="RF Lead"),RF!$H$2:$AO$17)</f>
        <v>0</v>
      </c>
      <c r="AE13" s="250">
        <f>SUMPRODUCT((RF!$A$2:$A$17=$A13)*(RFEmp=AE$1)*(RF!$H$21:$AO$21="RF Lead"),RF!$H$2:$AO$17)</f>
        <v>0</v>
      </c>
      <c r="AF13" s="250">
        <f>SUMPRODUCT((RF!$A$2:$A$17=$A13)*(RFEmp=AF$1)*(RF!$H$21:$AO$21="RF Lead"),RF!$H$2:$AO$17)</f>
        <v>0</v>
      </c>
      <c r="AG13" s="250">
        <f>SUMPRODUCT((RF!$A$2:$A$17=$A13)*(RFEmp=AG$1)*(RF!$H$21:$AO$21="RF Lead"),RF!$H$2:$AO$17)</f>
        <v>0</v>
      </c>
      <c r="AH13" s="250">
        <f>SUMPRODUCT((RF!$A$2:$A$17=$A13)*(RFEmp=AH$1)*(RF!$H$21:$AO$21="RF Lead"),RF!$H$2:$AO$17)</f>
        <v>0</v>
      </c>
      <c r="AI13" s="250">
        <f>SUMPRODUCT((RF!$A$2:$A$17=$A13)*(RFEmp=AI$1)*(RF!$H$21:$AO$21="RF Lead"),RF!$H$2:$AO$17)</f>
        <v>0</v>
      </c>
      <c r="AJ13" s="250">
        <f>SUMPRODUCT((RF!$A$2:$A$17=$A13)*(RFEmp=AJ$1)*(RF!$H$21:$AO$21="RF Lead"),RF!$H$2:$AO$17)</f>
        <v>0</v>
      </c>
      <c r="AK13" s="250">
        <f>SUMPRODUCT((RF!$A$2:$A$17=$A13)*(RFEmp=AK$1)*(RF!$H$21:$AO$21="RF Lead"),RF!$H$2:$AO$17)</f>
        <v>0</v>
      </c>
      <c r="AL13" s="250">
        <f>SUMPRODUCT((RF!$A$2:$A$17=$A13)*(RFEmp=AL$1)*(RF!$H$21:$AO$21="RF Lead"),RF!$H$2:$AO$17)</f>
        <v>0</v>
      </c>
      <c r="AM13" s="250">
        <f>SUMPRODUCT((RF!$A$2:$A$17=$A13)*(RFEmp=AM$1)*(RF!$H$21:$AO$21="RF Lead"),RF!$H$2:$AO$17)</f>
        <v>0</v>
      </c>
      <c r="AN13" s="250">
        <f>SUMPRODUCT((RF!$A$2:$A$17=$A13)*(RFEmp=AN$1)*(RF!$H$21:$AO$21="RF Lead"),RF!$H$2:$AO$17)</f>
        <v>0</v>
      </c>
      <c r="AO13" s="250">
        <f>SUMPRODUCT((RF!$A$2:$A$17=$A13)*(RFEmp=AO$1)*(RF!$H$21:$AO$21="RF Lead"),RF!$H$2:$AO$17)</f>
        <v>0</v>
      </c>
      <c r="AP13" s="250">
        <f>SUMPRODUCT((RF!$A$2:$A$17=$A13)*(RFEmp=AP$1)*(RF!$H$21:$AO$21="RF Lead"),RF!$H$2:$AO$17)</f>
        <v>0</v>
      </c>
      <c r="AQ13" s="250">
        <f>SUMPRODUCT((RF!$A$2:$A$17=$A13)*(RFEmp=AQ$1)*(RF!$H$21:$AO$21="RF Lead"),RF!$H$2:$AO$17)</f>
        <v>0</v>
      </c>
      <c r="AR13" s="250">
        <f>SUMPRODUCT((RF!$A$2:$A$17=$A13)*(RFEmp=AR$1)*(RF!$H$21:$AO$21="RF Lead"),RF!$H$2:$AO$17)</f>
        <v>0</v>
      </c>
      <c r="AS13" s="250">
        <f>SUMPRODUCT((RF!$A$2:$A$17=$A13)*(RFEmp=AS$1)*(RF!$H$21:$AO$21="RF Lead"),RF!$H$2:$AO$17)</f>
        <v>0</v>
      </c>
      <c r="AT13" s="250">
        <f>SUMPRODUCT((RF!$A$2:$A$17=$A13)*(RFEmp=AT$1)*(RF!$H$21:$AO$21="RF Lead"),RF!$H$2:$AO$17)</f>
        <v>0</v>
      </c>
      <c r="AU13" s="250">
        <f>SUMPRODUCT((RF!$A$2:$A$17=$A13)*(RFEmp=AU$1)*(RF!$H$21:$AO$21="RF Lead"),RF!$H$2:$AO$17)</f>
        <v>0</v>
      </c>
      <c r="AV13" s="250">
        <f>SUMPRODUCT((RF!$A$2:$A$17=$A13)*(RFEmp=AV$1)*(RF!$H$21:$AO$21="RF Lead"),RF!$H$2:$AO$17)</f>
        <v>0</v>
      </c>
      <c r="AW13" s="250">
        <f>SUMPRODUCT((RF!$A$2:$A$17=$A13)*(RFEmp=AW$1)*(RF!$H$21:$AO$21="RF Lead"),RF!$H$2:$AO$17)</f>
        <v>0</v>
      </c>
      <c r="AX13" s="467">
        <f>SUMPRODUCT((RF!$A$2:$A$17=$A13)*(RFEmp=AX$1)*(RF!$H$21:$AO$21="RF Lead"),RF!$H$2:$AO$17)</f>
        <v>0</v>
      </c>
    </row>
    <row r="14" spans="1:50" x14ac:dyDescent="0.2">
      <c r="A14" s="260">
        <f t="shared" si="0"/>
        <v>42552</v>
      </c>
      <c r="B14" s="261" t="str">
        <f>Total!$M$1</f>
        <v>SC</v>
      </c>
      <c r="C14" s="249">
        <f>SUMPRODUCT((SC!$A$2:$A$34=$A14)*(SCEmp=C$1),SC!$F$2:$Z$34)</f>
        <v>0</v>
      </c>
      <c r="D14" s="250">
        <f>SUMPRODUCT((SC!$A$2:$A$34=$A14)*(SCEmp=D$1),SC!$F$2:$Z$34)</f>
        <v>0</v>
      </c>
      <c r="E14" s="250">
        <f>SUMPRODUCT((SC!$A$2:$A$34=$A14)*(SCEmp=E$1),SC!$F$2:$Z$34)</f>
        <v>0</v>
      </c>
      <c r="F14" s="250">
        <f>SUMPRODUCT((SC!$A$2:$A$34=$A14)*(SCEmp=F$1),SC!$F$2:$Z$34)</f>
        <v>0</v>
      </c>
      <c r="G14" s="250">
        <f>SUMPRODUCT((SC!$A$2:$A$34=$A14)*(SCEmp=G$1),SC!$F$2:$Z$34)</f>
        <v>0</v>
      </c>
      <c r="H14" s="250">
        <f>SUMPRODUCT((SC!$A$2:$A$34=$A14)*(SCEmp=H$1),SC!$F$2:$Z$34)</f>
        <v>0</v>
      </c>
      <c r="I14" s="250">
        <f>SUMPRODUCT((SC!$A$2:$A$34=$A14)*(SCEmp=I$1),SC!$F$2:$Z$34)</f>
        <v>0</v>
      </c>
      <c r="J14" s="250">
        <f>SUMPRODUCT((SC!$A$2:$A$34=$A14)*(SCEmp=J$1),SC!$F$2:$Z$34)</f>
        <v>0</v>
      </c>
      <c r="K14" s="250">
        <f>SUMPRODUCT((SC!$A$2:$A$34=$A14)*(SCEmp=K$1),SC!$F$2:$Z$34)</f>
        <v>0</v>
      </c>
      <c r="L14" s="250">
        <f>SUMPRODUCT((SC!$A$2:$A$34=$A14)*(SCEmp=L$1),SC!$F$2:$Z$34)</f>
        <v>0</v>
      </c>
      <c r="M14" s="250">
        <f>SUMPRODUCT((SC!$A$2:$A$34=$A14)*(SCEmp=M$1),SC!$F$2:$Z$34)</f>
        <v>0</v>
      </c>
      <c r="N14" s="250">
        <f>SUMPRODUCT((SC!$A$2:$A$34=$A14)*(SCEmp=N$1),SC!$F$2:$Z$34)</f>
        <v>0</v>
      </c>
      <c r="O14" s="250">
        <f>SUMPRODUCT((SC!$A$2:$A$34=$A14)*(SCEmp=O$1),SC!$F$2:$Z$34)</f>
        <v>0</v>
      </c>
      <c r="P14" s="250">
        <f>SUMPRODUCT((SC!$A$2:$A$34=$A14)*(SCEmp=P$1),SC!$F$2:$Z$34)</f>
        <v>0</v>
      </c>
      <c r="Q14" s="250">
        <f>SUMPRODUCT((SC!$A$2:$A$34=$A14)*(SCEmp=Q$1),SC!$F$2:$Z$34)</f>
        <v>0</v>
      </c>
      <c r="R14" s="250">
        <f>SUMPRODUCT((SC!$A$2:$A$34=$A14)*(SCEmp=R$1),SC!$F$2:$Z$34)</f>
        <v>0</v>
      </c>
      <c r="S14" s="250">
        <f>SUMPRODUCT((SC!$A$2:$A$34=$A14)*(SCEmp=S$1),SC!$F$2:$Z$34)</f>
        <v>0</v>
      </c>
      <c r="T14" s="250">
        <f>SUMPRODUCT((SC!$A$2:$A$34=$A14)*(SCEmp=T$1),SC!$F$2:$Z$34)</f>
        <v>0</v>
      </c>
      <c r="U14" s="250">
        <f>SUMPRODUCT((SC!$A$2:$A$34=$A14)*(SCEmp=U$1),SC!$F$2:$Z$34)</f>
        <v>0</v>
      </c>
      <c r="V14" s="250">
        <f>SUMPRODUCT((SC!$A$2:$A$34=$A14)*(SCEmp=V$1),SC!$F$2:$Z$34)</f>
        <v>0</v>
      </c>
      <c r="W14" s="250">
        <f>SUMPRODUCT((SC!$A$2:$A$34=$A14)*(SCEmp=W$1),SC!$F$2:$Z$34)</f>
        <v>0</v>
      </c>
      <c r="X14" s="250">
        <f>SUMPRODUCT((SC!$A$2:$A$34=$A14)*(SCEmp=X$1),SC!$F$2:$Z$34)</f>
        <v>0</v>
      </c>
      <c r="Y14" s="250">
        <f>SUMPRODUCT((SC!$A$2:$A$34=$A14)*(SCEmp=Y$1),SC!$F$2:$Z$34)</f>
        <v>0</v>
      </c>
      <c r="Z14" s="250">
        <f>SUMPRODUCT((SC!$A$2:$A$34=$A14)*(SCEmp=Z$1),SC!$F$2:$Z$34)</f>
        <v>0</v>
      </c>
      <c r="AA14" s="250">
        <f>SUMPRODUCT((SC!$A$2:$A$34=$A14)*(SCEmp=AA$1),SC!$F$2:$Z$34)</f>
        <v>0</v>
      </c>
      <c r="AB14" s="250">
        <f>SUMPRODUCT((SC!$A$2:$A$34=$A14)*(SCEmp=AB$1),SC!$F$2:$Z$34)</f>
        <v>0</v>
      </c>
      <c r="AC14" s="250">
        <f>SUMPRODUCT((SC!$A$2:$A$34=$A14)*(SCEmp=AC$1),SC!$F$2:$Z$34)</f>
        <v>2.5</v>
      </c>
      <c r="AD14" s="250">
        <f>SUMPRODUCT((SC!$A$2:$A$34=$A14)*(SCEmp=AD$1),SC!$F$2:$Z$34)</f>
        <v>0</v>
      </c>
      <c r="AE14" s="250">
        <f>SUMPRODUCT((SC!$A$2:$A$34=$A14)*(SCEmp=AE$1),SC!$F$2:$Z$34)</f>
        <v>0</v>
      </c>
      <c r="AF14" s="250">
        <f>SUMPRODUCT((SC!$A$2:$A$34=$A14)*(SCEmp=AF$1),SC!$F$2:$Z$34)</f>
        <v>0</v>
      </c>
      <c r="AG14" s="250">
        <f>SUMPRODUCT((SC!$A$2:$A$34=$A14)*(SCEmp=AG$1),SC!$F$2:$Z$34)</f>
        <v>0</v>
      </c>
      <c r="AH14" s="250">
        <f>SUMPRODUCT((SC!$A$2:$A$34=$A14)*(SCEmp=AH$1),SC!$F$2:$Z$34)</f>
        <v>0</v>
      </c>
      <c r="AI14" s="250">
        <f>SUMPRODUCT((SC!$A$2:$A$34=$A14)*(SCEmp=AI$1),SC!$F$2:$Z$34)</f>
        <v>0</v>
      </c>
      <c r="AJ14" s="250">
        <f>SUMPRODUCT((SC!$A$2:$A$34=$A14)*(SCEmp=AJ$1),SC!$F$2:$Z$34)</f>
        <v>0</v>
      </c>
      <c r="AK14" s="250">
        <f>SUMPRODUCT((SC!$A$2:$A$34=$A14)*(SCEmp=AK$1),SC!$F$2:$Z$34)</f>
        <v>0</v>
      </c>
      <c r="AL14" s="250">
        <f>SUMPRODUCT((SC!$A$2:$A$34=$A14)*(SCEmp=AL$1),SC!$F$2:$Z$34)</f>
        <v>0</v>
      </c>
      <c r="AM14" s="250">
        <f>SUMPRODUCT((SC!$A$2:$A$34=$A14)*(SCEmp=AM$1),SC!$F$2:$Z$34)</f>
        <v>0</v>
      </c>
      <c r="AN14" s="250">
        <f>SUMPRODUCT((SC!$A$2:$A$34=$A14)*(SCEmp=AN$1),SC!$F$2:$Z$34)</f>
        <v>0</v>
      </c>
      <c r="AO14" s="250">
        <f>SUMPRODUCT((SC!$A$2:$A$34=$A14)*(SCEmp=AO$1),SC!$F$2:$Z$34)</f>
        <v>0</v>
      </c>
      <c r="AP14" s="250">
        <f>SUMPRODUCT((SC!$A$2:$A$34=$A14)*(SCEmp=AP$1),SC!$F$2:$Z$34)</f>
        <v>0</v>
      </c>
      <c r="AQ14" s="250">
        <f>SUMPRODUCT((SC!$A$2:$A$34=$A14)*(SCEmp=AQ$1),SC!$F$2:$Z$34)</f>
        <v>0</v>
      </c>
      <c r="AR14" s="250">
        <f>SUMPRODUCT((SC!$A$2:$A$34=$A14)*(SCEmp=AR$1),SC!$F$2:$Z$34)</f>
        <v>0</v>
      </c>
      <c r="AS14" s="250">
        <f>SUMPRODUCT((SC!$A$2:$A$34=$A14)*(SCEmp=AS$1),SC!$F$2:$Z$34)</f>
        <v>0</v>
      </c>
      <c r="AT14" s="250">
        <f>SUMPRODUCT((SC!$A$2:$A$34=$A14)*(SCEmp=AT$1),SC!$F$2:$Z$34)</f>
        <v>0</v>
      </c>
      <c r="AU14" s="250">
        <f>SUMPRODUCT((SC!$A$2:$A$34=$A14)*(SCEmp=AU$1),SC!$F$2:$Z$34)</f>
        <v>0</v>
      </c>
      <c r="AV14" s="250">
        <f>SUMPRODUCT((SC!$A$2:$A$34=$A14)*(SCEmp=AV$1),SC!$F$2:$Z$34)</f>
        <v>0</v>
      </c>
      <c r="AW14" s="250">
        <f>SUMPRODUCT((SC!$A$2:$A$34=$A14)*(SCEmp=AW$1),SC!$F$2:$Z$34)</f>
        <v>0</v>
      </c>
      <c r="AX14" s="467">
        <f>SUMPRODUCT((SC!$A$2:$A$34=$A14)*(SCEmp=AX$1),SC!$F$2:$Z$34)</f>
        <v>0</v>
      </c>
    </row>
    <row r="15" spans="1:50" x14ac:dyDescent="0.2">
      <c r="A15" s="262">
        <f t="shared" si="0"/>
        <v>42552</v>
      </c>
      <c r="B15" s="263" t="s">
        <v>87</v>
      </c>
      <c r="C15" s="264">
        <f t="shared" ref="C15:AX15" si="1">IF(SUM(C2:C14)&gt;8,SUM(C2:C14)-8,0)+IF(SUM(C2:C14)&gt;12,SUM(C2:C14)-12,0)</f>
        <v>0</v>
      </c>
      <c r="D15" s="265">
        <f t="shared" si="1"/>
        <v>0</v>
      </c>
      <c r="E15" s="265">
        <f t="shared" si="1"/>
        <v>0</v>
      </c>
      <c r="F15" s="265">
        <f t="shared" si="1"/>
        <v>0</v>
      </c>
      <c r="G15" s="265">
        <f t="shared" si="1"/>
        <v>0</v>
      </c>
      <c r="H15" s="265">
        <f t="shared" si="1"/>
        <v>0</v>
      </c>
      <c r="I15" s="265">
        <f t="shared" si="1"/>
        <v>0</v>
      </c>
      <c r="J15" s="265">
        <f t="shared" si="1"/>
        <v>0</v>
      </c>
      <c r="K15" s="265">
        <f t="shared" si="1"/>
        <v>0</v>
      </c>
      <c r="L15" s="265">
        <f t="shared" si="1"/>
        <v>0</v>
      </c>
      <c r="M15" s="265">
        <f t="shared" si="1"/>
        <v>0</v>
      </c>
      <c r="N15" s="265">
        <f t="shared" si="1"/>
        <v>0</v>
      </c>
      <c r="O15" s="265">
        <f t="shared" si="1"/>
        <v>0</v>
      </c>
      <c r="P15" s="265">
        <f t="shared" si="1"/>
        <v>0</v>
      </c>
      <c r="Q15" s="265">
        <f t="shared" si="1"/>
        <v>0</v>
      </c>
      <c r="R15" s="265">
        <f t="shared" si="1"/>
        <v>0</v>
      </c>
      <c r="S15" s="265">
        <f t="shared" si="1"/>
        <v>0</v>
      </c>
      <c r="T15" s="265">
        <f t="shared" si="1"/>
        <v>0</v>
      </c>
      <c r="U15" s="265">
        <f t="shared" si="1"/>
        <v>0</v>
      </c>
      <c r="V15" s="265">
        <f t="shared" si="1"/>
        <v>0</v>
      </c>
      <c r="W15" s="265">
        <f t="shared" si="1"/>
        <v>0</v>
      </c>
      <c r="X15" s="265">
        <f t="shared" si="1"/>
        <v>0</v>
      </c>
      <c r="Y15" s="265">
        <f t="shared" si="1"/>
        <v>0</v>
      </c>
      <c r="Z15" s="265">
        <f t="shared" si="1"/>
        <v>0</v>
      </c>
      <c r="AA15" s="265">
        <f t="shared" si="1"/>
        <v>0</v>
      </c>
      <c r="AB15" s="265">
        <f t="shared" si="1"/>
        <v>0</v>
      </c>
      <c r="AC15" s="265">
        <f t="shared" si="1"/>
        <v>0</v>
      </c>
      <c r="AD15" s="265">
        <f t="shared" si="1"/>
        <v>0</v>
      </c>
      <c r="AE15" s="265">
        <f t="shared" si="1"/>
        <v>0</v>
      </c>
      <c r="AF15" s="265">
        <f t="shared" si="1"/>
        <v>0</v>
      </c>
      <c r="AG15" s="265">
        <f t="shared" si="1"/>
        <v>0</v>
      </c>
      <c r="AH15" s="265">
        <f t="shared" si="1"/>
        <v>1</v>
      </c>
      <c r="AI15" s="265">
        <f t="shared" si="1"/>
        <v>0</v>
      </c>
      <c r="AJ15" s="265">
        <f t="shared" si="1"/>
        <v>0</v>
      </c>
      <c r="AK15" s="265">
        <f t="shared" si="1"/>
        <v>0</v>
      </c>
      <c r="AL15" s="265">
        <f t="shared" si="1"/>
        <v>0</v>
      </c>
      <c r="AM15" s="265">
        <f t="shared" si="1"/>
        <v>0</v>
      </c>
      <c r="AN15" s="265">
        <f t="shared" si="1"/>
        <v>0</v>
      </c>
      <c r="AO15" s="265">
        <f t="shared" ref="AO15:AU15" si="2">IF(SUM(AO2:AO14)&gt;8,SUM(AO2:AO14)-8,0)+IF(SUM(AO2:AO14)&gt;12,SUM(AO2:AO14)-12,0)</f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ref="AV15:AW15" si="3">IF(SUM(AV2:AV14)&gt;8,SUM(AV2:AV14)-8,0)+IF(SUM(AV2:AV14)&gt;12,SUM(AV2:AV14)-12,0)</f>
        <v>0</v>
      </c>
      <c r="AW15" s="265">
        <f t="shared" si="3"/>
        <v>0</v>
      </c>
      <c r="AX15" s="469">
        <f t="shared" si="1"/>
        <v>0</v>
      </c>
    </row>
    <row r="16" spans="1:50" x14ac:dyDescent="0.2">
      <c r="A16" s="266">
        <f t="shared" si="0"/>
        <v>42552</v>
      </c>
      <c r="B16" s="267" t="s">
        <v>86</v>
      </c>
      <c r="C16" s="268">
        <f t="shared" ref="C16:AX16" si="4">IFERROR((C$243*SUM(C2:C11)+C$244*SUM(C12:C14))/SUM(C2:C14)/2,0)*C15</f>
        <v>0</v>
      </c>
      <c r="D16" s="269">
        <f t="shared" si="4"/>
        <v>0</v>
      </c>
      <c r="E16" s="269">
        <f t="shared" si="4"/>
        <v>0</v>
      </c>
      <c r="F16" s="269">
        <f t="shared" si="4"/>
        <v>0</v>
      </c>
      <c r="G16" s="269">
        <f t="shared" si="4"/>
        <v>0</v>
      </c>
      <c r="H16" s="269">
        <f t="shared" si="4"/>
        <v>0</v>
      </c>
      <c r="I16" s="269">
        <f t="shared" si="4"/>
        <v>0</v>
      </c>
      <c r="J16" s="269">
        <f t="shared" si="4"/>
        <v>0</v>
      </c>
      <c r="K16" s="269">
        <f t="shared" si="4"/>
        <v>0</v>
      </c>
      <c r="L16" s="269">
        <f t="shared" si="4"/>
        <v>0</v>
      </c>
      <c r="M16" s="269">
        <f t="shared" si="4"/>
        <v>0</v>
      </c>
      <c r="N16" s="269">
        <f t="shared" si="4"/>
        <v>0</v>
      </c>
      <c r="O16" s="269">
        <f t="shared" si="4"/>
        <v>0</v>
      </c>
      <c r="P16" s="269">
        <f t="shared" si="4"/>
        <v>0</v>
      </c>
      <c r="Q16" s="269">
        <f t="shared" si="4"/>
        <v>0</v>
      </c>
      <c r="R16" s="269">
        <f t="shared" si="4"/>
        <v>0</v>
      </c>
      <c r="S16" s="269">
        <f t="shared" si="4"/>
        <v>0</v>
      </c>
      <c r="T16" s="269">
        <f t="shared" si="4"/>
        <v>0</v>
      </c>
      <c r="U16" s="269">
        <f t="shared" si="4"/>
        <v>0</v>
      </c>
      <c r="V16" s="269">
        <f t="shared" si="4"/>
        <v>0</v>
      </c>
      <c r="W16" s="269">
        <f t="shared" si="4"/>
        <v>0</v>
      </c>
      <c r="X16" s="269">
        <f t="shared" si="4"/>
        <v>0</v>
      </c>
      <c r="Y16" s="269">
        <f t="shared" si="4"/>
        <v>0</v>
      </c>
      <c r="Z16" s="269">
        <f t="shared" si="4"/>
        <v>0</v>
      </c>
      <c r="AA16" s="269">
        <f t="shared" si="4"/>
        <v>0</v>
      </c>
      <c r="AB16" s="269">
        <f t="shared" si="4"/>
        <v>0</v>
      </c>
      <c r="AC16" s="269">
        <f t="shared" si="4"/>
        <v>0</v>
      </c>
      <c r="AD16" s="269">
        <f t="shared" si="4"/>
        <v>0</v>
      </c>
      <c r="AE16" s="269">
        <f t="shared" si="4"/>
        <v>0</v>
      </c>
      <c r="AF16" s="269">
        <f t="shared" si="4"/>
        <v>0</v>
      </c>
      <c r="AG16" s="269">
        <f t="shared" si="4"/>
        <v>0</v>
      </c>
      <c r="AH16" s="269">
        <f t="shared" si="4"/>
        <v>5</v>
      </c>
      <c r="AI16" s="269">
        <f t="shared" si="4"/>
        <v>0</v>
      </c>
      <c r="AJ16" s="269">
        <f t="shared" si="4"/>
        <v>0</v>
      </c>
      <c r="AK16" s="269">
        <f t="shared" si="4"/>
        <v>0</v>
      </c>
      <c r="AL16" s="269">
        <f t="shared" si="4"/>
        <v>0</v>
      </c>
      <c r="AM16" s="269">
        <f t="shared" si="4"/>
        <v>0</v>
      </c>
      <c r="AN16" s="269">
        <f t="shared" si="4"/>
        <v>0</v>
      </c>
      <c r="AO16" s="269">
        <f t="shared" ref="AO16:AU16" si="5">IFERROR((AO$243*SUM(AO2:AO11)+AO$244*SUM(AO12:AO14))/SUM(AO2:AO14)/2,0)*AO15</f>
        <v>0</v>
      </c>
      <c r="AP16" s="269">
        <f t="shared" si="5"/>
        <v>0</v>
      </c>
      <c r="AQ16" s="269">
        <f t="shared" si="5"/>
        <v>0</v>
      </c>
      <c r="AR16" s="269">
        <f t="shared" si="5"/>
        <v>0</v>
      </c>
      <c r="AS16" s="269">
        <f t="shared" si="5"/>
        <v>0</v>
      </c>
      <c r="AT16" s="269">
        <f t="shared" si="5"/>
        <v>0</v>
      </c>
      <c r="AU16" s="269">
        <f t="shared" si="5"/>
        <v>0</v>
      </c>
      <c r="AV16" s="269">
        <f t="shared" ref="AV16:AW16" si="6">IFERROR((AV$243*SUM(AV2:AV11)+AV$244*SUM(AV12:AV14))/SUM(AV2:AV14)/2,0)*AV15</f>
        <v>0</v>
      </c>
      <c r="AW16" s="269">
        <f t="shared" si="6"/>
        <v>0</v>
      </c>
      <c r="AX16" s="470">
        <f t="shared" si="4"/>
        <v>0</v>
      </c>
    </row>
    <row r="17" spans="1:63" x14ac:dyDescent="0.2">
      <c r="A17" s="247">
        <f>A2+1</f>
        <v>42553</v>
      </c>
      <c r="B17" s="248" t="s">
        <v>77</v>
      </c>
      <c r="C17" s="249">
        <f>SUMPRODUCT((Driver!$A$2:$A$17=$A17)*(DriverEmp=C$1),Driver!$C$2:$V$17)</f>
        <v>0</v>
      </c>
      <c r="D17" s="250">
        <f>SUMPRODUCT((Driver!$A$2:$A$17=$A17)*(DriverEmp=D$1),Driver!$C$2:$V$17)</f>
        <v>0</v>
      </c>
      <c r="E17" s="250">
        <f>SUMPRODUCT((Driver!$A$2:$A$17=$A17)*(DriverEmp=E$1),Driver!$C$2:$V$17)</f>
        <v>0</v>
      </c>
      <c r="F17" s="250">
        <f>SUMPRODUCT((Driver!$A$2:$A$17=$A17)*(DriverEmp=F$1),Driver!$C$2:$V$17)</f>
        <v>0</v>
      </c>
      <c r="G17" s="250">
        <f>SUMPRODUCT((Driver!$A$2:$A$17=$A17)*(DriverEmp=G$1),Driver!$C$2:$V$17)</f>
        <v>0</v>
      </c>
      <c r="H17" s="250">
        <f>SUMPRODUCT((Driver!$A$2:$A$17=$A17)*(DriverEmp=H$1),Driver!$C$2:$V$17)</f>
        <v>0</v>
      </c>
      <c r="I17" s="250">
        <f>SUMPRODUCT((Driver!$A$2:$A$17=$A17)*(DriverEmp=I$1),Driver!$C$2:$V$17)</f>
        <v>0</v>
      </c>
      <c r="J17" s="250">
        <f>SUMPRODUCT((Driver!$A$2:$A$17=$A17)*(DriverEmp=J$1),Driver!$C$2:$V$17)</f>
        <v>0</v>
      </c>
      <c r="K17" s="250">
        <f>SUMPRODUCT((Driver!$A$2:$A$17=$A17)*(DriverEmp=K$1),Driver!$C$2:$V$17)</f>
        <v>0</v>
      </c>
      <c r="L17" s="250">
        <f>SUMPRODUCT((Driver!$A$2:$A$17=$A17)*(DriverEmp=L$1),Driver!$C$2:$V$17)</f>
        <v>0</v>
      </c>
      <c r="M17" s="250">
        <f>SUMPRODUCT((Driver!$A$2:$A$17=$A17)*(DriverEmp=M$1),Driver!$C$2:$V$17)</f>
        <v>0</v>
      </c>
      <c r="N17" s="250">
        <f>SUMPRODUCT((Driver!$A$2:$A$17=$A17)*(DriverEmp=N$1),Driver!$C$2:$V$17)</f>
        <v>0</v>
      </c>
      <c r="O17" s="250">
        <f>SUMPRODUCT((Driver!$A$2:$A$17=$A17)*(DriverEmp=O$1),Driver!$C$2:$V$17)</f>
        <v>0</v>
      </c>
      <c r="P17" s="250">
        <f>SUMPRODUCT((Driver!$A$2:$A$17=$A17)*(DriverEmp=P$1),Driver!$C$2:$V$17)</f>
        <v>0</v>
      </c>
      <c r="Q17" s="250">
        <f>SUMPRODUCT((Driver!$A$2:$A$17=$A17)*(DriverEmp=Q$1),Driver!$C$2:$V$17)</f>
        <v>0</v>
      </c>
      <c r="R17" s="250">
        <f>SUMPRODUCT((Driver!$A$2:$A$17=$A17)*(DriverEmp=R$1),Driver!$C$2:$V$17)</f>
        <v>0</v>
      </c>
      <c r="S17" s="250">
        <f>SUMPRODUCT((Driver!$A$2:$A$17=$A17)*(DriverEmp=S$1),Driver!$C$2:$V$17)</f>
        <v>0</v>
      </c>
      <c r="T17" s="250">
        <f>SUMPRODUCT((Driver!$A$2:$A$17=$A17)*(DriverEmp=T$1),Driver!$C$2:$V$17)</f>
        <v>0</v>
      </c>
      <c r="U17" s="250">
        <f>SUMPRODUCT((Driver!$A$2:$A$17=$A17)*(DriverEmp=U$1),Driver!$C$2:$V$17)</f>
        <v>2</v>
      </c>
      <c r="V17" s="250">
        <f>SUMPRODUCT((Driver!$A$2:$A$17=$A17)*(DriverEmp=V$1),Driver!$C$2:$V$17)</f>
        <v>0</v>
      </c>
      <c r="W17" s="250">
        <f>SUMPRODUCT((Driver!$A$2:$A$17=$A17)*(DriverEmp=W$1),Driver!$C$2:$V$17)</f>
        <v>0</v>
      </c>
      <c r="X17" s="250">
        <f>SUMPRODUCT((Driver!$A$2:$A$17=$A17)*(DriverEmp=X$1),Driver!$C$2:$V$17)</f>
        <v>0</v>
      </c>
      <c r="Y17" s="250">
        <f>SUMPRODUCT((Driver!$A$2:$A$17=$A17)*(DriverEmp=Y$1),Driver!$C$2:$V$17)</f>
        <v>0</v>
      </c>
      <c r="Z17" s="250">
        <f>SUMPRODUCT((Driver!$A$2:$A$17=$A17)*(DriverEmp=Z$1),Driver!$C$2:$V$17)</f>
        <v>0</v>
      </c>
      <c r="AA17" s="250">
        <f>SUMPRODUCT((Driver!$A$2:$A$17=$A17)*(DriverEmp=AA$1),Driver!$C$2:$V$17)</f>
        <v>4.75</v>
      </c>
      <c r="AB17" s="250">
        <f>SUMPRODUCT((Driver!$A$2:$A$17=$A17)*(DriverEmp=AB$1),Driver!$C$2:$V$17)</f>
        <v>0</v>
      </c>
      <c r="AC17" s="250">
        <f>SUMPRODUCT((Driver!$A$2:$A$17=$A17)*(DriverEmp=AC$1),Driver!$C$2:$V$17)</f>
        <v>0</v>
      </c>
      <c r="AD17" s="250">
        <f>SUMPRODUCT((Driver!$A$2:$A$17=$A17)*(DriverEmp=AD$1),Driver!$C$2:$V$17)</f>
        <v>0</v>
      </c>
      <c r="AE17" s="250">
        <f>SUMPRODUCT((Driver!$A$2:$A$17=$A17)*(DriverEmp=AE$1),Driver!$C$2:$V$17)</f>
        <v>0</v>
      </c>
      <c r="AF17" s="250">
        <f>SUMPRODUCT((Driver!$A$2:$A$17=$A17)*(DriverEmp=AF$1),Driver!$C$2:$V$17)</f>
        <v>0</v>
      </c>
      <c r="AG17" s="250">
        <f>SUMPRODUCT((Driver!$A$2:$A$17=$A17)*(DriverEmp=AG$1),Driver!$C$2:$V$17)</f>
        <v>0</v>
      </c>
      <c r="AH17" s="250">
        <f>SUMPRODUCT((Driver!$A$2:$A$17=$A17)*(DriverEmp=AH$1),Driver!$C$2:$V$17)</f>
        <v>0</v>
      </c>
      <c r="AI17" s="250">
        <f>SUMPRODUCT((Driver!$A$2:$A$17=$A17)*(DriverEmp=AI$1),Driver!$C$2:$V$17)</f>
        <v>0</v>
      </c>
      <c r="AJ17" s="250">
        <f>SUMPRODUCT((Driver!$A$2:$A$17=$A17)*(DriverEmp=AJ$1),Driver!$C$2:$V$17)</f>
        <v>0</v>
      </c>
      <c r="AK17" s="250">
        <f>SUMPRODUCT((Driver!$A$2:$A$17=$A17)*(DriverEmp=AK$1),Driver!$C$2:$V$17)</f>
        <v>0</v>
      </c>
      <c r="AL17" s="250">
        <f>SUMPRODUCT((Driver!$A$2:$A$17=$A17)*(DriverEmp=AL$1),Driver!$C$2:$V$17)</f>
        <v>0</v>
      </c>
      <c r="AM17" s="250">
        <f>SUMPRODUCT((Driver!$A$2:$A$17=$A17)*(DriverEmp=AM$1),Driver!$C$2:$V$17)</f>
        <v>0</v>
      </c>
      <c r="AN17" s="250">
        <f>SUMPRODUCT((Driver!$A$2:$A$17=$A17)*(DriverEmp=AN$1),Driver!$C$2:$V$17)</f>
        <v>0</v>
      </c>
      <c r="AO17" s="250">
        <f>SUMPRODUCT((Driver!$A$2:$A$17=$A17)*(DriverEmp=AO$1),Driver!$C$2:$V$17)</f>
        <v>0</v>
      </c>
      <c r="AP17" s="250">
        <f>SUMPRODUCT((Driver!$A$2:$A$17=$A17)*(DriverEmp=AP$1),Driver!$C$2:$V$17)</f>
        <v>0</v>
      </c>
      <c r="AQ17" s="250">
        <f>SUMPRODUCT((Driver!$A$2:$A$17=$A17)*(DriverEmp=AQ$1),Driver!$C$2:$V$17)</f>
        <v>0</v>
      </c>
      <c r="AR17" s="250">
        <f>SUMPRODUCT((Driver!$A$2:$A$17=$A17)*(DriverEmp=AR$1),Driver!$C$2:$V$17)</f>
        <v>0</v>
      </c>
      <c r="AS17" s="250">
        <f>SUMPRODUCT((Driver!$A$2:$A$17=$A17)*(DriverEmp=AS$1),Driver!$C$2:$V$17)</f>
        <v>0</v>
      </c>
      <c r="AT17" s="250">
        <f>SUMPRODUCT((Driver!$A$2:$A$17=$A17)*(DriverEmp=AT$1),Driver!$C$2:$V$17)</f>
        <v>0</v>
      </c>
      <c r="AU17" s="250">
        <f>SUMPRODUCT((Driver!$A$2:$A$17=$A17)*(DriverEmp=AU$1),Driver!$C$2:$V$17)</f>
        <v>0</v>
      </c>
      <c r="AV17" s="250">
        <f>SUMPRODUCT((Driver!$A$2:$A$17=$A17)*(DriverEmp=AV$1),Driver!$C$2:$V$17)</f>
        <v>0</v>
      </c>
      <c r="AW17" s="250">
        <f>SUMPRODUCT((Driver!$A$2:$A$17=$A17)*(DriverEmp=AW$1),Driver!$C$2:$V$17)</f>
        <v>0</v>
      </c>
      <c r="AX17" s="467">
        <f>SUMPRODUCT((Driver!$A$2:$A$17=$A17)*(DriverEmp=AX$1),Driver!$C$2:$V$17)</f>
        <v>0</v>
      </c>
    </row>
    <row r="18" spans="1:63" x14ac:dyDescent="0.2">
      <c r="A18" s="247">
        <f>A17</f>
        <v>42553</v>
      </c>
      <c r="B18" s="251" t="str">
        <f>Total!$H$1</f>
        <v>PP</v>
      </c>
      <c r="C18" s="249">
        <f>SUMPRODUCT((PP!$A$2:$A$80=$A18)*(PPEmp=C$1),PP!$D$2:$BD$80)</f>
        <v>0</v>
      </c>
      <c r="D18" s="250">
        <f>SUMPRODUCT((PP!$A$2:$A$80=$A18)*(PPEmp=D$1),PP!$D$2:$BD$80)</f>
        <v>0</v>
      </c>
      <c r="E18" s="250">
        <f>SUMPRODUCT((PP!$A$2:$A$80=$A18)*(PPEmp=E$1),PP!$D$2:$BD$80)</f>
        <v>0</v>
      </c>
      <c r="F18" s="250">
        <f>SUMPRODUCT((PP!$A$2:$A$80=$A18)*(PPEmp=F$1),PP!$D$2:$BD$80)</f>
        <v>0</v>
      </c>
      <c r="G18" s="250">
        <f>SUMPRODUCT((PP!$A$2:$A$80=$A18)*(PPEmp=G$1),PP!$D$2:$BD$80)</f>
        <v>9.75</v>
      </c>
      <c r="H18" s="250">
        <f>SUMPRODUCT((PP!$A$2:$A$80=$A18)*(PPEmp=H$1),PP!$D$2:$BD$80)</f>
        <v>0</v>
      </c>
      <c r="I18" s="250">
        <f>SUMPRODUCT((PP!$A$2:$A$80=$A18)*(PPEmp=I$1),PP!$D$2:$BD$80)</f>
        <v>0</v>
      </c>
      <c r="J18" s="250">
        <f>SUMPRODUCT((PP!$A$2:$A$80=$A18)*(PPEmp=J$1),PP!$D$2:$BD$80)</f>
        <v>0</v>
      </c>
      <c r="K18" s="250">
        <f>SUMPRODUCT((PP!$A$2:$A$80=$A18)*(PPEmp=K$1),PP!$D$2:$BD$80)</f>
        <v>9.75</v>
      </c>
      <c r="L18" s="250">
        <f>SUMPRODUCT((PP!$A$2:$A$80=$A18)*(PPEmp=L$1),PP!$D$2:$BD$80)</f>
        <v>0</v>
      </c>
      <c r="M18" s="250">
        <f>SUMPRODUCT((PP!$A$2:$A$80=$A18)*(PPEmp=M$1),PP!$D$2:$BD$80)</f>
        <v>0</v>
      </c>
      <c r="N18" s="250">
        <f>SUMPRODUCT((PP!$A$2:$A$80=$A18)*(PPEmp=N$1),PP!$D$2:$BD$80)</f>
        <v>0</v>
      </c>
      <c r="O18" s="250">
        <f>SUMPRODUCT((PP!$A$2:$A$80=$A18)*(PPEmp=O$1),PP!$D$2:$BD$80)</f>
        <v>0</v>
      </c>
      <c r="P18" s="250">
        <f>SUMPRODUCT((PP!$A$2:$A$80=$A18)*(PPEmp=P$1),PP!$D$2:$BD$80)</f>
        <v>0</v>
      </c>
      <c r="Q18" s="250">
        <f>SUMPRODUCT((PP!$A$2:$A$80=$A18)*(PPEmp=Q$1),PP!$D$2:$BD$80)</f>
        <v>9.75</v>
      </c>
      <c r="R18" s="250">
        <f>SUMPRODUCT((PP!$A$2:$A$80=$A18)*(PPEmp=R$1),PP!$D$2:$BD$80)</f>
        <v>0</v>
      </c>
      <c r="S18" s="250">
        <f>SUMPRODUCT((PP!$A$2:$A$80=$A18)*(PPEmp=S$1),PP!$D$2:$BD$80)</f>
        <v>0</v>
      </c>
      <c r="T18" s="250">
        <f>SUMPRODUCT((PP!$A$2:$A$80=$A18)*(PPEmp=T$1),PP!$D$2:$BD$80)</f>
        <v>9.5</v>
      </c>
      <c r="U18" s="250">
        <f>SUMPRODUCT((PP!$A$2:$A$80=$A18)*(PPEmp=U$1),PP!$D$2:$BD$80)</f>
        <v>0</v>
      </c>
      <c r="V18" s="250">
        <f>SUMPRODUCT((PP!$A$2:$A$80=$A18)*(PPEmp=V$1),PP!$D$2:$BD$80)</f>
        <v>0</v>
      </c>
      <c r="W18" s="250">
        <f>SUMPRODUCT((PP!$A$2:$A$80=$A18)*(PPEmp=W$1),PP!$D$2:$BD$80)</f>
        <v>0</v>
      </c>
      <c r="X18" s="250">
        <f>SUMPRODUCT((PP!$A$2:$A$80=$A18)*(PPEmp=X$1),PP!$D$2:$BD$80)</f>
        <v>9.75</v>
      </c>
      <c r="Y18" s="250">
        <f>SUMPRODUCT((PP!$A$2:$A$80=$A18)*(PPEmp=Y$1),PP!$D$2:$BD$80)</f>
        <v>0</v>
      </c>
      <c r="Z18" s="250">
        <f>SUMPRODUCT((PP!$A$2:$A$80=$A18)*(PPEmp=Z$1),PP!$D$2:$BD$80)</f>
        <v>0</v>
      </c>
      <c r="AA18" s="250">
        <f>SUMPRODUCT((PP!$A$2:$A$80=$A18)*(PPEmp=AA$1),PP!$D$2:$BD$80)</f>
        <v>0</v>
      </c>
      <c r="AB18" s="250">
        <f>SUMPRODUCT((PP!$A$2:$A$80=$A18)*(PPEmp=AB$1),PP!$D$2:$BD$80)</f>
        <v>0</v>
      </c>
      <c r="AC18" s="250">
        <f>SUMPRODUCT((PP!$A$2:$A$80=$A18)*(PPEmp=AC$1),PP!$D$2:$BD$80)</f>
        <v>9.75</v>
      </c>
      <c r="AD18" s="250">
        <f>SUMPRODUCT((PP!$A$2:$A$80=$A18)*(PPEmp=AD$1),PP!$D$2:$BD$80)</f>
        <v>0</v>
      </c>
      <c r="AE18" s="250">
        <f>SUMPRODUCT((PP!$A$2:$A$80=$A18)*(PPEmp=AE$1),PP!$D$2:$BD$80)</f>
        <v>0</v>
      </c>
      <c r="AF18" s="250">
        <f>SUMPRODUCT((PP!$A$2:$A$80=$A18)*(PPEmp=AF$1),PP!$D$2:$BD$80)</f>
        <v>0</v>
      </c>
      <c r="AG18" s="250">
        <f>SUMPRODUCT((PP!$A$2:$A$80=$A18)*(PPEmp=AG$1),PP!$D$2:$BD$80)</f>
        <v>0</v>
      </c>
      <c r="AH18" s="250">
        <f>SUMPRODUCT((PP!$A$2:$A$80=$A18)*(PPEmp=AH$1),PP!$D$2:$BD$80)</f>
        <v>0</v>
      </c>
      <c r="AI18" s="250">
        <f>SUMPRODUCT((PP!$A$2:$A$80=$A18)*(PPEmp=AI$1),PP!$D$2:$BD$80)</f>
        <v>0</v>
      </c>
      <c r="AJ18" s="250">
        <f>SUMPRODUCT((PP!$A$2:$A$80=$A18)*(PPEmp=AJ$1),PP!$D$2:$BD$80)</f>
        <v>0</v>
      </c>
      <c r="AK18" s="250">
        <f>SUMPRODUCT((PP!$A$2:$A$80=$A18)*(PPEmp=AK$1),PP!$D$2:$BD$80)</f>
        <v>9.75</v>
      </c>
      <c r="AL18" s="250">
        <f>SUMPRODUCT((PP!$A$2:$A$80=$A18)*(PPEmp=AL$1),PP!$D$2:$BD$80)</f>
        <v>0</v>
      </c>
      <c r="AM18" s="250">
        <f>SUMPRODUCT((PP!$A$2:$A$80=$A18)*(PPEmp=AM$1),PP!$D$2:$BD$80)</f>
        <v>0</v>
      </c>
      <c r="AN18" s="250">
        <f>SUMPRODUCT((PP!$A$2:$A$80=$A18)*(PPEmp=AN$1),PP!$D$2:$BD$80)</f>
        <v>0</v>
      </c>
      <c r="AO18" s="250">
        <f>SUMPRODUCT((PP!$A$2:$A$80=$A18)*(PPEmp=AO$1),PP!$D$2:$BD$80)</f>
        <v>0</v>
      </c>
      <c r="AP18" s="250">
        <f>SUMPRODUCT((PP!$A$2:$A$80=$A18)*(PPEmp=AP$1),PP!$D$2:$BD$80)</f>
        <v>0</v>
      </c>
      <c r="AQ18" s="250">
        <f>SUMPRODUCT((PP!$A$2:$A$80=$A18)*(PPEmp=AQ$1),PP!$D$2:$BD$80)</f>
        <v>0</v>
      </c>
      <c r="AR18" s="250">
        <f>SUMPRODUCT((PP!$A$2:$A$80=$A18)*(PPEmp=AR$1),PP!$D$2:$BD$80)</f>
        <v>0</v>
      </c>
      <c r="AS18" s="250">
        <f>SUMPRODUCT((PP!$A$2:$A$80=$A18)*(PPEmp=AS$1),PP!$D$2:$BD$80)</f>
        <v>0</v>
      </c>
      <c r="AT18" s="250">
        <f>SUMPRODUCT((PP!$A$2:$A$80=$A18)*(PPEmp=AT$1),PP!$D$2:$BD$80)</f>
        <v>0</v>
      </c>
      <c r="AU18" s="250">
        <f>SUMPRODUCT((PP!$A$2:$A$80=$A18)*(PPEmp=AU$1),PP!$D$2:$BD$80)</f>
        <v>0</v>
      </c>
      <c r="AV18" s="250">
        <f>SUMPRODUCT((PP!$A$2:$A$80=$A18)*(PPEmp=AV$1),PP!$D$2:$BD$80)</f>
        <v>0</v>
      </c>
      <c r="AW18" s="250">
        <f>SUMPRODUCT((PP!$A$2:$A$80=$A18)*(PPEmp=AW$1),PP!$D$2:$BD$80)</f>
        <v>0</v>
      </c>
      <c r="AX18" s="467">
        <f>SUMPRODUCT((PP!$A$2:$A$80=$A18)*(PPEmp=AX$1),PP!$D$2:$BD$80)</f>
        <v>0</v>
      </c>
    </row>
    <row r="19" spans="1:63" x14ac:dyDescent="0.2">
      <c r="A19" s="247">
        <f t="shared" ref="A19:A31" si="7">A18</f>
        <v>42553</v>
      </c>
      <c r="B19" s="252" t="str">
        <f>Total!$J$1</f>
        <v>FH</v>
      </c>
      <c r="C19" s="249">
        <f>SUMPRODUCT((FH!$A$2:$A$97=$A19)*(FHEmp=C$1),FH!$E$2:$AZ$97)</f>
        <v>0</v>
      </c>
      <c r="D19" s="250">
        <f>SUMPRODUCT((FH!$A$2:$A$97=$A19)*(FHEmp=D$1),FH!$E$2:$AZ$97)</f>
        <v>6.75</v>
      </c>
      <c r="E19" s="250">
        <f>SUMPRODUCT((FH!$A$2:$A$97=$A19)*(FHEmp=E$1),FH!$E$2:$AZ$97)</f>
        <v>0</v>
      </c>
      <c r="F19" s="250">
        <f>SUMPRODUCT((FH!$A$2:$A$97=$A19)*(FHEmp=F$1),FH!$E$2:$AZ$97)</f>
        <v>0</v>
      </c>
      <c r="G19" s="250">
        <f>SUMPRODUCT((FH!$A$2:$A$97=$A19)*(FHEmp=G$1),FH!$E$2:$AZ$97)</f>
        <v>0</v>
      </c>
      <c r="H19" s="250">
        <f>SUMPRODUCT((FH!$A$2:$A$97=$A19)*(FHEmp=H$1),FH!$E$2:$AZ$97)</f>
        <v>0</v>
      </c>
      <c r="I19" s="250">
        <f>SUMPRODUCT((FH!$A$2:$A$97=$A19)*(FHEmp=I$1),FH!$E$2:$AZ$97)</f>
        <v>0</v>
      </c>
      <c r="J19" s="250">
        <f>SUMPRODUCT((FH!$A$2:$A$97=$A19)*(FHEmp=J$1),FH!$E$2:$AZ$97)</f>
        <v>3.5000000000000009</v>
      </c>
      <c r="K19" s="250">
        <f>SUMPRODUCT((FH!$A$2:$A$97=$A19)*(FHEmp=K$1),FH!$E$2:$AZ$97)</f>
        <v>0</v>
      </c>
      <c r="L19" s="250">
        <f>SUMPRODUCT((FH!$A$2:$A$97=$A19)*(FHEmp=L$1),FH!$E$2:$AZ$97)</f>
        <v>0</v>
      </c>
      <c r="M19" s="250">
        <f>SUMPRODUCT((FH!$A$2:$A$97=$A19)*(FHEmp=M$1),FH!$E$2:$AZ$97)</f>
        <v>0</v>
      </c>
      <c r="N19" s="250">
        <f>SUMPRODUCT((FH!$A$2:$A$97=$A19)*(FHEmp=N$1),FH!$E$2:$AZ$97)</f>
        <v>0</v>
      </c>
      <c r="O19" s="250">
        <f>SUMPRODUCT((FH!$A$2:$A$97=$A19)*(FHEmp=O$1),FH!$E$2:$AZ$97)</f>
        <v>0</v>
      </c>
      <c r="P19" s="250">
        <f>SUMPRODUCT((FH!$A$2:$A$97=$A19)*(FHEmp=P$1),FH!$E$2:$AZ$97)</f>
        <v>0</v>
      </c>
      <c r="Q19" s="250">
        <f>SUMPRODUCT((FH!$A$2:$A$97=$A19)*(FHEmp=Q$1),FH!$E$2:$AZ$97)</f>
        <v>0</v>
      </c>
      <c r="R19" s="250">
        <f>SUMPRODUCT((FH!$A$2:$A$97=$A19)*(FHEmp=R$1),FH!$E$2:$AZ$97)</f>
        <v>0</v>
      </c>
      <c r="S19" s="250">
        <f>SUMPRODUCT((FH!$A$2:$A$97=$A19)*(FHEmp=S$1),FH!$E$2:$AZ$97)</f>
        <v>0</v>
      </c>
      <c r="T19" s="250">
        <f>SUMPRODUCT((FH!$A$2:$A$97=$A19)*(FHEmp=T$1),FH!$E$2:$AZ$97)</f>
        <v>0</v>
      </c>
      <c r="U19" s="250">
        <f>SUMPRODUCT((FH!$A$2:$A$97=$A19)*(FHEmp=U$1),FH!$E$2:$AZ$97)</f>
        <v>0</v>
      </c>
      <c r="V19" s="250">
        <f>SUMPRODUCT((FH!$A$2:$A$97=$A19)*(FHEmp=V$1),FH!$E$2:$AZ$97)</f>
        <v>0</v>
      </c>
      <c r="W19" s="250">
        <f>SUMPRODUCT((FH!$A$2:$A$97=$A19)*(FHEmp=W$1),FH!$E$2:$AZ$97)</f>
        <v>0</v>
      </c>
      <c r="X19" s="250">
        <f>SUMPRODUCT((FH!$A$2:$A$97=$A19)*(FHEmp=X$1),FH!$E$2:$AZ$97)</f>
        <v>0</v>
      </c>
      <c r="Y19" s="250">
        <f>SUMPRODUCT((FH!$A$2:$A$97=$A19)*(FHEmp=Y$1),FH!$E$2:$AZ$97)</f>
        <v>0</v>
      </c>
      <c r="Z19" s="250">
        <f>SUMPRODUCT((FH!$A$2:$A$97=$A19)*(FHEmp=Z$1),FH!$E$2:$AZ$97)</f>
        <v>0</v>
      </c>
      <c r="AA19" s="250">
        <f>SUMPRODUCT((FH!$A$2:$A$97=$A19)*(FHEmp=AA$1),FH!$E$2:$AZ$97)</f>
        <v>0</v>
      </c>
      <c r="AB19" s="250">
        <f>SUMPRODUCT((FH!$A$2:$A$97=$A19)*(FHEmp=AB$1),FH!$E$2:$AZ$97)</f>
        <v>0</v>
      </c>
      <c r="AC19" s="250">
        <f>SUMPRODUCT((FH!$A$2:$A$97=$A19)*(FHEmp=AC$1),FH!$E$2:$AZ$97)</f>
        <v>0</v>
      </c>
      <c r="AD19" s="250">
        <f>SUMPRODUCT((FH!$A$2:$A$97=$A19)*(FHEmp=AD$1),FH!$E$2:$AZ$97)</f>
        <v>0</v>
      </c>
      <c r="AE19" s="250">
        <f>SUMPRODUCT((FH!$A$2:$A$97=$A19)*(FHEmp=AE$1),FH!$E$2:$AZ$97)</f>
        <v>0</v>
      </c>
      <c r="AF19" s="250">
        <f>SUMPRODUCT((FH!$A$2:$A$97=$A19)*(FHEmp=AF$1),FH!$E$2:$AZ$97)</f>
        <v>0</v>
      </c>
      <c r="AG19" s="250">
        <f>SUMPRODUCT((FH!$A$2:$A$97=$A19)*(FHEmp=AG$1),FH!$E$2:$AZ$97)</f>
        <v>0</v>
      </c>
      <c r="AH19" s="250">
        <f>SUMPRODUCT((FH!$A$2:$A$97=$A19)*(FHEmp=AH$1),FH!$E$2:$AZ$97)</f>
        <v>0</v>
      </c>
      <c r="AI19" s="250">
        <f>SUMPRODUCT((FH!$A$2:$A$97=$A19)*(FHEmp=AI$1),FH!$E$2:$AZ$97)</f>
        <v>0</v>
      </c>
      <c r="AJ19" s="250">
        <f>SUMPRODUCT((FH!$A$2:$A$97=$A19)*(FHEmp=AJ$1),FH!$E$2:$AZ$97)</f>
        <v>0</v>
      </c>
      <c r="AK19" s="250">
        <f>SUMPRODUCT((FH!$A$2:$A$97=$A19)*(FHEmp=AK$1),FH!$E$2:$AZ$97)</f>
        <v>0</v>
      </c>
      <c r="AL19" s="250">
        <f>SUMPRODUCT((FH!$A$2:$A$97=$A19)*(FHEmp=AL$1),FH!$E$2:$AZ$97)</f>
        <v>0</v>
      </c>
      <c r="AM19" s="250">
        <f>SUMPRODUCT((FH!$A$2:$A$97=$A19)*(FHEmp=AM$1),FH!$E$2:$AZ$97)</f>
        <v>0</v>
      </c>
      <c r="AN19" s="250">
        <f>SUMPRODUCT((FH!$A$2:$A$97=$A19)*(FHEmp=AN$1),FH!$E$2:$AZ$97)</f>
        <v>0</v>
      </c>
      <c r="AO19" s="250">
        <f>SUMPRODUCT((FH!$A$2:$A$97=$A19)*(FHEmp=AO$1),FH!$E$2:$AZ$97)</f>
        <v>0</v>
      </c>
      <c r="AP19" s="250">
        <f>SUMPRODUCT((FH!$A$2:$A$97=$A19)*(FHEmp=AP$1),FH!$E$2:$AZ$97)</f>
        <v>0</v>
      </c>
      <c r="AQ19" s="250">
        <f>SUMPRODUCT((FH!$A$2:$A$97=$A19)*(FHEmp=AQ$1),FH!$E$2:$AZ$97)</f>
        <v>0</v>
      </c>
      <c r="AR19" s="250">
        <f>SUMPRODUCT((FH!$A$2:$A$97=$A19)*(FHEmp=AR$1),FH!$E$2:$AZ$97)</f>
        <v>0</v>
      </c>
      <c r="AS19" s="250">
        <f>SUMPRODUCT((FH!$A$2:$A$97=$A19)*(FHEmp=AS$1),FH!$E$2:$AZ$97)</f>
        <v>0</v>
      </c>
      <c r="AT19" s="250">
        <f>SUMPRODUCT((FH!$A$2:$A$97=$A19)*(FHEmp=AT$1),FH!$E$2:$AZ$97)</f>
        <v>0</v>
      </c>
      <c r="AU19" s="250">
        <f>SUMPRODUCT((FH!$A$2:$A$97=$A19)*(FHEmp=AU$1),FH!$E$2:$AZ$97)</f>
        <v>0</v>
      </c>
      <c r="AV19" s="250">
        <f>SUMPRODUCT((FH!$A$2:$A$97=$A19)*(FHEmp=AV$1),FH!$E$2:$AZ$97)</f>
        <v>0</v>
      </c>
      <c r="AW19" s="250">
        <f>SUMPRODUCT((FH!$A$2:$A$97=$A19)*(FHEmp=AW$1),FH!$E$2:$AZ$97)</f>
        <v>0</v>
      </c>
      <c r="AX19" s="467">
        <f>SUMPRODUCT((FH!$A$2:$A$97=$A19)*(FHEmp=AX$1),FH!$E$2:$AZ$97)</f>
        <v>0</v>
      </c>
    </row>
    <row r="20" spans="1:63" x14ac:dyDescent="0.2">
      <c r="A20" s="247">
        <f t="shared" si="7"/>
        <v>42553</v>
      </c>
      <c r="B20" s="253" t="str">
        <f>Total!$K$1</f>
        <v>T22</v>
      </c>
      <c r="C20" s="249">
        <f>SUMPRODUCT(('T22'!$A$2:$A$97=$A20)*(T22Emp=C$1),'T22'!$E$2:$AZ$97)</f>
        <v>0</v>
      </c>
      <c r="D20" s="250">
        <f>SUMPRODUCT(('T22'!$A$2:$A$97=$A20)*(T22Emp=D$1),'T22'!$E$2:$AZ$97)</f>
        <v>0</v>
      </c>
      <c r="E20" s="250">
        <f>SUMPRODUCT(('T22'!$A$2:$A$97=$A20)*(T22Emp=E$1),'T22'!$E$2:$AZ$97)</f>
        <v>0</v>
      </c>
      <c r="F20" s="250">
        <f>SUMPRODUCT(('T22'!$A$2:$A$97=$A20)*(T22Emp=F$1),'T22'!$E$2:$AZ$97)</f>
        <v>0</v>
      </c>
      <c r="G20" s="250">
        <f>SUMPRODUCT(('T22'!$A$2:$A$97=$A20)*(T22Emp=G$1),'T22'!$E$2:$AZ$97)</f>
        <v>0</v>
      </c>
      <c r="H20" s="250">
        <f>SUMPRODUCT(('T22'!$A$2:$A$97=$A20)*(T22Emp=H$1),'T22'!$E$2:$AZ$97)</f>
        <v>0</v>
      </c>
      <c r="I20" s="250">
        <f>SUMPRODUCT(('T22'!$A$2:$A$97=$A20)*(T22Emp=I$1),'T22'!$E$2:$AZ$97)</f>
        <v>0</v>
      </c>
      <c r="J20" s="250">
        <f>SUMPRODUCT(('T22'!$A$2:$A$97=$A20)*(T22Emp=J$1),'T22'!$E$2:$AZ$97)</f>
        <v>0</v>
      </c>
      <c r="K20" s="250">
        <f>SUMPRODUCT(('T22'!$A$2:$A$97=$A20)*(T22Emp=K$1),'T22'!$E$2:$AZ$97)</f>
        <v>0</v>
      </c>
      <c r="L20" s="250">
        <f>SUMPRODUCT(('T22'!$A$2:$A$97=$A20)*(T22Emp=L$1),'T22'!$E$2:$AZ$97)</f>
        <v>0</v>
      </c>
      <c r="M20" s="250">
        <f>SUMPRODUCT(('T22'!$A$2:$A$97=$A20)*(T22Emp=M$1),'T22'!$E$2:$AZ$97)</f>
        <v>0</v>
      </c>
      <c r="N20" s="250">
        <f>SUMPRODUCT(('T22'!$A$2:$A$97=$A20)*(T22Emp=N$1),'T22'!$E$2:$AZ$97)</f>
        <v>0</v>
      </c>
      <c r="O20" s="250">
        <f>SUMPRODUCT(('T22'!$A$2:$A$97=$A20)*(T22Emp=O$1),'T22'!$E$2:$AZ$97)</f>
        <v>0</v>
      </c>
      <c r="P20" s="250">
        <f>SUMPRODUCT(('T22'!$A$2:$A$97=$A20)*(T22Emp=P$1),'T22'!$E$2:$AZ$97)</f>
        <v>0</v>
      </c>
      <c r="Q20" s="250">
        <f>SUMPRODUCT(('T22'!$A$2:$A$97=$A20)*(T22Emp=Q$1),'T22'!$E$2:$AZ$97)</f>
        <v>0</v>
      </c>
      <c r="R20" s="250">
        <f>SUMPRODUCT(('T22'!$A$2:$A$97=$A20)*(T22Emp=R$1),'T22'!$E$2:$AZ$97)</f>
        <v>0</v>
      </c>
      <c r="S20" s="250">
        <f>SUMPRODUCT(('T22'!$A$2:$A$97=$A20)*(T22Emp=S$1),'T22'!$E$2:$AZ$97)</f>
        <v>0</v>
      </c>
      <c r="T20" s="250">
        <f>SUMPRODUCT(('T22'!$A$2:$A$97=$A20)*(T22Emp=T$1),'T22'!$E$2:$AZ$97)</f>
        <v>0</v>
      </c>
      <c r="U20" s="250">
        <f>SUMPRODUCT(('T22'!$A$2:$A$97=$A20)*(T22Emp=U$1),'T22'!$E$2:$AZ$97)</f>
        <v>0</v>
      </c>
      <c r="V20" s="250">
        <f>SUMPRODUCT(('T22'!$A$2:$A$97=$A20)*(T22Emp=V$1),'T22'!$E$2:$AZ$97)</f>
        <v>0</v>
      </c>
      <c r="W20" s="250">
        <f>SUMPRODUCT(('T22'!$A$2:$A$97=$A20)*(T22Emp=W$1),'T22'!$E$2:$AZ$97)</f>
        <v>0</v>
      </c>
      <c r="X20" s="250">
        <f>SUMPRODUCT(('T22'!$A$2:$A$97=$A20)*(T22Emp=X$1),'T22'!$E$2:$AZ$97)</f>
        <v>0</v>
      </c>
      <c r="Y20" s="250">
        <f>SUMPRODUCT(('T22'!$A$2:$A$97=$A20)*(T22Emp=Y$1),'T22'!$E$2:$AZ$97)</f>
        <v>5.7500000000000009</v>
      </c>
      <c r="Z20" s="250">
        <f>SUMPRODUCT(('T22'!$A$2:$A$97=$A20)*(T22Emp=Z$1),'T22'!$E$2:$AZ$97)</f>
        <v>0</v>
      </c>
      <c r="AA20" s="250">
        <f>SUMPRODUCT(('T22'!$A$2:$A$97=$A20)*(T22Emp=AA$1),'T22'!$E$2:$AZ$97)</f>
        <v>0</v>
      </c>
      <c r="AB20" s="250">
        <f>SUMPRODUCT(('T22'!$A$2:$A$97=$A20)*(T22Emp=AB$1),'T22'!$E$2:$AZ$97)</f>
        <v>5.4999999999999991</v>
      </c>
      <c r="AC20" s="250">
        <f>SUMPRODUCT(('T22'!$A$2:$A$97=$A20)*(T22Emp=AC$1),'T22'!$E$2:$AZ$97)</f>
        <v>0</v>
      </c>
      <c r="AD20" s="250">
        <f>SUMPRODUCT(('T22'!$A$2:$A$97=$A20)*(T22Emp=AD$1),'T22'!$E$2:$AZ$97)</f>
        <v>0</v>
      </c>
      <c r="AE20" s="250">
        <f>SUMPRODUCT(('T22'!$A$2:$A$97=$A20)*(T22Emp=AE$1),'T22'!$E$2:$AZ$97)</f>
        <v>0</v>
      </c>
      <c r="AF20" s="250">
        <f>SUMPRODUCT(('T22'!$A$2:$A$97=$A20)*(T22Emp=AF$1),'T22'!$E$2:$AZ$97)</f>
        <v>0</v>
      </c>
      <c r="AG20" s="250">
        <f>SUMPRODUCT(('T22'!$A$2:$A$97=$A20)*(T22Emp=AG$1),'T22'!$E$2:$AZ$97)</f>
        <v>0</v>
      </c>
      <c r="AH20" s="250">
        <f>SUMPRODUCT(('T22'!$A$2:$A$97=$A20)*(T22Emp=AH$1),'T22'!$E$2:$AZ$97)</f>
        <v>0</v>
      </c>
      <c r="AI20" s="250">
        <f>SUMPRODUCT(('T22'!$A$2:$A$97=$A20)*(T22Emp=AI$1),'T22'!$E$2:$AZ$97)</f>
        <v>0</v>
      </c>
      <c r="AJ20" s="250">
        <f>SUMPRODUCT(('T22'!$A$2:$A$97=$A20)*(T22Emp=AJ$1),'T22'!$E$2:$AZ$97)</f>
        <v>0</v>
      </c>
      <c r="AK20" s="250">
        <f>SUMPRODUCT(('T22'!$A$2:$A$97=$A20)*(T22Emp=AK$1),'T22'!$E$2:$AZ$97)</f>
        <v>0</v>
      </c>
      <c r="AL20" s="250">
        <f>SUMPRODUCT(('T22'!$A$2:$A$97=$A20)*(T22Emp=AL$1),'T22'!$E$2:$AZ$97)</f>
        <v>0</v>
      </c>
      <c r="AM20" s="250">
        <f>SUMPRODUCT(('T22'!$A$2:$A$97=$A20)*(T22Emp=AM$1),'T22'!$E$2:$AZ$97)</f>
        <v>0</v>
      </c>
      <c r="AN20" s="250">
        <f>SUMPRODUCT(('T22'!$A$2:$A$97=$A20)*(T22Emp=AN$1),'T22'!$E$2:$AZ$97)</f>
        <v>0</v>
      </c>
      <c r="AO20" s="250">
        <f>SUMPRODUCT(('T22'!$A$2:$A$97=$A20)*(T22Emp=AO$1),'T22'!$E$2:$AZ$97)</f>
        <v>0</v>
      </c>
      <c r="AP20" s="250">
        <f>SUMPRODUCT(('T22'!$A$2:$A$97=$A20)*(T22Emp=AP$1),'T22'!$E$2:$AZ$97)</f>
        <v>0</v>
      </c>
      <c r="AQ20" s="250">
        <f>SUMPRODUCT(('T22'!$A$2:$A$97=$A20)*(T22Emp=AQ$1),'T22'!$E$2:$AZ$97)</f>
        <v>0</v>
      </c>
      <c r="AR20" s="250">
        <f>SUMPRODUCT(('T22'!$A$2:$A$97=$A20)*(T22Emp=AR$1),'T22'!$E$2:$AZ$97)</f>
        <v>0</v>
      </c>
      <c r="AS20" s="250">
        <f>SUMPRODUCT(('T22'!$A$2:$A$97=$A20)*(T22Emp=AS$1),'T22'!$E$2:$AZ$97)</f>
        <v>0</v>
      </c>
      <c r="AT20" s="250">
        <f>SUMPRODUCT(('T22'!$A$2:$A$97=$A20)*(T22Emp=AT$1),'T22'!$E$2:$AZ$97)</f>
        <v>0</v>
      </c>
      <c r="AU20" s="250">
        <f>SUMPRODUCT(('T22'!$A$2:$A$97=$A20)*(T22Emp=AU$1),'T22'!$E$2:$AZ$97)</f>
        <v>0</v>
      </c>
      <c r="AV20" s="250">
        <f>SUMPRODUCT(('T22'!$A$2:$A$97=$A20)*(T22Emp=AV$1),'T22'!$E$2:$AZ$97)</f>
        <v>0</v>
      </c>
      <c r="AW20" s="250">
        <f>SUMPRODUCT(('T22'!$A$2:$A$97=$A20)*(T22Emp=AW$1),'T22'!$E$2:$AZ$97)</f>
        <v>0</v>
      </c>
      <c r="AX20" s="467">
        <f>SUMPRODUCT(('T22'!$A$2:$A$97=$A20)*(T22Emp=AX$1),'T22'!$E$2:$AZ$97)</f>
        <v>0</v>
      </c>
    </row>
    <row r="21" spans="1:63" x14ac:dyDescent="0.2">
      <c r="A21" s="247">
        <f t="shared" si="7"/>
        <v>42553</v>
      </c>
      <c r="B21" s="254" t="str">
        <f>Total!$L$1</f>
        <v>RF</v>
      </c>
      <c r="C21" s="249">
        <f>SUMPRODUCT((RF!$A$2:$A$17=$A21)*(RFEmp=C$1)*(RF!$H$21:$AO$21="RF Valet"),RF!$H$2:$AO$17)</f>
        <v>0</v>
      </c>
      <c r="D21" s="250">
        <f>SUMPRODUCT((RF!$A$2:$A$17=$A21)*(RFEmp=D$1)*(RF!$H$21:$AO$21="RF Valet"),RF!$H$2:$AO$17)</f>
        <v>0</v>
      </c>
      <c r="E21" s="250">
        <f>SUMPRODUCT((RF!$A$2:$A$17=$A21)*(RFEmp=E$1)*(RF!$H$21:$AO$21="RF Valet"),RF!$H$2:$AO$17)</f>
        <v>0</v>
      </c>
      <c r="F21" s="250">
        <f>SUMPRODUCT((RF!$A$2:$A$17=$A21)*(RFEmp=F$1)*(RF!$H$21:$AO$21="RF Valet"),RF!$H$2:$AO$17)</f>
        <v>5</v>
      </c>
      <c r="G21" s="250">
        <f>SUMPRODUCT((RF!$A$2:$A$17=$A21)*(RFEmp=G$1)*(RF!$H$21:$AO$21="RF Valet"),RF!$H$2:$AO$17)</f>
        <v>0</v>
      </c>
      <c r="H21" s="250">
        <f>SUMPRODUCT((RF!$A$2:$A$17=$A21)*(RFEmp=H$1)*(RF!$H$21:$AO$21="RF Valet"),RF!$H$2:$AO$17)</f>
        <v>4.25</v>
      </c>
      <c r="I21" s="250">
        <f>SUMPRODUCT((RF!$A$2:$A$17=$A21)*(RFEmp=I$1)*(RF!$H$21:$AO$21="RF Valet"),RF!$H$2:$AO$17)</f>
        <v>0</v>
      </c>
      <c r="J21" s="250">
        <f>SUMPRODUCT((RF!$A$2:$A$17=$A21)*(RFEmp=J$1)*(RF!$H$21:$AO$21="RF Valet"),RF!$H$2:$AO$17)</f>
        <v>0</v>
      </c>
      <c r="K21" s="250">
        <f>SUMPRODUCT((RF!$A$2:$A$17=$A21)*(RFEmp=K$1)*(RF!$H$21:$AO$21="RF Valet"),RF!$H$2:$AO$17)</f>
        <v>0</v>
      </c>
      <c r="L21" s="250">
        <f>SUMPRODUCT((RF!$A$2:$A$17=$A21)*(RFEmp=L$1)*(RF!$H$21:$AO$21="RF Valet"),RF!$H$2:$AO$17)</f>
        <v>0</v>
      </c>
      <c r="M21" s="250">
        <f>SUMPRODUCT((RF!$A$2:$A$17=$A21)*(RFEmp=M$1)*(RF!$H$21:$AO$21="RF Valet"),RF!$H$2:$AO$17)</f>
        <v>0</v>
      </c>
      <c r="N21" s="250">
        <f>SUMPRODUCT((RF!$A$2:$A$17=$A21)*(RFEmp=N$1)*(RF!$H$21:$AO$21="RF Valet"),RF!$H$2:$AO$17)</f>
        <v>0</v>
      </c>
      <c r="O21" s="250">
        <f>SUMPRODUCT((RF!$A$2:$A$17=$A21)*(RFEmp=O$1)*(RF!$H$21:$AO$21="RF Valet"),RF!$H$2:$AO$17)</f>
        <v>0</v>
      </c>
      <c r="P21" s="250">
        <f>SUMPRODUCT((RF!$A$2:$A$17=$A21)*(RFEmp=P$1)*(RF!$H$21:$AO$21="RF Valet"),RF!$H$2:$AO$17)</f>
        <v>0</v>
      </c>
      <c r="Q21" s="250">
        <f>SUMPRODUCT((RF!$A$2:$A$17=$A21)*(RFEmp=Q$1)*(RF!$H$21:$AO$21="RF Valet"),RF!$H$2:$AO$17)</f>
        <v>0</v>
      </c>
      <c r="R21" s="250">
        <f>SUMPRODUCT((RF!$A$2:$A$17=$A21)*(RFEmp=R$1)*(RF!$H$21:$AO$21="RF Valet"),RF!$H$2:$AO$17)</f>
        <v>0</v>
      </c>
      <c r="S21" s="250">
        <f>SUMPRODUCT((RF!$A$2:$A$17=$A21)*(RFEmp=S$1)*(RF!$H$21:$AO$21="RF Valet"),RF!$H$2:$AO$17)</f>
        <v>0</v>
      </c>
      <c r="T21" s="250">
        <f>SUMPRODUCT((RF!$A$2:$A$17=$A21)*(RFEmp=T$1)*(RF!$H$21:$AO$21="RF Valet"),RF!$H$2:$AO$17)</f>
        <v>0</v>
      </c>
      <c r="U21" s="250">
        <f>SUMPRODUCT((RF!$A$2:$A$17=$A21)*(RFEmp=U$1)*(RF!$H$21:$AO$21="RF Valet"),RF!$H$2:$AO$17)</f>
        <v>0</v>
      </c>
      <c r="V21" s="250">
        <f>SUMPRODUCT((RF!$A$2:$A$17=$A21)*(RFEmp=V$1)*(RF!$H$21:$AO$21="RF Valet"),RF!$H$2:$AO$17)</f>
        <v>0</v>
      </c>
      <c r="W21" s="250">
        <f>SUMPRODUCT((RF!$A$2:$A$17=$A21)*(RFEmp=W$1)*(RF!$H$21:$AO$21="RF Valet"),RF!$H$2:$AO$17)</f>
        <v>0</v>
      </c>
      <c r="X21" s="250">
        <f>SUMPRODUCT((RF!$A$2:$A$17=$A21)*(RFEmp=X$1)*(RF!$H$21:$AO$21="RF Valet"),RF!$H$2:$AO$17)</f>
        <v>0</v>
      </c>
      <c r="Y21" s="250">
        <f>SUMPRODUCT((RF!$A$2:$A$17=$A21)*(RFEmp=Y$1)*(RF!$H$21:$AO$21="RF Valet"),RF!$H$2:$AO$17)</f>
        <v>0</v>
      </c>
      <c r="Z21" s="250">
        <f>SUMPRODUCT((RF!$A$2:$A$17=$A21)*(RFEmp=Z$1)*(RF!$H$21:$AO$21="RF Valet"),RF!$H$2:$AO$17)</f>
        <v>0</v>
      </c>
      <c r="AA21" s="250">
        <f>SUMPRODUCT((RF!$A$2:$A$17=$A21)*(RFEmp=AA$1)*(RF!$H$21:$AO$21="RF Valet"),RF!$H$2:$AO$17)</f>
        <v>0</v>
      </c>
      <c r="AB21" s="250">
        <f>SUMPRODUCT((RF!$A$2:$A$17=$A21)*(RFEmp=AB$1)*(RF!$H$21:$AO$21="RF Valet"),RF!$H$2:$AO$17)</f>
        <v>0</v>
      </c>
      <c r="AC21" s="250">
        <f>SUMPRODUCT((RF!$A$2:$A$17=$A21)*(RFEmp=AC$1)*(RF!$H$21:$AO$21="RF Valet"),RF!$H$2:$AO$17)</f>
        <v>0</v>
      </c>
      <c r="AD21" s="250">
        <f>SUMPRODUCT((RF!$A$2:$A$17=$A21)*(RFEmp=AD$1)*(RF!$H$21:$AO$21="RF Valet"),RF!$H$2:$AO$17)</f>
        <v>0</v>
      </c>
      <c r="AE21" s="250">
        <f>SUMPRODUCT((RF!$A$2:$A$17=$A21)*(RFEmp=AE$1)*(RF!$H$21:$AO$21="RF Valet"),RF!$H$2:$AO$17)</f>
        <v>0</v>
      </c>
      <c r="AF21" s="250">
        <f>SUMPRODUCT((RF!$A$2:$A$17=$A21)*(RFEmp=AF$1)*(RF!$H$21:$AO$21="RF Valet"),RF!$H$2:$AO$17)</f>
        <v>0</v>
      </c>
      <c r="AG21" s="250">
        <f>SUMPRODUCT((RF!$A$2:$A$17=$A21)*(RFEmp=AG$1)*(RF!$H$21:$AO$21="RF Valet"),RF!$H$2:$AO$17)</f>
        <v>0</v>
      </c>
      <c r="AH21" s="250">
        <f>SUMPRODUCT((RF!$A$2:$A$17=$A21)*(RFEmp=AH$1)*(RF!$H$21:$AO$21="RF Valet"),RF!$H$2:$AO$17)</f>
        <v>0</v>
      </c>
      <c r="AI21" s="250">
        <f>SUMPRODUCT((RF!$A$2:$A$17=$A21)*(RFEmp=AI$1)*(RF!$H$21:$AO$21="RF Valet"),RF!$H$2:$AO$17)</f>
        <v>0</v>
      </c>
      <c r="AJ21" s="250">
        <f>SUMPRODUCT((RF!$A$2:$A$17=$A21)*(RFEmp=AJ$1)*(RF!$H$21:$AO$21="RF Valet"),RF!$H$2:$AO$17)</f>
        <v>0</v>
      </c>
      <c r="AK21" s="250">
        <f>SUMPRODUCT((RF!$A$2:$A$17=$A21)*(RFEmp=AK$1)*(RF!$H$21:$AO$21="RF Valet"),RF!$H$2:$AO$17)</f>
        <v>0</v>
      </c>
      <c r="AL21" s="250">
        <f>SUMPRODUCT((RF!$A$2:$A$17=$A21)*(RFEmp=AL$1)*(RF!$H$21:$AO$21="RF Valet"),RF!$H$2:$AO$17)</f>
        <v>0</v>
      </c>
      <c r="AM21" s="250">
        <f>SUMPRODUCT((RF!$A$2:$A$17=$A21)*(RFEmp=AM$1)*(RF!$H$21:$AO$21="RF Valet"),RF!$H$2:$AO$17)</f>
        <v>0</v>
      </c>
      <c r="AN21" s="250">
        <f>SUMPRODUCT((RF!$A$2:$A$17=$A21)*(RFEmp=AN$1)*(RF!$H$21:$AO$21="RF Valet"),RF!$H$2:$AO$17)</f>
        <v>0</v>
      </c>
      <c r="AO21" s="250">
        <f>SUMPRODUCT((RF!$A$2:$A$17=$A21)*(RFEmp=AO$1)*(RF!$H$21:$AO$21="RF Valet"),RF!$H$2:$AO$17)</f>
        <v>0</v>
      </c>
      <c r="AP21" s="250">
        <f>SUMPRODUCT((RF!$A$2:$A$17=$A21)*(RFEmp=AP$1)*(RF!$H$21:$AO$21="RF Valet"),RF!$H$2:$AO$17)</f>
        <v>0</v>
      </c>
      <c r="AQ21" s="250">
        <f>SUMPRODUCT((RF!$A$2:$A$17=$A21)*(RFEmp=AQ$1)*(RF!$H$21:$AO$21="RF Valet"),RF!$H$2:$AO$17)</f>
        <v>0</v>
      </c>
      <c r="AR21" s="250">
        <f>SUMPRODUCT((RF!$A$2:$A$17=$A21)*(RFEmp=AR$1)*(RF!$H$21:$AO$21="RF Valet"),RF!$H$2:$AO$17)</f>
        <v>0</v>
      </c>
      <c r="AS21" s="250">
        <f>SUMPRODUCT((RF!$A$2:$A$17=$A21)*(RFEmp=AS$1)*(RF!$H$21:$AO$21="RF Valet"),RF!$H$2:$AO$17)</f>
        <v>0</v>
      </c>
      <c r="AT21" s="250">
        <f>SUMPRODUCT((RF!$A$2:$A$17=$A21)*(RFEmp=AT$1)*(RF!$H$21:$AO$21="RF Valet"),RF!$H$2:$AO$17)</f>
        <v>0</v>
      </c>
      <c r="AU21" s="250">
        <f>SUMPRODUCT((RF!$A$2:$A$17=$A21)*(RFEmp=AU$1)*(RF!$H$21:$AO$21="RF Valet"),RF!$H$2:$AO$17)</f>
        <v>0</v>
      </c>
      <c r="AV21" s="250">
        <f>SUMPRODUCT((RF!$A$2:$A$17=$A21)*(RFEmp=AV$1)*(RF!$H$21:$AO$21="RF Valet"),RF!$H$2:$AO$17)</f>
        <v>0</v>
      </c>
      <c r="AW21" s="250">
        <f>SUMPRODUCT((RF!$A$2:$A$17=$A21)*(RFEmp=AW$1)*(RF!$H$21:$AO$21="RF Valet"),RF!$H$2:$AO$17)</f>
        <v>0</v>
      </c>
      <c r="AX21" s="467">
        <f>SUMPRODUCT((RF!$A$2:$A$17=$A21)*(RFEmp=AX$1)*(RF!$H$21:$AO$21="RF Valet"),RF!$H$2:$AO$17)</f>
        <v>0</v>
      </c>
    </row>
    <row r="22" spans="1:63" x14ac:dyDescent="0.2">
      <c r="A22" s="247">
        <f t="shared" si="7"/>
        <v>42553</v>
      </c>
      <c r="B22" s="571" t="s">
        <v>139</v>
      </c>
      <c r="C22" s="249">
        <f>SUMPRODUCT(('RC'!$A$2:$A$17=$A22)*(RCEmp=C$1),'RC'!$D$2:$AK$17)</f>
        <v>0</v>
      </c>
      <c r="D22" s="250">
        <f>SUMPRODUCT(('RC'!$A$2:$A$17=$A22)*(RCEmp=D$1),'RC'!$D$2:$AK$17)</f>
        <v>0</v>
      </c>
      <c r="E22" s="250">
        <f>SUMPRODUCT(('RC'!$A$2:$A$17=$A22)*(RCEmp=E$1),'RC'!$D$2:$AK$17)</f>
        <v>0</v>
      </c>
      <c r="F22" s="250">
        <f>SUMPRODUCT(('RC'!$A$2:$A$17=$A22)*(RCEmp=F$1),'RC'!$D$2:$AK$17)</f>
        <v>0</v>
      </c>
      <c r="G22" s="250">
        <f>SUMPRODUCT(('RC'!$A$2:$A$17=$A22)*(RCEmp=G$1),'RC'!$D$2:$AK$17)</f>
        <v>0</v>
      </c>
      <c r="H22" s="250">
        <f>SUMPRODUCT(('RC'!$A$2:$A$17=$A22)*(RCEmp=H$1),'RC'!$D$2:$AK$17)</f>
        <v>0</v>
      </c>
      <c r="I22" s="250">
        <f>SUMPRODUCT(('RC'!$A$2:$A$17=$A22)*(RCEmp=I$1),'RC'!$D$2:$AK$17)</f>
        <v>0</v>
      </c>
      <c r="J22" s="250">
        <f>SUMPRODUCT(('RC'!$A$2:$A$17=$A22)*(RCEmp=J$1),'RC'!$D$2:$AK$17)</f>
        <v>0</v>
      </c>
      <c r="K22" s="250">
        <f>SUMPRODUCT(('RC'!$A$2:$A$17=$A22)*(RCEmp=K$1),'RC'!$D$2:$AK$17)</f>
        <v>0</v>
      </c>
      <c r="L22" s="250">
        <f>SUMPRODUCT(('RC'!$A$2:$A$17=$A22)*(RCEmp=L$1),'RC'!$D$2:$AK$17)</f>
        <v>0</v>
      </c>
      <c r="M22" s="250">
        <f>SUMPRODUCT(('RC'!$A$2:$A$17=$A22)*(RCEmp=M$1),'RC'!$D$2:$AK$17)</f>
        <v>0</v>
      </c>
      <c r="N22" s="250">
        <f>SUMPRODUCT(('RC'!$A$2:$A$17=$A22)*(RCEmp=N$1),'RC'!$D$2:$AK$17)</f>
        <v>6.5</v>
      </c>
      <c r="O22" s="250">
        <f>SUMPRODUCT(('RC'!$A$2:$A$17=$A22)*(RCEmp=O$1),'RC'!$D$2:$AK$17)</f>
        <v>0</v>
      </c>
      <c r="P22" s="250">
        <f>SUMPRODUCT(('RC'!$A$2:$A$17=$A22)*(RCEmp=P$1),'RC'!$D$2:$AK$17)</f>
        <v>0</v>
      </c>
      <c r="Q22" s="250">
        <f>SUMPRODUCT(('RC'!$A$2:$A$17=$A22)*(RCEmp=Q$1),'RC'!$D$2:$AK$17)</f>
        <v>0</v>
      </c>
      <c r="R22" s="250">
        <f>SUMPRODUCT(('RC'!$A$2:$A$17=$A22)*(RCEmp=R$1),'RC'!$D$2:$AK$17)</f>
        <v>0</v>
      </c>
      <c r="S22" s="250">
        <f>SUMPRODUCT(('RC'!$A$2:$A$17=$A22)*(RCEmp=S$1),'RC'!$D$2:$AK$17)</f>
        <v>0</v>
      </c>
      <c r="T22" s="250">
        <f>SUMPRODUCT(('RC'!$A$2:$A$17=$A22)*(RCEmp=T$1),'RC'!$D$2:$AK$17)</f>
        <v>0</v>
      </c>
      <c r="U22" s="250">
        <f>SUMPRODUCT(('RC'!$A$2:$A$17=$A22)*(RCEmp=U$1),'RC'!$D$2:$AK$17)</f>
        <v>0</v>
      </c>
      <c r="V22" s="250">
        <f>SUMPRODUCT(('RC'!$A$2:$A$17=$A22)*(RCEmp=V$1),'RC'!$D$2:$AK$17)</f>
        <v>0</v>
      </c>
      <c r="W22" s="250">
        <f>SUMPRODUCT(('RC'!$A$2:$A$17=$A22)*(RCEmp=W$1),'RC'!$D$2:$AK$17)</f>
        <v>0</v>
      </c>
      <c r="X22" s="250">
        <f>SUMPRODUCT(('RC'!$A$2:$A$17=$A22)*(RCEmp=X$1),'RC'!$D$2:$AK$17)</f>
        <v>0</v>
      </c>
      <c r="Y22" s="250">
        <f>SUMPRODUCT(('RC'!$A$2:$A$17=$A22)*(RCEmp=Y$1),'RC'!$D$2:$AK$17)</f>
        <v>0</v>
      </c>
      <c r="Z22" s="250">
        <f>SUMPRODUCT(('RC'!$A$2:$A$17=$A22)*(RCEmp=Z$1),'RC'!$D$2:$AK$17)</f>
        <v>5.5</v>
      </c>
      <c r="AA22" s="250">
        <f>SUMPRODUCT(('RC'!$A$2:$A$17=$A22)*(RCEmp=AA$1),'RC'!$D$2:$AK$17)</f>
        <v>0</v>
      </c>
      <c r="AB22" s="250">
        <f>SUMPRODUCT(('RC'!$A$2:$A$17=$A22)*(RCEmp=AB$1),'RC'!$D$2:$AK$17)</f>
        <v>0</v>
      </c>
      <c r="AC22" s="250">
        <f>SUMPRODUCT(('RC'!$A$2:$A$17=$A22)*(RCEmp=AC$1),'RC'!$D$2:$AK$17)</f>
        <v>0</v>
      </c>
      <c r="AD22" s="250">
        <f>SUMPRODUCT(('RC'!$A$2:$A$17=$A22)*(RCEmp=AD$1),'RC'!$D$2:$AK$17)</f>
        <v>0</v>
      </c>
      <c r="AE22" s="250">
        <f>SUMPRODUCT(('RC'!$A$2:$A$17=$A22)*(RCEmp=AE$1),'RC'!$D$2:$AK$17)</f>
        <v>0</v>
      </c>
      <c r="AF22" s="250">
        <f>SUMPRODUCT(('RC'!$A$2:$A$17=$A22)*(RCEmp=AF$1),'RC'!$D$2:$AK$17)</f>
        <v>0</v>
      </c>
      <c r="AG22" s="250">
        <f>SUMPRODUCT(('RC'!$A$2:$A$17=$A22)*(RCEmp=AG$1),'RC'!$D$2:$AK$17)</f>
        <v>0</v>
      </c>
      <c r="AH22" s="250">
        <f>SUMPRODUCT(('RC'!$A$2:$A$17=$A22)*(RCEmp=AH$1),'RC'!$D$2:$AK$17)</f>
        <v>0</v>
      </c>
      <c r="AI22" s="250">
        <f>SUMPRODUCT(('RC'!$A$2:$A$17=$A22)*(RCEmp=AI$1),'RC'!$D$2:$AK$17)</f>
        <v>0</v>
      </c>
      <c r="AJ22" s="250">
        <f>SUMPRODUCT(('RC'!$A$2:$A$17=$A22)*(RCEmp=AJ$1),'RC'!$D$2:$AK$17)</f>
        <v>0</v>
      </c>
      <c r="AK22" s="250">
        <f>SUMPRODUCT(('RC'!$A$2:$A$17=$A22)*(RCEmp=AK$1),'RC'!$D$2:$AK$17)</f>
        <v>0</v>
      </c>
      <c r="AL22" s="250">
        <f>SUMPRODUCT(('RC'!$A$2:$A$17=$A22)*(RCEmp=AL$1),'RC'!$D$2:$AK$17)</f>
        <v>0</v>
      </c>
      <c r="AM22" s="250">
        <f>SUMPRODUCT(('RC'!$A$2:$A$17=$A22)*(RCEmp=AM$1),'RC'!$D$2:$AK$17)</f>
        <v>0</v>
      </c>
      <c r="AN22" s="250">
        <f>SUMPRODUCT(('RC'!$A$2:$A$17=$A22)*(RCEmp=AN$1),'RC'!$D$2:$AK$17)</f>
        <v>0</v>
      </c>
      <c r="AO22" s="250">
        <f>SUMPRODUCT(('RC'!$A$2:$A$17=$A22)*(RCEmp=AO$1),'RC'!$D$2:$AK$17)</f>
        <v>0</v>
      </c>
      <c r="AP22" s="250">
        <f>SUMPRODUCT(('RC'!$A$2:$A$17=$A22)*(RCEmp=AP$1),'RC'!$D$2:$AK$17)</f>
        <v>0</v>
      </c>
      <c r="AQ22" s="250">
        <f>SUMPRODUCT(('RC'!$A$2:$A$17=$A22)*(RCEmp=AQ$1),'RC'!$D$2:$AK$17)</f>
        <v>0</v>
      </c>
      <c r="AR22" s="250">
        <f>SUMPRODUCT(('RC'!$A$2:$A$17=$A22)*(RCEmp=AR$1),'RC'!$D$2:$AK$17)</f>
        <v>0</v>
      </c>
      <c r="AS22" s="250">
        <f>SUMPRODUCT(('RC'!$A$2:$A$17=$A22)*(RCEmp=AS$1),'RC'!$D$2:$AK$17)</f>
        <v>0</v>
      </c>
      <c r="AT22" s="250">
        <f>SUMPRODUCT(('RC'!$A$2:$A$17=$A22)*(RCEmp=AT$1),'RC'!$D$2:$AK$17)</f>
        <v>0</v>
      </c>
      <c r="AU22" s="250">
        <f>SUMPRODUCT(('RC'!$A$2:$A$17=$A22)*(RCEmp=AU$1),'RC'!$D$2:$AK$17)</f>
        <v>0</v>
      </c>
      <c r="AV22" s="250">
        <f>SUMPRODUCT(('RC'!$A$2:$A$17=$A22)*(RCEmp=AV$1),'RC'!$D$2:$AK$17)</f>
        <v>0</v>
      </c>
      <c r="AW22" s="250">
        <f>SUMPRODUCT(('RC'!$A$2:$A$17=$A22)*(RCEmp=AW$1),'RC'!$D$2:$AK$17)</f>
        <v>0</v>
      </c>
      <c r="AX22" s="467">
        <f>SUMPRODUCT(('RC'!$A$2:$A$17=$A22)*(RCEmp=AX$1),'RC'!$D$2:$AK$17)</f>
        <v>0</v>
      </c>
    </row>
    <row r="23" spans="1:63" x14ac:dyDescent="0.2">
      <c r="A23" s="247">
        <f t="shared" si="7"/>
        <v>42553</v>
      </c>
      <c r="B23" s="639" t="s">
        <v>152</v>
      </c>
      <c r="C23" s="249">
        <f>SUMPRODUCT((HoO!$A$2:$A$34=$A23)*(HoOEmp=C$1),HoO!$E$2:$Z$34)</f>
        <v>0</v>
      </c>
      <c r="D23" s="250">
        <f>SUMPRODUCT((HoO!$A$2:$A$34=$A23)*(HoOEmp=D$1),HoO!$E$2:$Z$34)</f>
        <v>0</v>
      </c>
      <c r="E23" s="250">
        <f>SUMPRODUCT((HoO!$A$2:$A$34=$A23)*(HoOEmp=E$1),HoO!$E$2:$Z$34)</f>
        <v>0</v>
      </c>
      <c r="F23" s="250">
        <f>SUMPRODUCT((HoO!$A$2:$A$34=$A23)*(HoOEmp=F$1),HoO!$E$2:$Z$34)</f>
        <v>0</v>
      </c>
      <c r="G23" s="250">
        <f>SUMPRODUCT((HoO!$A$2:$A$34=$A23)*(HoOEmp=G$1),HoO!$E$2:$Z$34)</f>
        <v>0</v>
      </c>
      <c r="H23" s="250">
        <f>SUMPRODUCT((HoO!$A$2:$A$34=$A23)*(HoOEmp=H$1),HoO!$E$2:$Z$34)</f>
        <v>0</v>
      </c>
      <c r="I23" s="250">
        <f>SUMPRODUCT((HoO!$A$2:$A$34=$A23)*(HoOEmp=I$1),HoO!$E$2:$Z$34)</f>
        <v>0</v>
      </c>
      <c r="J23" s="250">
        <f>SUMPRODUCT((HoO!$A$2:$A$34=$A23)*(HoOEmp=J$1),HoO!$E$2:$Z$34)</f>
        <v>0</v>
      </c>
      <c r="K23" s="250">
        <f>SUMPRODUCT((HoO!$A$2:$A$34=$A23)*(HoOEmp=K$1),HoO!$E$2:$Z$34)</f>
        <v>0</v>
      </c>
      <c r="L23" s="250">
        <f>SUMPRODUCT((HoO!$A$2:$A$34=$A23)*(HoOEmp=L$1),HoO!$E$2:$Z$34)</f>
        <v>0</v>
      </c>
      <c r="M23" s="250">
        <f>SUMPRODUCT((HoO!$A$2:$A$34=$A23)*(HoOEmp=M$1),HoO!$E$2:$Z$34)</f>
        <v>0</v>
      </c>
      <c r="N23" s="250">
        <f>SUMPRODUCT((HoO!$A$2:$A$34=$A23)*(HoOEmp=N$1),HoO!$E$2:$Z$34)</f>
        <v>0</v>
      </c>
      <c r="O23" s="250">
        <f>SUMPRODUCT((HoO!$A$2:$A$34=$A23)*(HoOEmp=O$1),HoO!$E$2:$Z$34)</f>
        <v>0</v>
      </c>
      <c r="P23" s="250">
        <f>SUMPRODUCT((HoO!$A$2:$A$34=$A23)*(HoOEmp=P$1),HoO!$E$2:$Z$34)</f>
        <v>0</v>
      </c>
      <c r="Q23" s="250">
        <f>SUMPRODUCT((HoO!$A$2:$A$34=$A23)*(HoOEmp=Q$1),HoO!$E$2:$Z$34)</f>
        <v>0</v>
      </c>
      <c r="R23" s="250">
        <f>SUMPRODUCT((HoO!$A$2:$A$34=$A23)*(HoOEmp=R$1),HoO!$E$2:$Z$34)</f>
        <v>5.75</v>
      </c>
      <c r="S23" s="250">
        <f>SUMPRODUCT((HoO!$A$2:$A$34=$A23)*(HoOEmp=S$1),HoO!$E$2:$Z$34)</f>
        <v>0</v>
      </c>
      <c r="T23" s="250">
        <f>SUMPRODUCT((HoO!$A$2:$A$34=$A23)*(HoOEmp=T$1),HoO!$E$2:$Z$34)</f>
        <v>0</v>
      </c>
      <c r="U23" s="250">
        <f>SUMPRODUCT((HoO!$A$2:$A$34=$A23)*(HoOEmp=U$1),HoO!$E$2:$Z$34)</f>
        <v>0</v>
      </c>
      <c r="V23" s="250">
        <f>SUMPRODUCT((HoO!$A$2:$A$34=$A23)*(HoOEmp=V$1),HoO!$E$2:$Z$34)</f>
        <v>0</v>
      </c>
      <c r="W23" s="250">
        <f>SUMPRODUCT((HoO!$A$2:$A$34=$A23)*(HoOEmp=W$1),HoO!$E$2:$Z$34)</f>
        <v>0</v>
      </c>
      <c r="X23" s="250">
        <f>SUMPRODUCT((HoO!$A$2:$A$34=$A23)*(HoOEmp=X$1),HoO!$E$2:$Z$34)</f>
        <v>0</v>
      </c>
      <c r="Y23" s="250">
        <f>SUMPRODUCT((HoO!$A$2:$A$34=$A23)*(HoOEmp=Y$1),HoO!$E$2:$Z$34)</f>
        <v>0</v>
      </c>
      <c r="Z23" s="250">
        <f>SUMPRODUCT((HoO!$A$2:$A$34=$A23)*(HoOEmp=Z$1),HoO!$E$2:$Z$34)</f>
        <v>0</v>
      </c>
      <c r="AA23" s="250">
        <f>SUMPRODUCT((HoO!$A$2:$A$34=$A23)*(HoOEmp=AA$1),HoO!$E$2:$Z$34)</f>
        <v>0</v>
      </c>
      <c r="AB23" s="250">
        <f>SUMPRODUCT((HoO!$A$2:$A$34=$A23)*(HoOEmp=AB$1),HoO!$E$2:$Z$34)</f>
        <v>0</v>
      </c>
      <c r="AC23" s="250">
        <f>SUMPRODUCT((HoO!$A$2:$A$34=$A23)*(HoOEmp=AC$1),HoO!$E$2:$Z$34)</f>
        <v>0</v>
      </c>
      <c r="AD23" s="250">
        <f>SUMPRODUCT((HoO!$A$2:$A$34=$A23)*(HoOEmp=AD$1),HoO!$E$2:$Z$34)</f>
        <v>0</v>
      </c>
      <c r="AE23" s="250">
        <f>SUMPRODUCT((HoO!$A$2:$A$34=$A23)*(HoOEmp=AE$1),HoO!$E$2:$Z$34)</f>
        <v>0</v>
      </c>
      <c r="AF23" s="250">
        <f>SUMPRODUCT((HoO!$A$2:$A$34=$A23)*(HoOEmp=AF$1),HoO!$E$2:$Z$34)</f>
        <v>0</v>
      </c>
      <c r="AG23" s="250">
        <f>SUMPRODUCT((HoO!$A$2:$A$34=$A23)*(HoOEmp=AG$1),HoO!$E$2:$Z$34)</f>
        <v>0</v>
      </c>
      <c r="AH23" s="250">
        <f>SUMPRODUCT((HoO!$A$2:$A$34=$A23)*(HoOEmp=AH$1),HoO!$E$2:$Z$34)</f>
        <v>0</v>
      </c>
      <c r="AI23" s="250">
        <f>SUMPRODUCT((HoO!$A$2:$A$34=$A23)*(HoOEmp=AI$1),HoO!$E$2:$Z$34)</f>
        <v>0</v>
      </c>
      <c r="AJ23" s="250">
        <f>SUMPRODUCT((HoO!$A$2:$A$34=$A23)*(HoOEmp=AJ$1),HoO!$E$2:$Z$34)</f>
        <v>0</v>
      </c>
      <c r="AK23" s="250">
        <f>SUMPRODUCT((HoO!$A$2:$A$34=$A23)*(HoOEmp=AK$1),HoO!$E$2:$Z$34)</f>
        <v>0</v>
      </c>
      <c r="AL23" s="250">
        <f>SUMPRODUCT((HoO!$A$2:$A$34=$A23)*(HoOEmp=AL$1),HoO!$E$2:$Z$34)</f>
        <v>0</v>
      </c>
      <c r="AM23" s="250">
        <f>SUMPRODUCT((HoO!$A$2:$A$34=$A23)*(HoOEmp=AM$1),HoO!$E$2:$Z$34)</f>
        <v>0</v>
      </c>
      <c r="AN23" s="250">
        <f>SUMPRODUCT((HoO!$A$2:$A$34=$A23)*(HoOEmp=AN$1),HoO!$E$2:$Z$34)</f>
        <v>0</v>
      </c>
      <c r="AO23" s="250">
        <f>SUMPRODUCT((HoO!$A$2:$A$34=$A23)*(HoOEmp=AO$1),HoO!$E$2:$Z$34)</f>
        <v>0</v>
      </c>
      <c r="AP23" s="250">
        <f>SUMPRODUCT((HoO!$A$2:$A$34=$A23)*(HoOEmp=AP$1),HoO!$E$2:$Z$34)</f>
        <v>0</v>
      </c>
      <c r="AQ23" s="250">
        <f>SUMPRODUCT((HoO!$A$2:$A$34=$A23)*(HoOEmp=AQ$1),HoO!$E$2:$Z$34)</f>
        <v>0</v>
      </c>
      <c r="AR23" s="250">
        <f>SUMPRODUCT((HoO!$A$2:$A$34=$A23)*(HoOEmp=AR$1),HoO!$E$2:$Z$34)</f>
        <v>0</v>
      </c>
      <c r="AS23" s="250">
        <f>SUMPRODUCT((HoO!$A$2:$A$34=$A23)*(HoOEmp=AS$1),HoO!$E$2:$Z$34)</f>
        <v>0</v>
      </c>
      <c r="AT23" s="250">
        <f>SUMPRODUCT((HoO!$A$2:$A$34=$A23)*(HoOEmp=AT$1),HoO!$E$2:$Z$34)</f>
        <v>0</v>
      </c>
      <c r="AU23" s="250">
        <f>SUMPRODUCT((HoO!$A$2:$A$34=$A23)*(HoOEmp=AU$1),HoO!$E$2:$Z$34)</f>
        <v>0</v>
      </c>
      <c r="AV23" s="250">
        <f>SUMPRODUCT((HoO!$A$2:$A$34=$A23)*(HoOEmp=AV$1),HoO!$E$2:$Z$34)</f>
        <v>0</v>
      </c>
      <c r="AW23" s="250">
        <f>SUMPRODUCT((HoO!$A$2:$A$34=$A23)*(HoOEmp=AW$1),HoO!$E$2:$Z$34)</f>
        <v>0</v>
      </c>
      <c r="AX23" s="467">
        <f>SUMPRODUCT((HoO!$A$2:$A$34=$A23)*(HoOEmp=AX$1),HoO!$E$2:$Z$34)</f>
        <v>0</v>
      </c>
    </row>
    <row r="24" spans="1:63" x14ac:dyDescent="0.2">
      <c r="A24" s="247">
        <f t="shared" si="7"/>
        <v>42553</v>
      </c>
      <c r="B24" s="640" t="s">
        <v>223</v>
      </c>
      <c r="C24" s="249">
        <f>SUMPRODUCT((ET!$A$2:$A$34=$A24)*(ETEmp=C$1),ET!$E$2:$Z$34)</f>
        <v>0</v>
      </c>
      <c r="D24" s="250">
        <f>SUMPRODUCT((ET!$A$2:$A$34=$A24)*(ETEmp=D$1),ET!$E$2:$Z$34)</f>
        <v>0</v>
      </c>
      <c r="E24" s="250">
        <f>SUMPRODUCT((ET!$A$2:$A$34=$A24)*(ETEmp=E$1),ET!$E$2:$Z$34)</f>
        <v>0</v>
      </c>
      <c r="F24" s="250">
        <f>SUMPRODUCT((ET!$A$2:$A$34=$A24)*(ETEmp=F$1),ET!$E$2:$Z$34)</f>
        <v>0</v>
      </c>
      <c r="G24" s="250">
        <f>SUMPRODUCT((ET!$A$2:$A$34=$A24)*(ETEmp=G$1),ET!$E$2:$Z$34)</f>
        <v>0</v>
      </c>
      <c r="H24" s="250">
        <f>SUMPRODUCT((ET!$A$2:$A$34=$A24)*(ETEmp=H$1),ET!$E$2:$Z$34)</f>
        <v>0</v>
      </c>
      <c r="I24" s="250">
        <f>SUMPRODUCT((ET!$A$2:$A$34=$A24)*(ETEmp=I$1),ET!$E$2:$Z$34)</f>
        <v>0</v>
      </c>
      <c r="J24" s="250">
        <f>SUMPRODUCT((ET!$A$2:$A$34=$A24)*(ETEmp=J$1),ET!$E$2:$Z$34)</f>
        <v>0</v>
      </c>
      <c r="K24" s="250">
        <f>SUMPRODUCT((ET!$A$2:$A$34=$A24)*(ETEmp=K$1),ET!$E$2:$Z$34)</f>
        <v>0</v>
      </c>
      <c r="L24" s="250">
        <f>SUMPRODUCT((ET!$A$2:$A$34=$A24)*(ETEmp=L$1),ET!$E$2:$Z$34)</f>
        <v>0</v>
      </c>
      <c r="M24" s="250">
        <f>SUMPRODUCT((ET!$A$2:$A$34=$A24)*(ETEmp=M$1),ET!$E$2:$Z$34)</f>
        <v>0</v>
      </c>
      <c r="N24" s="250">
        <f>SUMPRODUCT((ET!$A$2:$A$34=$A24)*(ETEmp=N$1),ET!$E$2:$Z$34)</f>
        <v>0</v>
      </c>
      <c r="O24" s="250">
        <f>SUMPRODUCT((ET!$A$2:$A$34=$A24)*(ETEmp=O$1),ET!$E$2:$Z$34)</f>
        <v>0</v>
      </c>
      <c r="P24" s="250">
        <f>SUMPRODUCT((ET!$A$2:$A$34=$A24)*(ETEmp=P$1),ET!$E$2:$Z$34)</f>
        <v>0</v>
      </c>
      <c r="Q24" s="250">
        <f>SUMPRODUCT((ET!$A$2:$A$34=$A24)*(ETEmp=Q$1),ET!$E$2:$Z$34)</f>
        <v>0</v>
      </c>
      <c r="R24" s="250">
        <f>SUMPRODUCT((ET!$A$2:$A$34=$A24)*(ETEmp=R$1),ET!$E$2:$Z$34)</f>
        <v>0</v>
      </c>
      <c r="S24" s="250">
        <f>SUMPRODUCT((ET!$A$2:$A$34=$A24)*(ETEmp=S$1),ET!$E$2:$Z$34)</f>
        <v>0</v>
      </c>
      <c r="T24" s="250">
        <f>SUMPRODUCT((ET!$A$2:$A$34=$A24)*(ETEmp=T$1),ET!$E$2:$Z$34)</f>
        <v>0</v>
      </c>
      <c r="U24" s="250">
        <f>SUMPRODUCT((ET!$A$2:$A$34=$A24)*(ETEmp=U$1),ET!$E$2:$Z$34)</f>
        <v>0</v>
      </c>
      <c r="V24" s="250">
        <f>SUMPRODUCT((ET!$A$2:$A$34=$A24)*(ETEmp=V$1),ET!$E$2:$Z$34)</f>
        <v>0</v>
      </c>
      <c r="W24" s="250">
        <f>SUMPRODUCT((ET!$A$2:$A$34=$A24)*(ETEmp=W$1),ET!$E$2:$Z$34)</f>
        <v>0</v>
      </c>
      <c r="X24" s="250">
        <f>SUMPRODUCT((ET!$A$2:$A$34=$A24)*(ETEmp=X$1),ET!$E$2:$Z$34)</f>
        <v>0</v>
      </c>
      <c r="Y24" s="250">
        <f>SUMPRODUCT((ET!$A$2:$A$34=$A24)*(ETEmp=Y$1),ET!$E$2:$Z$34)</f>
        <v>0</v>
      </c>
      <c r="Z24" s="250">
        <f>SUMPRODUCT((ET!$A$2:$A$34=$A24)*(ETEmp=Z$1),ET!$E$2:$Z$34)</f>
        <v>0</v>
      </c>
      <c r="AA24" s="250">
        <f>SUMPRODUCT((ET!$A$2:$A$34=$A24)*(ETEmp=AA$1),ET!$E$2:$Z$34)</f>
        <v>0</v>
      </c>
      <c r="AB24" s="250">
        <f>SUMPRODUCT((ET!$A$2:$A$34=$A24)*(ETEmp=AB$1),ET!$E$2:$Z$34)</f>
        <v>0</v>
      </c>
      <c r="AC24" s="250">
        <f>SUMPRODUCT((ET!$A$2:$A$34=$A24)*(ETEmp=AC$1),ET!$E$2:$Z$34)</f>
        <v>0</v>
      </c>
      <c r="AD24" s="250">
        <f>SUMPRODUCT((ET!$A$2:$A$34=$A24)*(ETEmp=AD$1),ET!$E$2:$Z$34)</f>
        <v>0</v>
      </c>
      <c r="AE24" s="250">
        <f>SUMPRODUCT((ET!$A$2:$A$34=$A24)*(ETEmp=AE$1),ET!$E$2:$Z$34)</f>
        <v>0</v>
      </c>
      <c r="AF24" s="250">
        <f>SUMPRODUCT((ET!$A$2:$A$34=$A24)*(ETEmp=AF$1),ET!$E$2:$Z$34)</f>
        <v>0</v>
      </c>
      <c r="AG24" s="250">
        <f>SUMPRODUCT((ET!$A$2:$A$34=$A24)*(ETEmp=AG$1),ET!$E$2:$Z$34)</f>
        <v>0</v>
      </c>
      <c r="AH24" s="250">
        <f>SUMPRODUCT((ET!$A$2:$A$34=$A24)*(ETEmp=AH$1),ET!$E$2:$Z$34)</f>
        <v>0</v>
      </c>
      <c r="AI24" s="250">
        <f>SUMPRODUCT((ET!$A$2:$A$34=$A24)*(ETEmp=AI$1),ET!$E$2:$Z$34)</f>
        <v>0</v>
      </c>
      <c r="AJ24" s="250">
        <f>SUMPRODUCT((ET!$A$2:$A$34=$A24)*(ETEmp=AJ$1),ET!$E$2:$Z$34)</f>
        <v>0</v>
      </c>
      <c r="AK24" s="250">
        <f>SUMPRODUCT((ET!$A$2:$A$34=$A24)*(ETEmp=AK$1),ET!$E$2:$Z$34)</f>
        <v>0</v>
      </c>
      <c r="AL24" s="250">
        <f>SUMPRODUCT((ET!$A$2:$A$34=$A24)*(ETEmp=AL$1),ET!$E$2:$Z$34)</f>
        <v>0</v>
      </c>
      <c r="AM24" s="250">
        <f>SUMPRODUCT((ET!$A$2:$A$34=$A24)*(ETEmp=AM$1),ET!$E$2:$Z$34)</f>
        <v>0</v>
      </c>
      <c r="AN24" s="250">
        <f>SUMPRODUCT((ET!$A$2:$A$34=$A24)*(ETEmp=AN$1),ET!$E$2:$Z$34)</f>
        <v>0</v>
      </c>
      <c r="AO24" s="250">
        <f>SUMPRODUCT((ET!$A$2:$A$34=$A24)*(ETEmp=AO$1),ET!$E$2:$Z$34)</f>
        <v>0</v>
      </c>
      <c r="AP24" s="250">
        <f>SUMPRODUCT((ET!$A$2:$A$34=$A24)*(ETEmp=AP$1),ET!$E$2:$Z$34)</f>
        <v>0</v>
      </c>
      <c r="AQ24" s="250">
        <f>SUMPRODUCT((ET!$A$2:$A$34=$A24)*(ETEmp=AQ$1),ET!$E$2:$Z$34)</f>
        <v>0</v>
      </c>
      <c r="AR24" s="250">
        <f>SUMPRODUCT((ET!$A$2:$A$34=$A24)*(ETEmp=AR$1),ET!$E$2:$Z$34)</f>
        <v>0</v>
      </c>
      <c r="AS24" s="250">
        <f>SUMPRODUCT((ET!$A$2:$A$34=$A24)*(ETEmp=AS$1),ET!$E$2:$Z$34)</f>
        <v>0</v>
      </c>
      <c r="AT24" s="250">
        <f>SUMPRODUCT((ET!$A$2:$A$34=$A24)*(ETEmp=AT$1),ET!$E$2:$Z$34)</f>
        <v>0</v>
      </c>
      <c r="AU24" s="250">
        <f>SUMPRODUCT((ET!$A$2:$A$34=$A24)*(ETEmp=AU$1),ET!$E$2:$Z$34)</f>
        <v>0</v>
      </c>
      <c r="AV24" s="250">
        <f>SUMPRODUCT((ET!$A$2:$A$34=$A24)*(ETEmp=AV$1),ET!$E$2:$Z$34)</f>
        <v>0</v>
      </c>
      <c r="AW24" s="250">
        <f>SUMPRODUCT((ET!$A$2:$A$34=$A24)*(ETEmp=AW$1),ET!$E$2:$Z$34)</f>
        <v>0</v>
      </c>
      <c r="AX24" s="467">
        <f>SUMPRODUCT((ET!$A$2:$A$34=$A24)*(ETEmp=AX$1),ET!$E$2:$Z$34)</f>
        <v>0</v>
      </c>
    </row>
    <row r="25" spans="1:63" x14ac:dyDescent="0.2">
      <c r="A25" s="247">
        <f t="shared" si="7"/>
        <v>42553</v>
      </c>
      <c r="B25" s="641" t="s">
        <v>224</v>
      </c>
      <c r="C25" s="249">
        <f>SUMPRODUCT((UV!$A$2:$A$17=$A25)*(UVEmp=C$1),UV!$D$2:$AK$17)</f>
        <v>0</v>
      </c>
      <c r="D25" s="250">
        <f>SUMPRODUCT((UV!$A$2:$A$17=$A25)*(UVEmp=D$1),UV!$D$2:$AK$17)</f>
        <v>0</v>
      </c>
      <c r="E25" s="250">
        <f>SUMPRODUCT((UV!$A$2:$A$17=$A25)*(UVEmp=E$1),UV!$D$2:$AK$17)</f>
        <v>0</v>
      </c>
      <c r="F25" s="250">
        <f>SUMPRODUCT((UV!$A$2:$A$17=$A25)*(UVEmp=F$1),UV!$D$2:$AK$17)</f>
        <v>0</v>
      </c>
      <c r="G25" s="250">
        <f>SUMPRODUCT((UV!$A$2:$A$17=$A25)*(UVEmp=G$1),UV!$D$2:$AK$17)</f>
        <v>0</v>
      </c>
      <c r="H25" s="250">
        <f>SUMPRODUCT((UV!$A$2:$A$17=$A25)*(UVEmp=H$1),UV!$D$2:$AK$17)</f>
        <v>0</v>
      </c>
      <c r="I25" s="250">
        <f>SUMPRODUCT((UV!$A$2:$A$17=$A25)*(UVEmp=I$1),UV!$D$2:$AK$17)</f>
        <v>0</v>
      </c>
      <c r="J25" s="250">
        <f>SUMPRODUCT((UV!$A$2:$A$17=$A25)*(UVEmp=J$1),UV!$D$2:$AK$17)</f>
        <v>0</v>
      </c>
      <c r="K25" s="250">
        <f>SUMPRODUCT((UV!$A$2:$A$17=$A25)*(UVEmp=K$1),UV!$D$2:$AK$17)</f>
        <v>0</v>
      </c>
      <c r="L25" s="250">
        <f>SUMPRODUCT((UV!$A$2:$A$17=$A25)*(UVEmp=L$1),UV!$D$2:$AK$17)</f>
        <v>0</v>
      </c>
      <c r="M25" s="250">
        <f>SUMPRODUCT((UV!$A$2:$A$17=$A25)*(UVEmp=M$1),UV!$D$2:$AK$17)</f>
        <v>0</v>
      </c>
      <c r="N25" s="250">
        <f>SUMPRODUCT((UV!$A$2:$A$17=$A25)*(UVEmp=N$1),UV!$D$2:$AK$17)</f>
        <v>0</v>
      </c>
      <c r="O25" s="250">
        <f>SUMPRODUCT((UV!$A$2:$A$17=$A25)*(UVEmp=O$1),UV!$D$2:$AK$17)</f>
        <v>0</v>
      </c>
      <c r="P25" s="250">
        <f>SUMPRODUCT((UV!$A$2:$A$17=$A25)*(UVEmp=P$1),UV!$D$2:$AK$17)</f>
        <v>0</v>
      </c>
      <c r="Q25" s="250">
        <f>SUMPRODUCT((UV!$A$2:$A$17=$A25)*(UVEmp=Q$1),UV!$D$2:$AK$17)</f>
        <v>0</v>
      </c>
      <c r="R25" s="250">
        <f>SUMPRODUCT((UV!$A$2:$A$17=$A25)*(UVEmp=R$1),UV!$D$2:$AK$17)</f>
        <v>0</v>
      </c>
      <c r="S25" s="250">
        <f>SUMPRODUCT((UV!$A$2:$A$17=$A25)*(UVEmp=S$1),UV!$D$2:$AK$17)</f>
        <v>0</v>
      </c>
      <c r="T25" s="250">
        <f>SUMPRODUCT((UV!$A$2:$A$17=$A25)*(UVEmp=T$1),UV!$D$2:$AK$17)</f>
        <v>0</v>
      </c>
      <c r="U25" s="250">
        <f>SUMPRODUCT((UV!$A$2:$A$17=$A25)*(UVEmp=U$1),UV!$D$2:$AK$17)</f>
        <v>0</v>
      </c>
      <c r="V25" s="250">
        <f>SUMPRODUCT((UV!$A$2:$A$17=$A25)*(UVEmp=V$1),UV!$D$2:$AK$17)</f>
        <v>0</v>
      </c>
      <c r="W25" s="250">
        <f>SUMPRODUCT((UV!$A$2:$A$17=$A25)*(UVEmp=W$1),UV!$D$2:$AK$17)</f>
        <v>0</v>
      </c>
      <c r="X25" s="250">
        <f>SUMPRODUCT((UV!$A$2:$A$17=$A25)*(UVEmp=X$1),UV!$D$2:$AK$17)</f>
        <v>0</v>
      </c>
      <c r="Y25" s="250">
        <f>SUMPRODUCT((UV!$A$2:$A$17=$A25)*(UVEmp=Y$1),UV!$D$2:$AK$17)</f>
        <v>0</v>
      </c>
      <c r="Z25" s="250">
        <f>SUMPRODUCT((UV!$A$2:$A$17=$A25)*(UVEmp=Z$1),UV!$D$2:$AK$17)</f>
        <v>0</v>
      </c>
      <c r="AA25" s="250">
        <f>SUMPRODUCT((UV!$A$2:$A$17=$A25)*(UVEmp=AA$1),UV!$D$2:$AK$17)</f>
        <v>0</v>
      </c>
      <c r="AB25" s="250">
        <f>SUMPRODUCT((UV!$A$2:$A$17=$A25)*(UVEmp=AB$1),UV!$D$2:$AK$17)</f>
        <v>0</v>
      </c>
      <c r="AC25" s="250">
        <f>SUMPRODUCT((UV!$A$2:$A$17=$A25)*(UVEmp=AC$1),UV!$D$2:$AK$17)</f>
        <v>0</v>
      </c>
      <c r="AD25" s="250">
        <f>SUMPRODUCT((UV!$A$2:$A$17=$A25)*(UVEmp=AD$1),UV!$D$2:$AK$17)</f>
        <v>0</v>
      </c>
      <c r="AE25" s="250">
        <f>SUMPRODUCT((UV!$A$2:$A$17=$A25)*(UVEmp=AE$1),UV!$D$2:$AK$17)</f>
        <v>0</v>
      </c>
      <c r="AF25" s="250">
        <f>SUMPRODUCT((UV!$A$2:$A$17=$A25)*(UVEmp=AF$1),UV!$D$2:$AK$17)</f>
        <v>0</v>
      </c>
      <c r="AG25" s="250">
        <f>SUMPRODUCT((UV!$A$2:$A$17=$A25)*(UVEmp=AG$1),UV!$D$2:$AK$17)</f>
        <v>0</v>
      </c>
      <c r="AH25" s="250">
        <f>SUMPRODUCT((UV!$A$2:$A$17=$A25)*(UVEmp=AH$1),UV!$D$2:$AK$17)</f>
        <v>0</v>
      </c>
      <c r="AI25" s="250">
        <f>SUMPRODUCT((UV!$A$2:$A$17=$A25)*(UVEmp=AI$1),UV!$D$2:$AK$17)</f>
        <v>0</v>
      </c>
      <c r="AJ25" s="250">
        <f>SUMPRODUCT((UV!$A$2:$A$17=$A25)*(UVEmp=AJ$1),UV!$D$2:$AK$17)</f>
        <v>0</v>
      </c>
      <c r="AK25" s="250">
        <f>SUMPRODUCT((UV!$A$2:$A$17=$A25)*(UVEmp=AK$1),UV!$D$2:$AK$17)</f>
        <v>0</v>
      </c>
      <c r="AL25" s="250">
        <f>SUMPRODUCT((UV!$A$2:$A$17=$A25)*(UVEmp=AL$1),UV!$D$2:$AK$17)</f>
        <v>0</v>
      </c>
      <c r="AM25" s="250">
        <f>SUMPRODUCT((UV!$A$2:$A$17=$A25)*(UVEmp=AM$1),UV!$D$2:$AK$17)</f>
        <v>0</v>
      </c>
      <c r="AN25" s="250">
        <f>SUMPRODUCT((UV!$A$2:$A$17=$A25)*(UVEmp=AN$1),UV!$D$2:$AK$17)</f>
        <v>0</v>
      </c>
      <c r="AO25" s="250">
        <f>SUMPRODUCT((UV!$A$2:$A$17=$A25)*(UVEmp=AO$1),UV!$D$2:$AK$17)</f>
        <v>0</v>
      </c>
      <c r="AP25" s="250">
        <f>SUMPRODUCT((UV!$A$2:$A$17=$A25)*(UVEmp=AP$1),UV!$D$2:$AK$17)</f>
        <v>0</v>
      </c>
      <c r="AQ25" s="250">
        <f>SUMPRODUCT((UV!$A$2:$A$17=$A25)*(UVEmp=AQ$1),UV!$D$2:$AK$17)</f>
        <v>0</v>
      </c>
      <c r="AR25" s="250">
        <f>SUMPRODUCT((UV!$A$2:$A$17=$A25)*(UVEmp=AR$1),UV!$D$2:$AK$17)</f>
        <v>0</v>
      </c>
      <c r="AS25" s="250">
        <f>SUMPRODUCT((UV!$A$2:$A$17=$A25)*(UVEmp=AS$1),UV!$D$2:$AK$17)</f>
        <v>0</v>
      </c>
      <c r="AT25" s="250">
        <f>SUMPRODUCT((UV!$A$2:$A$17=$A25)*(UVEmp=AT$1),UV!$D$2:$AK$17)</f>
        <v>0</v>
      </c>
      <c r="AU25" s="250">
        <f>SUMPRODUCT((UV!$A$2:$A$17=$A25)*(UVEmp=AU$1),UV!$D$2:$AK$17)</f>
        <v>0</v>
      </c>
      <c r="AV25" s="250">
        <f>SUMPRODUCT((UV!$A$2:$A$17=$A25)*(UVEmp=AV$1),UV!$D$2:$AK$17)</f>
        <v>0</v>
      </c>
      <c r="AW25" s="250">
        <f>SUMPRODUCT((UV!$A$2:$A$17=$A25)*(UVEmp=AW$1),UV!$D$2:$AK$17)</f>
        <v>0</v>
      </c>
      <c r="AX25" s="467">
        <f>SUMPRODUCT((UV!$A$2:$A$17=$A25)*(UVEmp=AX$1),UV!$D$2:$AK$17)</f>
        <v>0</v>
      </c>
    </row>
    <row r="26" spans="1:63" s="271" customFormat="1" x14ac:dyDescent="0.2">
      <c r="A26" s="247">
        <f t="shared" si="7"/>
        <v>42553</v>
      </c>
      <c r="B26" s="255" t="s">
        <v>74</v>
      </c>
      <c r="C26" s="249">
        <f>SUMPRODUCT((TM!$A$2:$A$17=$A26)*(TMEmp=C$1),TM!$D$2:$AK$17)</f>
        <v>0</v>
      </c>
      <c r="D26" s="250">
        <f>SUMPRODUCT((TM!$A$2:$A$17=$A26)*(TMEmp=D$1),TM!$D$2:$AK$17)</f>
        <v>0</v>
      </c>
      <c r="E26" s="250">
        <f>SUMPRODUCT((TM!$A$2:$A$17=$A26)*(TMEmp=E$1),TM!$D$2:$AK$17)</f>
        <v>0</v>
      </c>
      <c r="F26" s="250">
        <f>SUMPRODUCT((TM!$A$2:$A$17=$A26)*(TMEmp=F$1),TM!$D$2:$AK$17)</f>
        <v>0</v>
      </c>
      <c r="G26" s="250">
        <f>SUMPRODUCT((TM!$A$2:$A$17=$A26)*(TMEmp=G$1),TM!$D$2:$AK$17)</f>
        <v>0</v>
      </c>
      <c r="H26" s="250">
        <f>SUMPRODUCT((TM!$A$2:$A$17=$A26)*(TMEmp=H$1),TM!$D$2:$AK$17)</f>
        <v>0</v>
      </c>
      <c r="I26" s="250">
        <f>SUMPRODUCT((TM!$A$2:$A$17=$A26)*(TMEmp=I$1),TM!$D$2:$AK$17)</f>
        <v>0</v>
      </c>
      <c r="J26" s="250">
        <f>SUMPRODUCT((TM!$A$2:$A$17=$A26)*(TMEmp=J$1),TM!$D$2:$AK$17)</f>
        <v>0</v>
      </c>
      <c r="K26" s="250">
        <f>SUMPRODUCT((TM!$A$2:$A$17=$A26)*(TMEmp=K$1),TM!$D$2:$AK$17)</f>
        <v>0</v>
      </c>
      <c r="L26" s="250">
        <f>SUMPRODUCT((TM!$A$2:$A$17=$A26)*(TMEmp=L$1),TM!$D$2:$AK$17)</f>
        <v>0</v>
      </c>
      <c r="M26" s="250">
        <f>SUMPRODUCT((TM!$A$2:$A$17=$A26)*(TMEmp=M$1),TM!$D$2:$AK$17)</f>
        <v>0</v>
      </c>
      <c r="N26" s="250">
        <f>SUMPRODUCT((TM!$A$2:$A$17=$A26)*(TMEmp=N$1),TM!$D$2:$AK$17)</f>
        <v>0</v>
      </c>
      <c r="O26" s="250">
        <f>SUMPRODUCT((TM!$A$2:$A$17=$A26)*(TMEmp=O$1),TM!$D$2:$AK$17)</f>
        <v>0</v>
      </c>
      <c r="P26" s="250">
        <f>SUMPRODUCT((TM!$A$2:$A$17=$A26)*(TMEmp=P$1),TM!$D$2:$AK$17)</f>
        <v>0</v>
      </c>
      <c r="Q26" s="250">
        <f>SUMPRODUCT((TM!$A$2:$A$17=$A26)*(TMEmp=Q$1),TM!$D$2:$AK$17)</f>
        <v>0</v>
      </c>
      <c r="R26" s="250">
        <f>SUMPRODUCT((TM!$A$2:$A$17=$A26)*(TMEmp=R$1),TM!$D$2:$AK$17)</f>
        <v>0</v>
      </c>
      <c r="S26" s="250">
        <f>SUMPRODUCT((TM!$A$2:$A$17=$A26)*(TMEmp=S$1),TM!$D$2:$AK$17)</f>
        <v>0</v>
      </c>
      <c r="T26" s="250">
        <f>SUMPRODUCT((TM!$A$2:$A$17=$A26)*(TMEmp=T$1),TM!$D$2:$AK$17)</f>
        <v>0</v>
      </c>
      <c r="U26" s="250">
        <f>SUMPRODUCT((TM!$A$2:$A$17=$A26)*(TMEmp=U$1),TM!$D$2:$AK$17)</f>
        <v>0</v>
      </c>
      <c r="V26" s="250">
        <f>SUMPRODUCT((TM!$A$2:$A$17=$A26)*(TMEmp=V$1),TM!$D$2:$AK$17)</f>
        <v>0</v>
      </c>
      <c r="W26" s="250">
        <f>SUMPRODUCT((TM!$A$2:$A$17=$A26)*(TMEmp=W$1),TM!$D$2:$AK$17)</f>
        <v>0</v>
      </c>
      <c r="X26" s="250">
        <f>SUMPRODUCT((TM!$A$2:$A$17=$A26)*(TMEmp=X$1),TM!$D$2:$AK$17)</f>
        <v>0</v>
      </c>
      <c r="Y26" s="250">
        <f>SUMPRODUCT((TM!$A$2:$A$17=$A26)*(TMEmp=Y$1),TM!$D$2:$AK$17)</f>
        <v>0</v>
      </c>
      <c r="Z26" s="250">
        <f>SUMPRODUCT((TM!$A$2:$A$17=$A26)*(TMEmp=Z$1),TM!$D$2:$AK$17)</f>
        <v>0</v>
      </c>
      <c r="AA26" s="250">
        <f>SUMPRODUCT((TM!$A$2:$A$17=$A26)*(TMEmp=AA$1),TM!$D$2:$AK$17)</f>
        <v>0</v>
      </c>
      <c r="AB26" s="250">
        <f>SUMPRODUCT((TM!$A$2:$A$17=$A26)*(TMEmp=AB$1),TM!$D$2:$AK$17)</f>
        <v>0</v>
      </c>
      <c r="AC26" s="250">
        <f>SUMPRODUCT((TM!$A$2:$A$17=$A26)*(TMEmp=AC$1),TM!$D$2:$AK$17)</f>
        <v>0</v>
      </c>
      <c r="AD26" s="250">
        <f>SUMPRODUCT((TM!$A$2:$A$17=$A26)*(TMEmp=AD$1),TM!$D$2:$AK$17)</f>
        <v>0</v>
      </c>
      <c r="AE26" s="250">
        <f>SUMPRODUCT((TM!$A$2:$A$17=$A26)*(TMEmp=AE$1),TM!$D$2:$AK$17)</f>
        <v>0</v>
      </c>
      <c r="AF26" s="250">
        <f>SUMPRODUCT((TM!$A$2:$A$17=$A26)*(TMEmp=AF$1),TM!$D$2:$AK$17)</f>
        <v>0</v>
      </c>
      <c r="AG26" s="250">
        <f>SUMPRODUCT((TM!$A$2:$A$17=$A26)*(TMEmp=AG$1),TM!$D$2:$AK$17)</f>
        <v>0</v>
      </c>
      <c r="AH26" s="250">
        <f>SUMPRODUCT((TM!$A$2:$A$17=$A26)*(TMEmp=AH$1),TM!$D$2:$AK$17)</f>
        <v>0</v>
      </c>
      <c r="AI26" s="250">
        <f>SUMPRODUCT((TM!$A$2:$A$17=$A26)*(TMEmp=AI$1),TM!$D$2:$AK$17)</f>
        <v>0</v>
      </c>
      <c r="AJ26" s="250">
        <f>SUMPRODUCT((TM!$A$2:$A$17=$A26)*(TMEmp=AJ$1),TM!$D$2:$AK$17)</f>
        <v>0</v>
      </c>
      <c r="AK26" s="250">
        <f>SUMPRODUCT((TM!$A$2:$A$17=$A26)*(TMEmp=AK$1),TM!$D$2:$AK$17)</f>
        <v>0</v>
      </c>
      <c r="AL26" s="250">
        <f>SUMPRODUCT((TM!$A$2:$A$17=$A26)*(TMEmp=AL$1),TM!$D$2:$AK$17)</f>
        <v>0</v>
      </c>
      <c r="AM26" s="250">
        <f>SUMPRODUCT((TM!$A$2:$A$17=$A26)*(TMEmp=AM$1),TM!$D$2:$AK$17)</f>
        <v>0</v>
      </c>
      <c r="AN26" s="250">
        <f>SUMPRODUCT((TM!$A$2:$A$17=$A26)*(TMEmp=AN$1),TM!$D$2:$AK$17)</f>
        <v>0</v>
      </c>
      <c r="AO26" s="250">
        <f>SUMPRODUCT((TM!$A$2:$A$17=$A26)*(TMEmp=AO$1),TM!$D$2:$AK$17)</f>
        <v>0</v>
      </c>
      <c r="AP26" s="250">
        <f>SUMPRODUCT((TM!$A$2:$A$17=$A26)*(TMEmp=AP$1),TM!$D$2:$AK$17)</f>
        <v>0</v>
      </c>
      <c r="AQ26" s="250">
        <f>SUMPRODUCT((TM!$A$2:$A$17=$A26)*(TMEmp=AQ$1),TM!$D$2:$AK$17)</f>
        <v>0</v>
      </c>
      <c r="AR26" s="250">
        <f>SUMPRODUCT((TM!$A$2:$A$17=$A26)*(TMEmp=AR$1),TM!$D$2:$AK$17)</f>
        <v>0</v>
      </c>
      <c r="AS26" s="250">
        <f>SUMPRODUCT((TM!$A$2:$A$17=$A26)*(TMEmp=AS$1),TM!$D$2:$AK$17)</f>
        <v>0</v>
      </c>
      <c r="AT26" s="250">
        <f>SUMPRODUCT((TM!$A$2:$A$17=$A26)*(TMEmp=AT$1),TM!$D$2:$AK$17)</f>
        <v>0</v>
      </c>
      <c r="AU26" s="250">
        <f>SUMPRODUCT((TM!$A$2:$A$17=$A26)*(TMEmp=AU$1),TM!$D$2:$AK$17)</f>
        <v>0</v>
      </c>
      <c r="AV26" s="250">
        <f>SUMPRODUCT((TM!$A$2:$A$17=$A26)*(TMEmp=AV$1),TM!$D$2:$AK$17)</f>
        <v>0</v>
      </c>
      <c r="AW26" s="250">
        <f>SUMPRODUCT((TM!$A$2:$A$17=$A26)*(TMEmp=AW$1),TM!$D$2:$AK$17)</f>
        <v>0</v>
      </c>
      <c r="AX26" s="467">
        <f>SUMPRODUCT((TM!$A$2:$A$17=$A26)*(TMEmp=AX$1),TM!$D$2:$AK$17)</f>
        <v>0</v>
      </c>
      <c r="AY26" s="270"/>
      <c r="AZ26" s="246"/>
      <c r="BA26" s="270"/>
      <c r="BB26" s="270"/>
      <c r="BC26" s="270"/>
      <c r="BD26" s="270"/>
      <c r="BE26" s="270"/>
      <c r="BF26" s="270"/>
      <c r="BG26" s="270"/>
      <c r="BH26" s="270"/>
      <c r="BI26" s="270"/>
      <c r="BJ26" s="270"/>
      <c r="BK26" s="270"/>
    </row>
    <row r="27" spans="1:63" s="271" customFormat="1" x14ac:dyDescent="0.2">
      <c r="A27" s="256">
        <f t="shared" si="7"/>
        <v>42553</v>
      </c>
      <c r="B27" s="257" t="s">
        <v>72</v>
      </c>
      <c r="C27" s="258">
        <f>SUMPRODUCT((PC!$A$2:$A$80=$A27)*(PCEmp=C$1),PC!$D$2:$BD$80)</f>
        <v>0</v>
      </c>
      <c r="D27" s="259">
        <f>SUMPRODUCT((PC!$A$2:$A$80=$A27)*(PCEmp=D$1),PC!$D$2:$BD$80)</f>
        <v>0</v>
      </c>
      <c r="E27" s="259">
        <f>SUMPRODUCT((PC!$A$2:$A$80=$A27)*(PCEmp=E$1),PC!$D$2:$BD$80)</f>
        <v>0</v>
      </c>
      <c r="F27" s="259">
        <f>SUMPRODUCT((PC!$A$2:$A$80=$A27)*(PCEmp=F$1),PC!$D$2:$BD$80)</f>
        <v>0</v>
      </c>
      <c r="G27" s="259">
        <f>SUMPRODUCT((PC!$A$2:$A$80=$A27)*(PCEmp=G$1),PC!$D$2:$BD$80)</f>
        <v>0</v>
      </c>
      <c r="H27" s="259">
        <f>SUMPRODUCT((PC!$A$2:$A$80=$A27)*(PCEmp=H$1),PC!$D$2:$BD$80)</f>
        <v>0</v>
      </c>
      <c r="I27" s="259">
        <f>SUMPRODUCT((PC!$A$2:$A$80=$A27)*(PCEmp=I$1),PC!$D$2:$BD$80)</f>
        <v>0</v>
      </c>
      <c r="J27" s="259">
        <f>SUMPRODUCT((PC!$A$2:$A$80=$A27)*(PCEmp=J$1),PC!$D$2:$BD$80)</f>
        <v>0</v>
      </c>
      <c r="K27" s="259">
        <f>SUMPRODUCT((PC!$A$2:$A$80=$A27)*(PCEmp=K$1),PC!$D$2:$BD$80)</f>
        <v>0</v>
      </c>
      <c r="L27" s="259">
        <f>SUMPRODUCT((PC!$A$2:$A$80=$A27)*(PCEmp=L$1),PC!$D$2:$BD$80)</f>
        <v>0</v>
      </c>
      <c r="M27" s="259">
        <f>SUMPRODUCT((PC!$A$2:$A$80=$A27)*(PCEmp=M$1),PC!$D$2:$BD$80)</f>
        <v>0</v>
      </c>
      <c r="N27" s="259">
        <f>SUMPRODUCT((PC!$A$2:$A$80=$A27)*(PCEmp=N$1),PC!$D$2:$BD$80)</f>
        <v>0</v>
      </c>
      <c r="O27" s="259">
        <f>SUMPRODUCT((PC!$A$2:$A$80=$A27)*(PCEmp=O$1),PC!$D$2:$BD$80)</f>
        <v>0</v>
      </c>
      <c r="P27" s="259">
        <f>SUMPRODUCT((PC!$A$2:$A$80=$A27)*(PCEmp=P$1),PC!$D$2:$BD$80)</f>
        <v>0</v>
      </c>
      <c r="Q27" s="259">
        <f>SUMPRODUCT((PC!$A$2:$A$80=$A27)*(PCEmp=Q$1),PC!$D$2:$BD$80)</f>
        <v>0</v>
      </c>
      <c r="R27" s="259">
        <f>SUMPRODUCT((PC!$A$2:$A$80=$A27)*(PCEmp=R$1),PC!$D$2:$BD$80)</f>
        <v>0</v>
      </c>
      <c r="S27" s="259">
        <f>SUMPRODUCT((PC!$A$2:$A$80=$A27)*(PCEmp=S$1),PC!$D$2:$BD$80)</f>
        <v>0</v>
      </c>
      <c r="T27" s="259">
        <f>SUMPRODUCT((PC!$A$2:$A$80=$A27)*(PCEmp=T$1),PC!$D$2:$BD$80)</f>
        <v>0</v>
      </c>
      <c r="U27" s="259">
        <f>SUMPRODUCT((PC!$A$2:$A$80=$A27)*(PCEmp=U$1),PC!$D$2:$BD$80)</f>
        <v>0</v>
      </c>
      <c r="V27" s="259">
        <f>SUMPRODUCT((PC!$A$2:$A$80=$A27)*(PCEmp=V$1),PC!$D$2:$BD$80)</f>
        <v>0</v>
      </c>
      <c r="W27" s="259">
        <f>SUMPRODUCT((PC!$A$2:$A$80=$A27)*(PCEmp=W$1),PC!$D$2:$BD$80)</f>
        <v>0</v>
      </c>
      <c r="X27" s="259">
        <f>SUMPRODUCT((PC!$A$2:$A$80=$A27)*(PCEmp=X$1),PC!$D$2:$BD$80)</f>
        <v>0</v>
      </c>
      <c r="Y27" s="259">
        <f>SUMPRODUCT((PC!$A$2:$A$80=$A27)*(PCEmp=Y$1),PC!$D$2:$BD$80)</f>
        <v>0</v>
      </c>
      <c r="Z27" s="259">
        <f>SUMPRODUCT((PC!$A$2:$A$80=$A27)*(PCEmp=Z$1),PC!$D$2:$BD$80)</f>
        <v>0</v>
      </c>
      <c r="AA27" s="259">
        <f>SUMPRODUCT((PC!$A$2:$A$80=$A27)*(PCEmp=AA$1),PC!$D$2:$BD$80)</f>
        <v>0</v>
      </c>
      <c r="AB27" s="259">
        <f>SUMPRODUCT((PC!$A$2:$A$80=$A27)*(PCEmp=AB$1),PC!$D$2:$BD$80)</f>
        <v>0</v>
      </c>
      <c r="AC27" s="259">
        <f>SUMPRODUCT((PC!$A$2:$A$80=$A27)*(PCEmp=AC$1),PC!$D$2:$BD$80)</f>
        <v>0</v>
      </c>
      <c r="AD27" s="259">
        <f>SUMPRODUCT((PC!$A$2:$A$80=$A27)*(PCEmp=AD$1),PC!$D$2:$BD$80)</f>
        <v>0</v>
      </c>
      <c r="AE27" s="259">
        <f>SUMPRODUCT((PC!$A$2:$A$80=$A27)*(PCEmp=AE$1),PC!$D$2:$BD$80)</f>
        <v>0</v>
      </c>
      <c r="AF27" s="259">
        <f>SUMPRODUCT((PC!$A$2:$A$80=$A27)*(PCEmp=AF$1),PC!$D$2:$BD$80)</f>
        <v>0</v>
      </c>
      <c r="AG27" s="259">
        <f>SUMPRODUCT((PC!$A$2:$A$80=$A27)*(PCEmp=AG$1),PC!$D$2:$BD$80)</f>
        <v>0</v>
      </c>
      <c r="AH27" s="259">
        <f>SUMPRODUCT((PC!$A$2:$A$80=$A27)*(PCEmp=AH$1),PC!$D$2:$BD$80)</f>
        <v>0</v>
      </c>
      <c r="AI27" s="259">
        <f>SUMPRODUCT((PC!$A$2:$A$80=$A27)*(PCEmp=AI$1),PC!$D$2:$BD$80)</f>
        <v>0</v>
      </c>
      <c r="AJ27" s="259">
        <f>SUMPRODUCT((PC!$A$2:$A$80=$A27)*(PCEmp=AJ$1),PC!$D$2:$BD$80)</f>
        <v>0</v>
      </c>
      <c r="AK27" s="259">
        <f>SUMPRODUCT((PC!$A$2:$A$80=$A27)*(PCEmp=AK$1),PC!$D$2:$BD$80)</f>
        <v>0</v>
      </c>
      <c r="AL27" s="259">
        <f>SUMPRODUCT((PC!$A$2:$A$80=$A27)*(PCEmp=AL$1),PC!$D$2:$BD$80)</f>
        <v>0</v>
      </c>
      <c r="AM27" s="259">
        <f>SUMPRODUCT((PC!$A$2:$A$80=$A27)*(PCEmp=AM$1),PC!$D$2:$BD$80)</f>
        <v>0</v>
      </c>
      <c r="AN27" s="259">
        <f>SUMPRODUCT((PC!$A$2:$A$80=$A27)*(PCEmp=AN$1),PC!$D$2:$BD$80)</f>
        <v>0</v>
      </c>
      <c r="AO27" s="259">
        <f>SUMPRODUCT((PC!$A$2:$A$80=$A27)*(PCEmp=AO$1),PC!$D$2:$BD$80)</f>
        <v>0</v>
      </c>
      <c r="AP27" s="259">
        <f>SUMPRODUCT((PC!$A$2:$A$80=$A27)*(PCEmp=AP$1),PC!$D$2:$BD$80)</f>
        <v>0</v>
      </c>
      <c r="AQ27" s="259">
        <f>SUMPRODUCT((PC!$A$2:$A$80=$A27)*(PCEmp=AQ$1),PC!$D$2:$BD$80)</f>
        <v>0</v>
      </c>
      <c r="AR27" s="259">
        <f>SUMPRODUCT((PC!$A$2:$A$80=$A27)*(PCEmp=AR$1),PC!$D$2:$BD$80)</f>
        <v>0</v>
      </c>
      <c r="AS27" s="259">
        <f>SUMPRODUCT((PC!$A$2:$A$80=$A27)*(PCEmp=AS$1),PC!$D$2:$BD$80)</f>
        <v>0</v>
      </c>
      <c r="AT27" s="259">
        <f>SUMPRODUCT((PC!$A$2:$A$80=$A27)*(PCEmp=AT$1),PC!$D$2:$BD$80)</f>
        <v>0</v>
      </c>
      <c r="AU27" s="259">
        <f>SUMPRODUCT((PC!$A$2:$A$80=$A27)*(PCEmp=AU$1),PC!$D$2:$BD$80)</f>
        <v>0</v>
      </c>
      <c r="AV27" s="259">
        <f>SUMPRODUCT((PC!$A$2:$A$80=$A27)*(PCEmp=AV$1),PC!$D$2:$BD$80)</f>
        <v>0</v>
      </c>
      <c r="AW27" s="259">
        <f>SUMPRODUCT((PC!$A$2:$A$80=$A27)*(PCEmp=AW$1),PC!$D$2:$BD$80)</f>
        <v>0</v>
      </c>
      <c r="AX27" s="468">
        <f>SUMPRODUCT((PC!$A$2:$A$80=$A27)*(PCEmp=AX$1),PC!$D$2:$BD$80)</f>
        <v>0</v>
      </c>
      <c r="AZ27" s="246"/>
    </row>
    <row r="28" spans="1:63" s="271" customFormat="1" x14ac:dyDescent="0.2">
      <c r="A28" s="247">
        <f t="shared" si="7"/>
        <v>42553</v>
      </c>
      <c r="B28" s="254" t="s">
        <v>85</v>
      </c>
      <c r="C28" s="249">
        <f>SUMPRODUCT((RF!$A$2:$A$17=$A28)*(RFEmp=C$1)*(RF!$H$21:$AO$21="RF Lead"),RF!$H$2:$AO$17)</f>
        <v>0</v>
      </c>
      <c r="D28" s="250">
        <f>SUMPRODUCT((RF!$A$2:$A$17=$A28)*(RFEmp=D$1)*(RF!$H$21:$AO$21="RF Lead"),RF!$H$2:$AO$17)</f>
        <v>0</v>
      </c>
      <c r="E28" s="250">
        <f>SUMPRODUCT((RF!$A$2:$A$17=$A28)*(RFEmp=E$1)*(RF!$H$21:$AO$21="RF Lead"),RF!$H$2:$AO$17)</f>
        <v>3.25</v>
      </c>
      <c r="F28" s="250">
        <f>SUMPRODUCT((RF!$A$2:$A$17=$A28)*(RFEmp=F$1)*(RF!$H$21:$AO$21="RF Lead"),RF!$H$2:$AO$17)</f>
        <v>0</v>
      </c>
      <c r="G28" s="250">
        <f>SUMPRODUCT((RF!$A$2:$A$17=$A28)*(RFEmp=G$1)*(RF!$H$21:$AO$21="RF Lead"),RF!$H$2:$AO$17)</f>
        <v>0</v>
      </c>
      <c r="H28" s="250">
        <f>SUMPRODUCT((RF!$A$2:$A$17=$A28)*(RFEmp=H$1)*(RF!$H$21:$AO$21="RF Lead"),RF!$H$2:$AO$17)</f>
        <v>0</v>
      </c>
      <c r="I28" s="250">
        <f>SUMPRODUCT((RF!$A$2:$A$17=$A28)*(RFEmp=I$1)*(RF!$H$21:$AO$21="RF Lead"),RF!$H$2:$AO$17)</f>
        <v>0</v>
      </c>
      <c r="J28" s="250">
        <f>SUMPRODUCT((RF!$A$2:$A$17=$A28)*(RFEmp=J$1)*(RF!$H$21:$AO$21="RF Lead"),RF!$H$2:$AO$17)</f>
        <v>0</v>
      </c>
      <c r="K28" s="250">
        <f>SUMPRODUCT((RF!$A$2:$A$17=$A28)*(RFEmp=K$1)*(RF!$H$21:$AO$21="RF Lead"),RF!$H$2:$AO$17)</f>
        <v>0</v>
      </c>
      <c r="L28" s="250">
        <f>SUMPRODUCT((RF!$A$2:$A$17=$A28)*(RFEmp=L$1)*(RF!$H$21:$AO$21="RF Lead"),RF!$H$2:$AO$17)</f>
        <v>0</v>
      </c>
      <c r="M28" s="250">
        <f>SUMPRODUCT((RF!$A$2:$A$17=$A28)*(RFEmp=M$1)*(RF!$H$21:$AO$21="RF Lead"),RF!$H$2:$AO$17)</f>
        <v>0</v>
      </c>
      <c r="N28" s="250">
        <f>SUMPRODUCT((RF!$A$2:$A$17=$A28)*(RFEmp=N$1)*(RF!$H$21:$AO$21="RF Lead"),RF!$H$2:$AO$17)</f>
        <v>0</v>
      </c>
      <c r="O28" s="250">
        <f>SUMPRODUCT((RF!$A$2:$A$17=$A28)*(RFEmp=O$1)*(RF!$H$21:$AO$21="RF Lead"),RF!$H$2:$AO$17)</f>
        <v>0</v>
      </c>
      <c r="P28" s="250">
        <f>SUMPRODUCT((RF!$A$2:$A$17=$A28)*(RFEmp=P$1)*(RF!$H$21:$AO$21="RF Lead"),RF!$H$2:$AO$17)</f>
        <v>0</v>
      </c>
      <c r="Q28" s="250">
        <f>SUMPRODUCT((RF!$A$2:$A$17=$A28)*(RFEmp=Q$1)*(RF!$H$21:$AO$21="RF Lead"),RF!$H$2:$AO$17)</f>
        <v>0</v>
      </c>
      <c r="R28" s="250">
        <f>SUMPRODUCT((RF!$A$2:$A$17=$A28)*(RFEmp=R$1)*(RF!$H$21:$AO$21="RF Lead"),RF!$H$2:$AO$17)</f>
        <v>0</v>
      </c>
      <c r="S28" s="250">
        <f>SUMPRODUCT((RF!$A$2:$A$17=$A28)*(RFEmp=S$1)*(RF!$H$21:$AO$21="RF Lead"),RF!$H$2:$AO$17)</f>
        <v>0</v>
      </c>
      <c r="T28" s="250">
        <f>SUMPRODUCT((RF!$A$2:$A$17=$A28)*(RFEmp=T$1)*(RF!$H$21:$AO$21="RF Lead"),RF!$H$2:$AO$17)</f>
        <v>0</v>
      </c>
      <c r="U28" s="250">
        <f>SUMPRODUCT((RF!$A$2:$A$17=$A28)*(RFEmp=U$1)*(RF!$H$21:$AO$21="RF Lead"),RF!$H$2:$AO$17)</f>
        <v>0</v>
      </c>
      <c r="V28" s="250">
        <f>SUMPRODUCT((RF!$A$2:$A$17=$A28)*(RFEmp=V$1)*(RF!$H$21:$AO$21="RF Lead"),RF!$H$2:$AO$17)</f>
        <v>0</v>
      </c>
      <c r="W28" s="250">
        <f>SUMPRODUCT((RF!$A$2:$A$17=$A28)*(RFEmp=W$1)*(RF!$H$21:$AO$21="RF Lead"),RF!$H$2:$AO$17)</f>
        <v>0</v>
      </c>
      <c r="X28" s="250">
        <f>SUMPRODUCT((RF!$A$2:$A$17=$A28)*(RFEmp=X$1)*(RF!$H$21:$AO$21="RF Lead"),RF!$H$2:$AO$17)</f>
        <v>0</v>
      </c>
      <c r="Y28" s="250">
        <f>SUMPRODUCT((RF!$A$2:$A$17=$A28)*(RFEmp=Y$1)*(RF!$H$21:$AO$21="RF Lead"),RF!$H$2:$AO$17)</f>
        <v>0</v>
      </c>
      <c r="Z28" s="250">
        <f>SUMPRODUCT((RF!$A$2:$A$17=$A28)*(RFEmp=Z$1)*(RF!$H$21:$AO$21="RF Lead"),RF!$H$2:$AO$17)</f>
        <v>0</v>
      </c>
      <c r="AA28" s="250">
        <f>SUMPRODUCT((RF!$A$2:$A$17=$A28)*(RFEmp=AA$1)*(RF!$H$21:$AO$21="RF Lead"),RF!$H$2:$AO$17)</f>
        <v>0</v>
      </c>
      <c r="AB28" s="250">
        <f>SUMPRODUCT((RF!$A$2:$A$17=$A28)*(RFEmp=AB$1)*(RF!$H$21:$AO$21="RF Lead"),RF!$H$2:$AO$17)</f>
        <v>0</v>
      </c>
      <c r="AC28" s="250">
        <f>SUMPRODUCT((RF!$A$2:$A$17=$A28)*(RFEmp=AC$1)*(RF!$H$21:$AO$21="RF Lead"),RF!$H$2:$AO$17)</f>
        <v>0</v>
      </c>
      <c r="AD28" s="250">
        <f>SUMPRODUCT((RF!$A$2:$A$17=$A28)*(RFEmp=AD$1)*(RF!$H$21:$AO$21="RF Lead"),RF!$H$2:$AO$17)</f>
        <v>0</v>
      </c>
      <c r="AE28" s="250">
        <f>SUMPRODUCT((RF!$A$2:$A$17=$A28)*(RFEmp=AE$1)*(RF!$H$21:$AO$21="RF Lead"),RF!$H$2:$AO$17)</f>
        <v>0</v>
      </c>
      <c r="AF28" s="250">
        <f>SUMPRODUCT((RF!$A$2:$A$17=$A28)*(RFEmp=AF$1)*(RF!$H$21:$AO$21="RF Lead"),RF!$H$2:$AO$17)</f>
        <v>0</v>
      </c>
      <c r="AG28" s="250">
        <f>SUMPRODUCT((RF!$A$2:$A$17=$A28)*(RFEmp=AG$1)*(RF!$H$21:$AO$21="RF Lead"),RF!$H$2:$AO$17)</f>
        <v>0</v>
      </c>
      <c r="AH28" s="250">
        <f>SUMPRODUCT((RF!$A$2:$A$17=$A28)*(RFEmp=AH$1)*(RF!$H$21:$AO$21="RF Lead"),RF!$H$2:$AO$17)</f>
        <v>0</v>
      </c>
      <c r="AI28" s="250">
        <f>SUMPRODUCT((RF!$A$2:$A$17=$A28)*(RFEmp=AI$1)*(RF!$H$21:$AO$21="RF Lead"),RF!$H$2:$AO$17)</f>
        <v>0</v>
      </c>
      <c r="AJ28" s="250">
        <f>SUMPRODUCT((RF!$A$2:$A$17=$A28)*(RFEmp=AJ$1)*(RF!$H$21:$AO$21="RF Lead"),RF!$H$2:$AO$17)</f>
        <v>0</v>
      </c>
      <c r="AK28" s="250">
        <f>SUMPRODUCT((RF!$A$2:$A$17=$A28)*(RFEmp=AK$1)*(RF!$H$21:$AO$21="RF Lead"),RF!$H$2:$AO$17)</f>
        <v>0</v>
      </c>
      <c r="AL28" s="250">
        <f>SUMPRODUCT((RF!$A$2:$A$17=$A28)*(RFEmp=AL$1)*(RF!$H$21:$AO$21="RF Lead"),RF!$H$2:$AO$17)</f>
        <v>0</v>
      </c>
      <c r="AM28" s="250">
        <f>SUMPRODUCT((RF!$A$2:$A$17=$A28)*(RFEmp=AM$1)*(RF!$H$21:$AO$21="RF Lead"),RF!$H$2:$AO$17)</f>
        <v>0</v>
      </c>
      <c r="AN28" s="250">
        <f>SUMPRODUCT((RF!$A$2:$A$17=$A28)*(RFEmp=AN$1)*(RF!$H$21:$AO$21="RF Lead"),RF!$H$2:$AO$17)</f>
        <v>0</v>
      </c>
      <c r="AO28" s="250">
        <f>SUMPRODUCT((RF!$A$2:$A$17=$A28)*(RFEmp=AO$1)*(RF!$H$21:$AO$21="RF Lead"),RF!$H$2:$AO$17)</f>
        <v>0</v>
      </c>
      <c r="AP28" s="250">
        <f>SUMPRODUCT((RF!$A$2:$A$17=$A28)*(RFEmp=AP$1)*(RF!$H$21:$AO$21="RF Lead"),RF!$H$2:$AO$17)</f>
        <v>0</v>
      </c>
      <c r="AQ28" s="250">
        <f>SUMPRODUCT((RF!$A$2:$A$17=$A28)*(RFEmp=AQ$1)*(RF!$H$21:$AO$21="RF Lead"),RF!$H$2:$AO$17)</f>
        <v>0</v>
      </c>
      <c r="AR28" s="250">
        <f>SUMPRODUCT((RF!$A$2:$A$17=$A28)*(RFEmp=AR$1)*(RF!$H$21:$AO$21="RF Lead"),RF!$H$2:$AO$17)</f>
        <v>0</v>
      </c>
      <c r="AS28" s="250">
        <f>SUMPRODUCT((RF!$A$2:$A$17=$A28)*(RFEmp=AS$1)*(RF!$H$21:$AO$21="RF Lead"),RF!$H$2:$AO$17)</f>
        <v>0</v>
      </c>
      <c r="AT28" s="250">
        <f>SUMPRODUCT((RF!$A$2:$A$17=$A28)*(RFEmp=AT$1)*(RF!$H$21:$AO$21="RF Lead"),RF!$H$2:$AO$17)</f>
        <v>0</v>
      </c>
      <c r="AU28" s="250">
        <f>SUMPRODUCT((RF!$A$2:$A$17=$A28)*(RFEmp=AU$1)*(RF!$H$21:$AO$21="RF Lead"),RF!$H$2:$AO$17)</f>
        <v>0</v>
      </c>
      <c r="AV28" s="250">
        <f>SUMPRODUCT((RF!$A$2:$A$17=$A28)*(RFEmp=AV$1)*(RF!$H$21:$AO$21="RF Lead"),RF!$H$2:$AO$17)</f>
        <v>0</v>
      </c>
      <c r="AW28" s="250">
        <f>SUMPRODUCT((RF!$A$2:$A$17=$A28)*(RFEmp=AW$1)*(RF!$H$21:$AO$21="RF Lead"),RF!$H$2:$AO$17)</f>
        <v>0</v>
      </c>
      <c r="AX28" s="467">
        <f>SUMPRODUCT((RF!$A$2:$A$17=$A28)*(RFEmp=AX$1)*(RF!$H$21:$AO$21="RF Lead"),RF!$H$2:$AO$17)</f>
        <v>0</v>
      </c>
      <c r="AZ28" s="246"/>
    </row>
    <row r="29" spans="1:63" s="271" customFormat="1" x14ac:dyDescent="0.2">
      <c r="A29" s="260">
        <f t="shared" si="7"/>
        <v>42553</v>
      </c>
      <c r="B29" s="261" t="str">
        <f>Total!$M$1</f>
        <v>SC</v>
      </c>
      <c r="C29" s="249">
        <f>SUMPRODUCT((SC!$A$2:$A$34=$A29)*(SCEmp=C$1),SC!$F$2:$Z$34)</f>
        <v>0</v>
      </c>
      <c r="D29" s="250">
        <f>SUMPRODUCT((SC!$A$2:$A$34=$A29)*(SCEmp=D$1),SC!$F$2:$Z$34)</f>
        <v>0</v>
      </c>
      <c r="E29" s="250">
        <f>SUMPRODUCT((SC!$A$2:$A$34=$A29)*(SCEmp=E$1),SC!$F$2:$Z$34)</f>
        <v>0</v>
      </c>
      <c r="F29" s="250">
        <f>SUMPRODUCT((SC!$A$2:$A$34=$A29)*(SCEmp=F$1),SC!$F$2:$Z$34)</f>
        <v>0</v>
      </c>
      <c r="G29" s="250">
        <f>SUMPRODUCT((SC!$A$2:$A$34=$A29)*(SCEmp=G$1),SC!$F$2:$Z$34)</f>
        <v>0</v>
      </c>
      <c r="H29" s="250">
        <f>SUMPRODUCT((SC!$A$2:$A$34=$A29)*(SCEmp=H$1),SC!$F$2:$Z$34)</f>
        <v>0</v>
      </c>
      <c r="I29" s="250">
        <f>SUMPRODUCT((SC!$A$2:$A$34=$A29)*(SCEmp=I$1),SC!$F$2:$Z$34)</f>
        <v>0</v>
      </c>
      <c r="J29" s="250">
        <f>SUMPRODUCT((SC!$A$2:$A$34=$A29)*(SCEmp=J$1),SC!$F$2:$Z$34)</f>
        <v>0</v>
      </c>
      <c r="K29" s="250">
        <f>SUMPRODUCT((SC!$A$2:$A$34=$A29)*(SCEmp=K$1),SC!$F$2:$Z$34)</f>
        <v>0</v>
      </c>
      <c r="L29" s="250">
        <f>SUMPRODUCT((SC!$A$2:$A$34=$A29)*(SCEmp=L$1),SC!$F$2:$Z$34)</f>
        <v>0</v>
      </c>
      <c r="M29" s="250">
        <f>SUMPRODUCT((SC!$A$2:$A$34=$A29)*(SCEmp=M$1),SC!$F$2:$Z$34)</f>
        <v>0</v>
      </c>
      <c r="N29" s="250">
        <f>SUMPRODUCT((SC!$A$2:$A$34=$A29)*(SCEmp=N$1),SC!$F$2:$Z$34)</f>
        <v>0</v>
      </c>
      <c r="O29" s="250">
        <f>SUMPRODUCT((SC!$A$2:$A$34=$A29)*(SCEmp=O$1),SC!$F$2:$Z$34)</f>
        <v>0</v>
      </c>
      <c r="P29" s="250">
        <f>SUMPRODUCT((SC!$A$2:$A$34=$A29)*(SCEmp=P$1),SC!$F$2:$Z$34)</f>
        <v>0</v>
      </c>
      <c r="Q29" s="250">
        <f>SUMPRODUCT((SC!$A$2:$A$34=$A29)*(SCEmp=Q$1),SC!$F$2:$Z$34)</f>
        <v>0</v>
      </c>
      <c r="R29" s="250">
        <f>SUMPRODUCT((SC!$A$2:$A$34=$A29)*(SCEmp=R$1),SC!$F$2:$Z$34)</f>
        <v>0</v>
      </c>
      <c r="S29" s="250">
        <f>SUMPRODUCT((SC!$A$2:$A$34=$A29)*(SCEmp=S$1),SC!$F$2:$Z$34)</f>
        <v>0</v>
      </c>
      <c r="T29" s="250">
        <f>SUMPRODUCT((SC!$A$2:$A$34=$A29)*(SCEmp=T$1),SC!$F$2:$Z$34)</f>
        <v>0</v>
      </c>
      <c r="U29" s="250">
        <f>SUMPRODUCT((SC!$A$2:$A$34=$A29)*(SCEmp=U$1),SC!$F$2:$Z$34)</f>
        <v>0</v>
      </c>
      <c r="V29" s="250">
        <f>SUMPRODUCT((SC!$A$2:$A$34=$A29)*(SCEmp=V$1),SC!$F$2:$Z$34)</f>
        <v>0</v>
      </c>
      <c r="W29" s="250">
        <f>SUMPRODUCT((SC!$A$2:$A$34=$A29)*(SCEmp=W$1),SC!$F$2:$Z$34)</f>
        <v>0</v>
      </c>
      <c r="X29" s="250">
        <f>SUMPRODUCT((SC!$A$2:$A$34=$A29)*(SCEmp=X$1),SC!$F$2:$Z$34)</f>
        <v>0</v>
      </c>
      <c r="Y29" s="250">
        <f>SUMPRODUCT((SC!$A$2:$A$34=$A29)*(SCEmp=Y$1),SC!$F$2:$Z$34)</f>
        <v>0</v>
      </c>
      <c r="Z29" s="250">
        <f>SUMPRODUCT((SC!$A$2:$A$34=$A29)*(SCEmp=Z$1),SC!$F$2:$Z$34)</f>
        <v>0</v>
      </c>
      <c r="AA29" s="250">
        <f>SUMPRODUCT((SC!$A$2:$A$34=$A29)*(SCEmp=AA$1),SC!$F$2:$Z$34)</f>
        <v>0</v>
      </c>
      <c r="AB29" s="250">
        <f>SUMPRODUCT((SC!$A$2:$A$34=$A29)*(SCEmp=AB$1),SC!$F$2:$Z$34)</f>
        <v>0</v>
      </c>
      <c r="AC29" s="250">
        <f>SUMPRODUCT((SC!$A$2:$A$34=$A29)*(SCEmp=AC$1),SC!$F$2:$Z$34)</f>
        <v>0</v>
      </c>
      <c r="AD29" s="250">
        <f>SUMPRODUCT((SC!$A$2:$A$34=$A29)*(SCEmp=AD$1),SC!$F$2:$Z$34)</f>
        <v>0</v>
      </c>
      <c r="AE29" s="250">
        <f>SUMPRODUCT((SC!$A$2:$A$34=$A29)*(SCEmp=AE$1),SC!$F$2:$Z$34)</f>
        <v>0</v>
      </c>
      <c r="AF29" s="250">
        <f>SUMPRODUCT((SC!$A$2:$A$34=$A29)*(SCEmp=AF$1),SC!$F$2:$Z$34)</f>
        <v>0</v>
      </c>
      <c r="AG29" s="250">
        <f>SUMPRODUCT((SC!$A$2:$A$34=$A29)*(SCEmp=AG$1),SC!$F$2:$Z$34)</f>
        <v>0</v>
      </c>
      <c r="AH29" s="250">
        <f>SUMPRODUCT((SC!$A$2:$A$34=$A29)*(SCEmp=AH$1),SC!$F$2:$Z$34)</f>
        <v>0</v>
      </c>
      <c r="AI29" s="250">
        <f>SUMPRODUCT((SC!$A$2:$A$34=$A29)*(SCEmp=AI$1),SC!$F$2:$Z$34)</f>
        <v>0</v>
      </c>
      <c r="AJ29" s="250">
        <f>SUMPRODUCT((SC!$A$2:$A$34=$A29)*(SCEmp=AJ$1),SC!$F$2:$Z$34)</f>
        <v>0</v>
      </c>
      <c r="AK29" s="250">
        <f>SUMPRODUCT((SC!$A$2:$A$34=$A29)*(SCEmp=AK$1),SC!$F$2:$Z$34)</f>
        <v>0</v>
      </c>
      <c r="AL29" s="250">
        <f>SUMPRODUCT((SC!$A$2:$A$34=$A29)*(SCEmp=AL$1),SC!$F$2:$Z$34)</f>
        <v>0</v>
      </c>
      <c r="AM29" s="250">
        <f>SUMPRODUCT((SC!$A$2:$A$34=$A29)*(SCEmp=AM$1),SC!$F$2:$Z$34)</f>
        <v>0</v>
      </c>
      <c r="AN29" s="250">
        <f>SUMPRODUCT((SC!$A$2:$A$34=$A29)*(SCEmp=AN$1),SC!$F$2:$Z$34)</f>
        <v>0</v>
      </c>
      <c r="AO29" s="250">
        <f>SUMPRODUCT((SC!$A$2:$A$34=$A29)*(SCEmp=AO$1),SC!$F$2:$Z$34)</f>
        <v>0</v>
      </c>
      <c r="AP29" s="250">
        <f>SUMPRODUCT((SC!$A$2:$A$34=$A29)*(SCEmp=AP$1),SC!$F$2:$Z$34)</f>
        <v>0</v>
      </c>
      <c r="AQ29" s="250">
        <f>SUMPRODUCT((SC!$A$2:$A$34=$A29)*(SCEmp=AQ$1),SC!$F$2:$Z$34)</f>
        <v>0</v>
      </c>
      <c r="AR29" s="250">
        <f>SUMPRODUCT((SC!$A$2:$A$34=$A29)*(SCEmp=AR$1),SC!$F$2:$Z$34)</f>
        <v>0</v>
      </c>
      <c r="AS29" s="250">
        <f>SUMPRODUCT((SC!$A$2:$A$34=$A29)*(SCEmp=AS$1),SC!$F$2:$Z$34)</f>
        <v>0</v>
      </c>
      <c r="AT29" s="250">
        <f>SUMPRODUCT((SC!$A$2:$A$34=$A29)*(SCEmp=AT$1),SC!$F$2:$Z$34)</f>
        <v>0</v>
      </c>
      <c r="AU29" s="250">
        <f>SUMPRODUCT((SC!$A$2:$A$34=$A29)*(SCEmp=AU$1),SC!$F$2:$Z$34)</f>
        <v>0</v>
      </c>
      <c r="AV29" s="250">
        <f>SUMPRODUCT((SC!$A$2:$A$34=$A29)*(SCEmp=AV$1),SC!$F$2:$Z$34)</f>
        <v>0</v>
      </c>
      <c r="AW29" s="250">
        <f>SUMPRODUCT((SC!$A$2:$A$34=$A29)*(SCEmp=AW$1),SC!$F$2:$Z$34)</f>
        <v>0</v>
      </c>
      <c r="AX29" s="467">
        <f>SUMPRODUCT((SC!$A$2:$A$34=$A29)*(SCEmp=AX$1),SC!$F$2:$Z$34)</f>
        <v>0</v>
      </c>
      <c r="AZ29" s="246"/>
    </row>
    <row r="30" spans="1:63" s="271" customFormat="1" x14ac:dyDescent="0.2">
      <c r="A30" s="262">
        <f t="shared" si="7"/>
        <v>42553</v>
      </c>
      <c r="B30" s="263" t="s">
        <v>87</v>
      </c>
      <c r="C30" s="264">
        <f t="shared" ref="C30:AN30" si="8">IF(SUM(C17:C29)&gt;8,SUM(C17:C29)-8,0)+IF(SUM(C17:C29)&gt;12,SUM(C17:C29)-12,0)</f>
        <v>0</v>
      </c>
      <c r="D30" s="265">
        <f t="shared" si="8"/>
        <v>0</v>
      </c>
      <c r="E30" s="265">
        <f t="shared" si="8"/>
        <v>0</v>
      </c>
      <c r="F30" s="265">
        <f t="shared" si="8"/>
        <v>0</v>
      </c>
      <c r="G30" s="265">
        <f t="shared" si="8"/>
        <v>1.75</v>
      </c>
      <c r="H30" s="265">
        <f t="shared" si="8"/>
        <v>0</v>
      </c>
      <c r="I30" s="265">
        <f t="shared" si="8"/>
        <v>0</v>
      </c>
      <c r="J30" s="265">
        <f t="shared" si="8"/>
        <v>0</v>
      </c>
      <c r="K30" s="265">
        <f t="shared" si="8"/>
        <v>1.75</v>
      </c>
      <c r="L30" s="265">
        <f t="shared" si="8"/>
        <v>0</v>
      </c>
      <c r="M30" s="265">
        <f t="shared" si="8"/>
        <v>0</v>
      </c>
      <c r="N30" s="265">
        <f t="shared" si="8"/>
        <v>0</v>
      </c>
      <c r="O30" s="265">
        <f t="shared" si="8"/>
        <v>0</v>
      </c>
      <c r="P30" s="265">
        <f t="shared" si="8"/>
        <v>0</v>
      </c>
      <c r="Q30" s="265">
        <f t="shared" si="8"/>
        <v>1.75</v>
      </c>
      <c r="R30" s="265">
        <f t="shared" si="8"/>
        <v>0</v>
      </c>
      <c r="S30" s="265">
        <f t="shared" si="8"/>
        <v>0</v>
      </c>
      <c r="T30" s="265">
        <f t="shared" si="8"/>
        <v>1.5</v>
      </c>
      <c r="U30" s="265">
        <f t="shared" si="8"/>
        <v>0</v>
      </c>
      <c r="V30" s="265">
        <f t="shared" si="8"/>
        <v>0</v>
      </c>
      <c r="W30" s="265">
        <f t="shared" si="8"/>
        <v>0</v>
      </c>
      <c r="X30" s="265">
        <f t="shared" si="8"/>
        <v>1.75</v>
      </c>
      <c r="Y30" s="265">
        <f t="shared" si="8"/>
        <v>0</v>
      </c>
      <c r="Z30" s="265">
        <f t="shared" si="8"/>
        <v>0</v>
      </c>
      <c r="AA30" s="265">
        <f t="shared" si="8"/>
        <v>0</v>
      </c>
      <c r="AB30" s="265">
        <f t="shared" si="8"/>
        <v>0</v>
      </c>
      <c r="AC30" s="265">
        <f t="shared" si="8"/>
        <v>1.75</v>
      </c>
      <c r="AD30" s="265">
        <f t="shared" si="8"/>
        <v>0</v>
      </c>
      <c r="AE30" s="265">
        <f t="shared" si="8"/>
        <v>0</v>
      </c>
      <c r="AF30" s="265">
        <f t="shared" si="8"/>
        <v>0</v>
      </c>
      <c r="AG30" s="265">
        <f t="shared" si="8"/>
        <v>0</v>
      </c>
      <c r="AH30" s="265">
        <f t="shared" si="8"/>
        <v>0</v>
      </c>
      <c r="AI30" s="265">
        <f t="shared" si="8"/>
        <v>0</v>
      </c>
      <c r="AJ30" s="265">
        <f t="shared" si="8"/>
        <v>0</v>
      </c>
      <c r="AK30" s="265">
        <f t="shared" si="8"/>
        <v>1.75</v>
      </c>
      <c r="AL30" s="265">
        <f t="shared" si="8"/>
        <v>0</v>
      </c>
      <c r="AM30" s="265">
        <f t="shared" si="8"/>
        <v>0</v>
      </c>
      <c r="AN30" s="265">
        <f t="shared" si="8"/>
        <v>0</v>
      </c>
      <c r="AO30" s="265">
        <f t="shared" ref="AO30:AW30" si="9">IF(SUM(AO17:AO29)&gt;8,SUM(AO17:AO29)-8,0)+IF(SUM(AO17:AO29)&gt;12,SUM(AO17:AO29)-12,0)</f>
        <v>0</v>
      </c>
      <c r="AP30" s="265">
        <f t="shared" si="9"/>
        <v>0</v>
      </c>
      <c r="AQ30" s="265">
        <f t="shared" si="9"/>
        <v>0</v>
      </c>
      <c r="AR30" s="265">
        <f t="shared" si="9"/>
        <v>0</v>
      </c>
      <c r="AS30" s="265">
        <f t="shared" si="9"/>
        <v>0</v>
      </c>
      <c r="AT30" s="265">
        <f t="shared" si="9"/>
        <v>0</v>
      </c>
      <c r="AU30" s="265">
        <f t="shared" si="9"/>
        <v>0</v>
      </c>
      <c r="AV30" s="265">
        <f t="shared" si="9"/>
        <v>0</v>
      </c>
      <c r="AW30" s="265">
        <f t="shared" si="9"/>
        <v>0</v>
      </c>
      <c r="AX30" s="469">
        <f t="shared" ref="AX30" si="10">IF(SUM(AX17:AX29)&gt;8,SUM(AX17:AX29)-8,0)+IF(SUM(AX17:AX29)&gt;12,SUM(AX17:AX29)-12,0)</f>
        <v>0</v>
      </c>
      <c r="AZ30" s="246"/>
    </row>
    <row r="31" spans="1:63" s="271" customFormat="1" x14ac:dyDescent="0.2">
      <c r="A31" s="266">
        <f t="shared" si="7"/>
        <v>42553</v>
      </c>
      <c r="B31" s="267" t="s">
        <v>86</v>
      </c>
      <c r="C31" s="268">
        <f t="shared" ref="C31:AN31" si="11">IFERROR((C$243*SUM(C17:C26)+C$244*SUM(C27:C29))/SUM(C17:C29)/2,0)*C30</f>
        <v>0</v>
      </c>
      <c r="D31" s="269">
        <f t="shared" si="11"/>
        <v>0</v>
      </c>
      <c r="E31" s="269">
        <f t="shared" si="11"/>
        <v>0</v>
      </c>
      <c r="F31" s="269">
        <f t="shared" si="11"/>
        <v>0</v>
      </c>
      <c r="G31" s="269">
        <f t="shared" si="11"/>
        <v>8.75</v>
      </c>
      <c r="H31" s="269">
        <f t="shared" si="11"/>
        <v>0</v>
      </c>
      <c r="I31" s="269">
        <f t="shared" si="11"/>
        <v>0</v>
      </c>
      <c r="J31" s="269">
        <f t="shared" si="11"/>
        <v>0</v>
      </c>
      <c r="K31" s="269">
        <f t="shared" si="11"/>
        <v>8.75</v>
      </c>
      <c r="L31" s="269">
        <f t="shared" si="11"/>
        <v>0</v>
      </c>
      <c r="M31" s="269">
        <f t="shared" si="11"/>
        <v>0</v>
      </c>
      <c r="N31" s="269">
        <f t="shared" si="11"/>
        <v>0</v>
      </c>
      <c r="O31" s="269">
        <f t="shared" si="11"/>
        <v>0</v>
      </c>
      <c r="P31" s="269">
        <f t="shared" si="11"/>
        <v>0</v>
      </c>
      <c r="Q31" s="269">
        <f t="shared" si="11"/>
        <v>8.75</v>
      </c>
      <c r="R31" s="269">
        <f t="shared" si="11"/>
        <v>0</v>
      </c>
      <c r="S31" s="269">
        <f t="shared" si="11"/>
        <v>0</v>
      </c>
      <c r="T31" s="269">
        <f t="shared" si="11"/>
        <v>7.5</v>
      </c>
      <c r="U31" s="269">
        <f t="shared" si="11"/>
        <v>0</v>
      </c>
      <c r="V31" s="269">
        <f t="shared" si="11"/>
        <v>0</v>
      </c>
      <c r="W31" s="269">
        <f t="shared" si="11"/>
        <v>0</v>
      </c>
      <c r="X31" s="269">
        <f t="shared" si="11"/>
        <v>8.75</v>
      </c>
      <c r="Y31" s="269">
        <f t="shared" si="11"/>
        <v>0</v>
      </c>
      <c r="Z31" s="269">
        <f t="shared" si="11"/>
        <v>0</v>
      </c>
      <c r="AA31" s="269">
        <f t="shared" si="11"/>
        <v>0</v>
      </c>
      <c r="AB31" s="269">
        <f t="shared" si="11"/>
        <v>0</v>
      </c>
      <c r="AC31" s="269">
        <f t="shared" si="11"/>
        <v>8.75</v>
      </c>
      <c r="AD31" s="269">
        <f t="shared" si="11"/>
        <v>0</v>
      </c>
      <c r="AE31" s="269">
        <f t="shared" si="11"/>
        <v>0</v>
      </c>
      <c r="AF31" s="269">
        <f t="shared" si="11"/>
        <v>0</v>
      </c>
      <c r="AG31" s="269">
        <f t="shared" si="11"/>
        <v>0</v>
      </c>
      <c r="AH31" s="269">
        <f t="shared" si="11"/>
        <v>0</v>
      </c>
      <c r="AI31" s="269">
        <f t="shared" si="11"/>
        <v>0</v>
      </c>
      <c r="AJ31" s="269">
        <f t="shared" si="11"/>
        <v>0</v>
      </c>
      <c r="AK31" s="269">
        <f t="shared" si="11"/>
        <v>8.75</v>
      </c>
      <c r="AL31" s="269">
        <f t="shared" si="11"/>
        <v>0</v>
      </c>
      <c r="AM31" s="269">
        <f t="shared" si="11"/>
        <v>0</v>
      </c>
      <c r="AN31" s="269">
        <f t="shared" si="11"/>
        <v>0</v>
      </c>
      <c r="AO31" s="269">
        <f t="shared" ref="AO31:AW31" si="12">IFERROR((AO$243*SUM(AO17:AO26)+AO$244*SUM(AO27:AO29))/SUM(AO17:AO29)/2,0)*AO30</f>
        <v>0</v>
      </c>
      <c r="AP31" s="269">
        <f t="shared" si="12"/>
        <v>0</v>
      </c>
      <c r="AQ31" s="269">
        <f t="shared" si="12"/>
        <v>0</v>
      </c>
      <c r="AR31" s="269">
        <f t="shared" si="12"/>
        <v>0</v>
      </c>
      <c r="AS31" s="269">
        <f t="shared" si="12"/>
        <v>0</v>
      </c>
      <c r="AT31" s="269">
        <f t="shared" si="12"/>
        <v>0</v>
      </c>
      <c r="AU31" s="269">
        <f t="shared" si="12"/>
        <v>0</v>
      </c>
      <c r="AV31" s="269">
        <f t="shared" si="12"/>
        <v>0</v>
      </c>
      <c r="AW31" s="269">
        <f t="shared" si="12"/>
        <v>0</v>
      </c>
      <c r="AX31" s="470">
        <f t="shared" ref="AX31" si="13">IFERROR((AX$243*SUM(AX17:AX26)+AX$244*SUM(AX27:AX29))/SUM(AX17:AX29)/2,0)*AX30</f>
        <v>0</v>
      </c>
      <c r="AZ31" s="246"/>
    </row>
    <row r="32" spans="1:63" s="271" customFormat="1" x14ac:dyDescent="0.2">
      <c r="A32" s="247">
        <f t="shared" ref="A32" si="14">A17+1</f>
        <v>42554</v>
      </c>
      <c r="B32" s="248" t="s">
        <v>77</v>
      </c>
      <c r="C32" s="249">
        <f>SUMPRODUCT((Driver!$A$2:$A$17=$A32)*(DriverEmp=C$1),Driver!$C$2:$V$17)</f>
        <v>0</v>
      </c>
      <c r="D32" s="250">
        <f>SUMPRODUCT((Driver!$A$2:$A$17=$A32)*(DriverEmp=D$1),Driver!$C$2:$V$17)</f>
        <v>0</v>
      </c>
      <c r="E32" s="250">
        <f>SUMPRODUCT((Driver!$A$2:$A$17=$A32)*(DriverEmp=E$1),Driver!$C$2:$V$17)</f>
        <v>0</v>
      </c>
      <c r="F32" s="250">
        <f>SUMPRODUCT((Driver!$A$2:$A$17=$A32)*(DriverEmp=F$1),Driver!$C$2:$V$17)</f>
        <v>0</v>
      </c>
      <c r="G32" s="250">
        <f>SUMPRODUCT((Driver!$A$2:$A$17=$A32)*(DriverEmp=G$1),Driver!$C$2:$V$17)</f>
        <v>0</v>
      </c>
      <c r="H32" s="250">
        <f>SUMPRODUCT((Driver!$A$2:$A$17=$A32)*(DriverEmp=H$1),Driver!$C$2:$V$17)</f>
        <v>0</v>
      </c>
      <c r="I32" s="250">
        <f>SUMPRODUCT((Driver!$A$2:$A$17=$A32)*(DriverEmp=I$1),Driver!$C$2:$V$17)</f>
        <v>0</v>
      </c>
      <c r="J32" s="250">
        <f>SUMPRODUCT((Driver!$A$2:$A$17=$A32)*(DriverEmp=J$1),Driver!$C$2:$V$17)</f>
        <v>0</v>
      </c>
      <c r="K32" s="250">
        <f>SUMPRODUCT((Driver!$A$2:$A$17=$A32)*(DriverEmp=K$1),Driver!$C$2:$V$17)</f>
        <v>0</v>
      </c>
      <c r="L32" s="250">
        <f>SUMPRODUCT((Driver!$A$2:$A$17=$A32)*(DriverEmp=L$1),Driver!$C$2:$V$17)</f>
        <v>0</v>
      </c>
      <c r="M32" s="250">
        <f>SUMPRODUCT((Driver!$A$2:$A$17=$A32)*(DriverEmp=M$1),Driver!$C$2:$V$17)</f>
        <v>0</v>
      </c>
      <c r="N32" s="250">
        <f>SUMPRODUCT((Driver!$A$2:$A$17=$A32)*(DriverEmp=N$1),Driver!$C$2:$V$17)</f>
        <v>0</v>
      </c>
      <c r="O32" s="250">
        <f>SUMPRODUCT((Driver!$A$2:$A$17=$A32)*(DriverEmp=O$1),Driver!$C$2:$V$17)</f>
        <v>0</v>
      </c>
      <c r="P32" s="250">
        <f>SUMPRODUCT((Driver!$A$2:$A$17=$A32)*(DriverEmp=P$1),Driver!$C$2:$V$17)</f>
        <v>0</v>
      </c>
      <c r="Q32" s="250">
        <f>SUMPRODUCT((Driver!$A$2:$A$17=$A32)*(DriverEmp=Q$1),Driver!$C$2:$V$17)</f>
        <v>0</v>
      </c>
      <c r="R32" s="250">
        <f>SUMPRODUCT((Driver!$A$2:$A$17=$A32)*(DriverEmp=R$1),Driver!$C$2:$V$17)</f>
        <v>0</v>
      </c>
      <c r="S32" s="250">
        <f>SUMPRODUCT((Driver!$A$2:$A$17=$A32)*(DriverEmp=S$1),Driver!$C$2:$V$17)</f>
        <v>0</v>
      </c>
      <c r="T32" s="250">
        <f>SUMPRODUCT((Driver!$A$2:$A$17=$A32)*(DriverEmp=T$1),Driver!$C$2:$V$17)</f>
        <v>0</v>
      </c>
      <c r="U32" s="250">
        <f>SUMPRODUCT((Driver!$A$2:$A$17=$A32)*(DriverEmp=U$1),Driver!$C$2:$V$17)</f>
        <v>0</v>
      </c>
      <c r="V32" s="250">
        <f>SUMPRODUCT((Driver!$A$2:$A$17=$A32)*(DriverEmp=V$1),Driver!$C$2:$V$17)</f>
        <v>0</v>
      </c>
      <c r="W32" s="250">
        <f>SUMPRODUCT((Driver!$A$2:$A$17=$A32)*(DriverEmp=W$1),Driver!$C$2:$V$17)</f>
        <v>0</v>
      </c>
      <c r="X32" s="250">
        <f>SUMPRODUCT((Driver!$A$2:$A$17=$A32)*(DriverEmp=X$1),Driver!$C$2:$V$17)</f>
        <v>0</v>
      </c>
      <c r="Y32" s="250">
        <f>SUMPRODUCT((Driver!$A$2:$A$17=$A32)*(DriverEmp=Y$1),Driver!$C$2:$V$17)</f>
        <v>0</v>
      </c>
      <c r="Z32" s="250">
        <f>SUMPRODUCT((Driver!$A$2:$A$17=$A32)*(DriverEmp=Z$1),Driver!$C$2:$V$17)</f>
        <v>0</v>
      </c>
      <c r="AA32" s="250">
        <f>SUMPRODUCT((Driver!$A$2:$A$17=$A32)*(DriverEmp=AA$1),Driver!$C$2:$V$17)</f>
        <v>0</v>
      </c>
      <c r="AB32" s="250">
        <f>SUMPRODUCT((Driver!$A$2:$A$17=$A32)*(DriverEmp=AB$1),Driver!$C$2:$V$17)</f>
        <v>0</v>
      </c>
      <c r="AC32" s="250">
        <f>SUMPRODUCT((Driver!$A$2:$A$17=$A32)*(DriverEmp=AC$1),Driver!$C$2:$V$17)</f>
        <v>0</v>
      </c>
      <c r="AD32" s="250">
        <f>SUMPRODUCT((Driver!$A$2:$A$17=$A32)*(DriverEmp=AD$1),Driver!$C$2:$V$17)</f>
        <v>0</v>
      </c>
      <c r="AE32" s="250">
        <f>SUMPRODUCT((Driver!$A$2:$A$17=$A32)*(DriverEmp=AE$1),Driver!$C$2:$V$17)</f>
        <v>0</v>
      </c>
      <c r="AF32" s="250">
        <f>SUMPRODUCT((Driver!$A$2:$A$17=$A32)*(DriverEmp=AF$1),Driver!$C$2:$V$17)</f>
        <v>0</v>
      </c>
      <c r="AG32" s="250">
        <f>SUMPRODUCT((Driver!$A$2:$A$17=$A32)*(DriverEmp=AG$1),Driver!$C$2:$V$17)</f>
        <v>0</v>
      </c>
      <c r="AH32" s="250">
        <f>SUMPRODUCT((Driver!$A$2:$A$17=$A32)*(DriverEmp=AH$1),Driver!$C$2:$V$17)</f>
        <v>0</v>
      </c>
      <c r="AI32" s="250">
        <f>SUMPRODUCT((Driver!$A$2:$A$17=$A32)*(DriverEmp=AI$1),Driver!$C$2:$V$17)</f>
        <v>0</v>
      </c>
      <c r="AJ32" s="250">
        <f>SUMPRODUCT((Driver!$A$2:$A$17=$A32)*(DriverEmp=AJ$1),Driver!$C$2:$V$17)</f>
        <v>0</v>
      </c>
      <c r="AK32" s="250">
        <f>SUMPRODUCT((Driver!$A$2:$A$17=$A32)*(DriverEmp=AK$1),Driver!$C$2:$V$17)</f>
        <v>0</v>
      </c>
      <c r="AL32" s="250">
        <f>SUMPRODUCT((Driver!$A$2:$A$17=$A32)*(DriverEmp=AL$1),Driver!$C$2:$V$17)</f>
        <v>0</v>
      </c>
      <c r="AM32" s="250">
        <f>SUMPRODUCT((Driver!$A$2:$A$17=$A32)*(DriverEmp=AM$1),Driver!$C$2:$V$17)</f>
        <v>0</v>
      </c>
      <c r="AN32" s="250">
        <f>SUMPRODUCT((Driver!$A$2:$A$17=$A32)*(DriverEmp=AN$1),Driver!$C$2:$V$17)</f>
        <v>0</v>
      </c>
      <c r="AO32" s="250">
        <f>SUMPRODUCT((Driver!$A$2:$A$17=$A32)*(DriverEmp=AO$1),Driver!$C$2:$V$17)</f>
        <v>0</v>
      </c>
      <c r="AP32" s="250">
        <f>SUMPRODUCT((Driver!$A$2:$A$17=$A32)*(DriverEmp=AP$1),Driver!$C$2:$V$17)</f>
        <v>0</v>
      </c>
      <c r="AQ32" s="250">
        <f>SUMPRODUCT((Driver!$A$2:$A$17=$A32)*(DriverEmp=AQ$1),Driver!$C$2:$V$17)</f>
        <v>0</v>
      </c>
      <c r="AR32" s="250">
        <f>SUMPRODUCT((Driver!$A$2:$A$17=$A32)*(DriverEmp=AR$1),Driver!$C$2:$V$17)</f>
        <v>0</v>
      </c>
      <c r="AS32" s="250">
        <f>SUMPRODUCT((Driver!$A$2:$A$17=$A32)*(DriverEmp=AS$1),Driver!$C$2:$V$17)</f>
        <v>0</v>
      </c>
      <c r="AT32" s="250">
        <f>SUMPRODUCT((Driver!$A$2:$A$17=$A32)*(DriverEmp=AT$1),Driver!$C$2:$V$17)</f>
        <v>0</v>
      </c>
      <c r="AU32" s="250">
        <f>SUMPRODUCT((Driver!$A$2:$A$17=$A32)*(DriverEmp=AU$1),Driver!$C$2:$V$17)</f>
        <v>0</v>
      </c>
      <c r="AV32" s="250">
        <f>SUMPRODUCT((Driver!$A$2:$A$17=$A32)*(DriverEmp=AV$1),Driver!$C$2:$V$17)</f>
        <v>0</v>
      </c>
      <c r="AW32" s="250">
        <f>SUMPRODUCT((Driver!$A$2:$A$17=$A32)*(DriverEmp=AW$1),Driver!$C$2:$V$17)</f>
        <v>0</v>
      </c>
      <c r="AX32" s="467">
        <f>SUMPRODUCT((Driver!$A$2:$A$17=$A32)*(DriverEmp=AX$1),Driver!$C$2:$V$17)</f>
        <v>0</v>
      </c>
      <c r="AZ32" s="246"/>
    </row>
    <row r="33" spans="1:52" x14ac:dyDescent="0.2">
      <c r="A33" s="247">
        <f t="shared" ref="A33:A96" si="15">A32</f>
        <v>42554</v>
      </c>
      <c r="B33" s="251" t="str">
        <f>Total!$H$1</f>
        <v>PP</v>
      </c>
      <c r="C33" s="249">
        <f>SUMPRODUCT((PP!$A$2:$A$80=$A33)*(PPEmp=C$1),PP!$D$2:$BD$80)</f>
        <v>0</v>
      </c>
      <c r="D33" s="250">
        <f>SUMPRODUCT((PP!$A$2:$A$80=$A33)*(PPEmp=D$1),PP!$D$2:$BD$80)</f>
        <v>0</v>
      </c>
      <c r="E33" s="250">
        <f>SUMPRODUCT((PP!$A$2:$A$80=$A33)*(PPEmp=E$1),PP!$D$2:$BD$80)</f>
        <v>0</v>
      </c>
      <c r="F33" s="250">
        <f>SUMPRODUCT((PP!$A$2:$A$80=$A33)*(PPEmp=F$1),PP!$D$2:$BD$80)</f>
        <v>0</v>
      </c>
      <c r="G33" s="250">
        <f>SUMPRODUCT((PP!$A$2:$A$80=$A33)*(PPEmp=G$1),PP!$D$2:$BD$80)</f>
        <v>0</v>
      </c>
      <c r="H33" s="250">
        <f>SUMPRODUCT((PP!$A$2:$A$80=$A33)*(PPEmp=H$1),PP!$D$2:$BD$80)</f>
        <v>0</v>
      </c>
      <c r="I33" s="250">
        <f>SUMPRODUCT((PP!$A$2:$A$80=$A33)*(PPEmp=I$1),PP!$D$2:$BD$80)</f>
        <v>0</v>
      </c>
      <c r="J33" s="250">
        <f>SUMPRODUCT((PP!$A$2:$A$80=$A33)*(PPEmp=J$1),PP!$D$2:$BD$80)</f>
        <v>0</v>
      </c>
      <c r="K33" s="250">
        <f>SUMPRODUCT((PP!$A$2:$A$80=$A33)*(PPEmp=K$1),PP!$D$2:$BD$80)</f>
        <v>0</v>
      </c>
      <c r="L33" s="250">
        <f>SUMPRODUCT((PP!$A$2:$A$80=$A33)*(PPEmp=L$1),PP!$D$2:$BD$80)</f>
        <v>0</v>
      </c>
      <c r="M33" s="250">
        <f>SUMPRODUCT((PP!$A$2:$A$80=$A33)*(PPEmp=M$1),PP!$D$2:$BD$80)</f>
        <v>0</v>
      </c>
      <c r="N33" s="250">
        <f>SUMPRODUCT((PP!$A$2:$A$80=$A33)*(PPEmp=N$1),PP!$D$2:$BD$80)</f>
        <v>0</v>
      </c>
      <c r="O33" s="250">
        <f>SUMPRODUCT((PP!$A$2:$A$80=$A33)*(PPEmp=O$1),PP!$D$2:$BD$80)</f>
        <v>0</v>
      </c>
      <c r="P33" s="250">
        <f>SUMPRODUCT((PP!$A$2:$A$80=$A33)*(PPEmp=P$1),PP!$D$2:$BD$80)</f>
        <v>0</v>
      </c>
      <c r="Q33" s="250">
        <f>SUMPRODUCT((PP!$A$2:$A$80=$A33)*(PPEmp=Q$1),PP!$D$2:$BD$80)</f>
        <v>0</v>
      </c>
      <c r="R33" s="250">
        <f>SUMPRODUCT((PP!$A$2:$A$80=$A33)*(PPEmp=R$1),PP!$D$2:$BD$80)</f>
        <v>0</v>
      </c>
      <c r="S33" s="250">
        <f>SUMPRODUCT((PP!$A$2:$A$80=$A33)*(PPEmp=S$1),PP!$D$2:$BD$80)</f>
        <v>0</v>
      </c>
      <c r="T33" s="250">
        <f>SUMPRODUCT((PP!$A$2:$A$80=$A33)*(PPEmp=T$1),PP!$D$2:$BD$80)</f>
        <v>0</v>
      </c>
      <c r="U33" s="250">
        <f>SUMPRODUCT((PP!$A$2:$A$80=$A33)*(PPEmp=U$1),PP!$D$2:$BD$80)</f>
        <v>0</v>
      </c>
      <c r="V33" s="250">
        <f>SUMPRODUCT((PP!$A$2:$A$80=$A33)*(PPEmp=V$1),PP!$D$2:$BD$80)</f>
        <v>0</v>
      </c>
      <c r="W33" s="250">
        <f>SUMPRODUCT((PP!$A$2:$A$80=$A33)*(PPEmp=W$1),PP!$D$2:$BD$80)</f>
        <v>0</v>
      </c>
      <c r="X33" s="250">
        <f>SUMPRODUCT((PP!$A$2:$A$80=$A33)*(PPEmp=X$1),PP!$D$2:$BD$80)</f>
        <v>0</v>
      </c>
      <c r="Y33" s="250">
        <f>SUMPRODUCT((PP!$A$2:$A$80=$A33)*(PPEmp=Y$1),PP!$D$2:$BD$80)</f>
        <v>0</v>
      </c>
      <c r="Z33" s="250">
        <f>SUMPRODUCT((PP!$A$2:$A$80=$A33)*(PPEmp=Z$1),PP!$D$2:$BD$80)</f>
        <v>0</v>
      </c>
      <c r="AA33" s="250">
        <f>SUMPRODUCT((PP!$A$2:$A$80=$A33)*(PPEmp=AA$1),PP!$D$2:$BD$80)</f>
        <v>0</v>
      </c>
      <c r="AB33" s="250">
        <f>SUMPRODUCT((PP!$A$2:$A$80=$A33)*(PPEmp=AB$1),PP!$D$2:$BD$80)</f>
        <v>0</v>
      </c>
      <c r="AC33" s="250">
        <f>SUMPRODUCT((PP!$A$2:$A$80=$A33)*(PPEmp=AC$1),PP!$D$2:$BD$80)</f>
        <v>0</v>
      </c>
      <c r="AD33" s="250">
        <f>SUMPRODUCT((PP!$A$2:$A$80=$A33)*(PPEmp=AD$1),PP!$D$2:$BD$80)</f>
        <v>0</v>
      </c>
      <c r="AE33" s="250">
        <f>SUMPRODUCT((PP!$A$2:$A$80=$A33)*(PPEmp=AE$1),PP!$D$2:$BD$80)</f>
        <v>0</v>
      </c>
      <c r="AF33" s="250">
        <f>SUMPRODUCT((PP!$A$2:$A$80=$A33)*(PPEmp=AF$1),PP!$D$2:$BD$80)</f>
        <v>0</v>
      </c>
      <c r="AG33" s="250">
        <f>SUMPRODUCT((PP!$A$2:$A$80=$A33)*(PPEmp=AG$1),PP!$D$2:$BD$80)</f>
        <v>0</v>
      </c>
      <c r="AH33" s="250">
        <f>SUMPRODUCT((PP!$A$2:$A$80=$A33)*(PPEmp=AH$1),PP!$D$2:$BD$80)</f>
        <v>0</v>
      </c>
      <c r="AI33" s="250">
        <f>SUMPRODUCT((PP!$A$2:$A$80=$A33)*(PPEmp=AI$1),PP!$D$2:$BD$80)</f>
        <v>0</v>
      </c>
      <c r="AJ33" s="250">
        <f>SUMPRODUCT((PP!$A$2:$A$80=$A33)*(PPEmp=AJ$1),PP!$D$2:$BD$80)</f>
        <v>0</v>
      </c>
      <c r="AK33" s="250">
        <f>SUMPRODUCT((PP!$A$2:$A$80=$A33)*(PPEmp=AK$1),PP!$D$2:$BD$80)</f>
        <v>0</v>
      </c>
      <c r="AL33" s="250">
        <f>SUMPRODUCT((PP!$A$2:$A$80=$A33)*(PPEmp=AL$1),PP!$D$2:$BD$80)</f>
        <v>0</v>
      </c>
      <c r="AM33" s="250">
        <f>SUMPRODUCT((PP!$A$2:$A$80=$A33)*(PPEmp=AM$1),PP!$D$2:$BD$80)</f>
        <v>0</v>
      </c>
      <c r="AN33" s="250">
        <f>SUMPRODUCT((PP!$A$2:$A$80=$A33)*(PPEmp=AN$1),PP!$D$2:$BD$80)</f>
        <v>0</v>
      </c>
      <c r="AO33" s="250">
        <f>SUMPRODUCT((PP!$A$2:$A$80=$A33)*(PPEmp=AO$1),PP!$D$2:$BD$80)</f>
        <v>0</v>
      </c>
      <c r="AP33" s="250">
        <f>SUMPRODUCT((PP!$A$2:$A$80=$A33)*(PPEmp=AP$1),PP!$D$2:$BD$80)</f>
        <v>0</v>
      </c>
      <c r="AQ33" s="250">
        <f>SUMPRODUCT((PP!$A$2:$A$80=$A33)*(PPEmp=AQ$1),PP!$D$2:$BD$80)</f>
        <v>0</v>
      </c>
      <c r="AR33" s="250">
        <f>SUMPRODUCT((PP!$A$2:$A$80=$A33)*(PPEmp=AR$1),PP!$D$2:$BD$80)</f>
        <v>0</v>
      </c>
      <c r="AS33" s="250">
        <f>SUMPRODUCT((PP!$A$2:$A$80=$A33)*(PPEmp=AS$1),PP!$D$2:$BD$80)</f>
        <v>0</v>
      </c>
      <c r="AT33" s="250">
        <f>SUMPRODUCT((PP!$A$2:$A$80=$A33)*(PPEmp=AT$1),PP!$D$2:$BD$80)</f>
        <v>0</v>
      </c>
      <c r="AU33" s="250">
        <f>SUMPRODUCT((PP!$A$2:$A$80=$A33)*(PPEmp=AU$1),PP!$D$2:$BD$80)</f>
        <v>0</v>
      </c>
      <c r="AV33" s="250">
        <f>SUMPRODUCT((PP!$A$2:$A$80=$A33)*(PPEmp=AV$1),PP!$D$2:$BD$80)</f>
        <v>0</v>
      </c>
      <c r="AW33" s="250">
        <f>SUMPRODUCT((PP!$A$2:$A$80=$A33)*(PPEmp=AW$1),PP!$D$2:$BD$80)</f>
        <v>0</v>
      </c>
      <c r="AX33" s="467">
        <f>SUMPRODUCT((PP!$A$2:$A$80=$A33)*(PPEmp=AX$1),PP!$D$2:$BD$80)</f>
        <v>0</v>
      </c>
    </row>
    <row r="34" spans="1:52" x14ac:dyDescent="0.2">
      <c r="A34" s="247">
        <f t="shared" si="15"/>
        <v>42554</v>
      </c>
      <c r="B34" s="252" t="str">
        <f>Total!$J$1</f>
        <v>FH</v>
      </c>
      <c r="C34" s="249">
        <f>SUMPRODUCT((FH!$A$2:$A$97=$A34)*(FHEmp=C$1),FH!$E$2:$AZ$97)</f>
        <v>0</v>
      </c>
      <c r="D34" s="250">
        <f>SUMPRODUCT((FH!$A$2:$A$97=$A34)*(FHEmp=D$1),FH!$E$2:$AZ$97)</f>
        <v>6.75</v>
      </c>
      <c r="E34" s="250">
        <f>SUMPRODUCT((FH!$A$2:$A$97=$A34)*(FHEmp=E$1),FH!$E$2:$AZ$97)</f>
        <v>0</v>
      </c>
      <c r="F34" s="250">
        <f>SUMPRODUCT((FH!$A$2:$A$97=$A34)*(FHEmp=F$1),FH!$E$2:$AZ$97)</f>
        <v>0</v>
      </c>
      <c r="G34" s="250">
        <f>SUMPRODUCT((FH!$A$2:$A$97=$A34)*(FHEmp=G$1),FH!$E$2:$AZ$97)</f>
        <v>0</v>
      </c>
      <c r="H34" s="250">
        <f>SUMPRODUCT((FH!$A$2:$A$97=$A34)*(FHEmp=H$1),FH!$E$2:$AZ$97)</f>
        <v>0</v>
      </c>
      <c r="I34" s="250">
        <f>SUMPRODUCT((FH!$A$2:$A$97=$A34)*(FHEmp=I$1),FH!$E$2:$AZ$97)</f>
        <v>0</v>
      </c>
      <c r="J34" s="250">
        <f>SUMPRODUCT((FH!$A$2:$A$97=$A34)*(FHEmp=J$1),FH!$E$2:$AZ$97)</f>
        <v>0</v>
      </c>
      <c r="K34" s="250">
        <f>SUMPRODUCT((FH!$A$2:$A$97=$A34)*(FHEmp=K$1),FH!$E$2:$AZ$97)</f>
        <v>1.2500000000000009</v>
      </c>
      <c r="L34" s="250">
        <f>SUMPRODUCT((FH!$A$2:$A$97=$A34)*(FHEmp=L$1),FH!$E$2:$AZ$97)</f>
        <v>0</v>
      </c>
      <c r="M34" s="250">
        <f>SUMPRODUCT((FH!$A$2:$A$97=$A34)*(FHEmp=M$1),FH!$E$2:$AZ$97)</f>
        <v>0</v>
      </c>
      <c r="N34" s="250">
        <f>SUMPRODUCT((FH!$A$2:$A$97=$A34)*(FHEmp=N$1),FH!$E$2:$AZ$97)</f>
        <v>0</v>
      </c>
      <c r="O34" s="250">
        <f>SUMPRODUCT((FH!$A$2:$A$97=$A34)*(FHEmp=O$1),FH!$E$2:$AZ$97)</f>
        <v>0</v>
      </c>
      <c r="P34" s="250">
        <f>SUMPRODUCT((FH!$A$2:$A$97=$A34)*(FHEmp=P$1),FH!$E$2:$AZ$97)</f>
        <v>0</v>
      </c>
      <c r="Q34" s="250">
        <f>SUMPRODUCT((FH!$A$2:$A$97=$A34)*(FHEmp=Q$1),FH!$E$2:$AZ$97)</f>
        <v>0</v>
      </c>
      <c r="R34" s="250">
        <f>SUMPRODUCT((FH!$A$2:$A$97=$A34)*(FHEmp=R$1),FH!$E$2:$AZ$97)</f>
        <v>0</v>
      </c>
      <c r="S34" s="250">
        <f>SUMPRODUCT((FH!$A$2:$A$97=$A34)*(FHEmp=S$1),FH!$E$2:$AZ$97)</f>
        <v>0</v>
      </c>
      <c r="T34" s="250">
        <f>SUMPRODUCT((FH!$A$2:$A$97=$A34)*(FHEmp=T$1),FH!$E$2:$AZ$97)</f>
        <v>0</v>
      </c>
      <c r="U34" s="250">
        <f>SUMPRODUCT((FH!$A$2:$A$97=$A34)*(FHEmp=U$1),FH!$E$2:$AZ$97)</f>
        <v>0</v>
      </c>
      <c r="V34" s="250">
        <f>SUMPRODUCT((FH!$A$2:$A$97=$A34)*(FHEmp=V$1),FH!$E$2:$AZ$97)</f>
        <v>7.0000000000000009</v>
      </c>
      <c r="W34" s="250">
        <f>SUMPRODUCT((FH!$A$2:$A$97=$A34)*(FHEmp=W$1),FH!$E$2:$AZ$97)</f>
        <v>0</v>
      </c>
      <c r="X34" s="250">
        <f>SUMPRODUCT((FH!$A$2:$A$97=$A34)*(FHEmp=X$1),FH!$E$2:$AZ$97)</f>
        <v>0</v>
      </c>
      <c r="Y34" s="250">
        <f>SUMPRODUCT((FH!$A$2:$A$97=$A34)*(FHEmp=Y$1),FH!$E$2:$AZ$97)</f>
        <v>0</v>
      </c>
      <c r="Z34" s="250">
        <f>SUMPRODUCT((FH!$A$2:$A$97=$A34)*(FHEmp=Z$1),FH!$E$2:$AZ$97)</f>
        <v>0</v>
      </c>
      <c r="AA34" s="250">
        <f>SUMPRODUCT((FH!$A$2:$A$97=$A34)*(FHEmp=AA$1),FH!$E$2:$AZ$97)</f>
        <v>0</v>
      </c>
      <c r="AB34" s="250">
        <f>SUMPRODUCT((FH!$A$2:$A$97=$A34)*(FHEmp=AB$1),FH!$E$2:$AZ$97)</f>
        <v>0</v>
      </c>
      <c r="AC34" s="250">
        <f>SUMPRODUCT((FH!$A$2:$A$97=$A34)*(FHEmp=AC$1),FH!$E$2:$AZ$97)</f>
        <v>0</v>
      </c>
      <c r="AD34" s="250">
        <f>SUMPRODUCT((FH!$A$2:$A$97=$A34)*(FHEmp=AD$1),FH!$E$2:$AZ$97)</f>
        <v>0</v>
      </c>
      <c r="AE34" s="250">
        <f>SUMPRODUCT((FH!$A$2:$A$97=$A34)*(FHEmp=AE$1),FH!$E$2:$AZ$97)</f>
        <v>0</v>
      </c>
      <c r="AF34" s="250">
        <f>SUMPRODUCT((FH!$A$2:$A$97=$A34)*(FHEmp=AF$1),FH!$E$2:$AZ$97)</f>
        <v>0</v>
      </c>
      <c r="AG34" s="250">
        <f>SUMPRODUCT((FH!$A$2:$A$97=$A34)*(FHEmp=AG$1),FH!$E$2:$AZ$97)</f>
        <v>0</v>
      </c>
      <c r="AH34" s="250">
        <f>SUMPRODUCT((FH!$A$2:$A$97=$A34)*(FHEmp=AH$1),FH!$E$2:$AZ$97)</f>
        <v>0</v>
      </c>
      <c r="AI34" s="250">
        <f>SUMPRODUCT((FH!$A$2:$A$97=$A34)*(FHEmp=AI$1),FH!$E$2:$AZ$97)</f>
        <v>0</v>
      </c>
      <c r="AJ34" s="250">
        <f>SUMPRODUCT((FH!$A$2:$A$97=$A34)*(FHEmp=AJ$1),FH!$E$2:$AZ$97)</f>
        <v>0</v>
      </c>
      <c r="AK34" s="250">
        <f>SUMPRODUCT((FH!$A$2:$A$97=$A34)*(FHEmp=AK$1),FH!$E$2:$AZ$97)</f>
        <v>0</v>
      </c>
      <c r="AL34" s="250">
        <f>SUMPRODUCT((FH!$A$2:$A$97=$A34)*(FHEmp=AL$1),FH!$E$2:$AZ$97)</f>
        <v>0</v>
      </c>
      <c r="AM34" s="250">
        <f>SUMPRODUCT((FH!$A$2:$A$97=$A34)*(FHEmp=AM$1),FH!$E$2:$AZ$97)</f>
        <v>0</v>
      </c>
      <c r="AN34" s="250">
        <f>SUMPRODUCT((FH!$A$2:$A$97=$A34)*(FHEmp=AN$1),FH!$E$2:$AZ$97)</f>
        <v>0</v>
      </c>
      <c r="AO34" s="250">
        <f>SUMPRODUCT((FH!$A$2:$A$97=$A34)*(FHEmp=AO$1),FH!$E$2:$AZ$97)</f>
        <v>0</v>
      </c>
      <c r="AP34" s="250">
        <f>SUMPRODUCT((FH!$A$2:$A$97=$A34)*(FHEmp=AP$1),FH!$E$2:$AZ$97)</f>
        <v>0</v>
      </c>
      <c r="AQ34" s="250">
        <f>SUMPRODUCT((FH!$A$2:$A$97=$A34)*(FHEmp=AQ$1),FH!$E$2:$AZ$97)</f>
        <v>0</v>
      </c>
      <c r="AR34" s="250">
        <f>SUMPRODUCT((FH!$A$2:$A$97=$A34)*(FHEmp=AR$1),FH!$E$2:$AZ$97)</f>
        <v>0</v>
      </c>
      <c r="AS34" s="250">
        <f>SUMPRODUCT((FH!$A$2:$A$97=$A34)*(FHEmp=AS$1),FH!$E$2:$AZ$97)</f>
        <v>0</v>
      </c>
      <c r="AT34" s="250">
        <f>SUMPRODUCT((FH!$A$2:$A$97=$A34)*(FHEmp=AT$1),FH!$E$2:$AZ$97)</f>
        <v>0</v>
      </c>
      <c r="AU34" s="250">
        <f>SUMPRODUCT((FH!$A$2:$A$97=$A34)*(FHEmp=AU$1),FH!$E$2:$AZ$97)</f>
        <v>0</v>
      </c>
      <c r="AV34" s="250">
        <f>SUMPRODUCT((FH!$A$2:$A$97=$A34)*(FHEmp=AV$1),FH!$E$2:$AZ$97)</f>
        <v>0</v>
      </c>
      <c r="AW34" s="250">
        <f>SUMPRODUCT((FH!$A$2:$A$97=$A34)*(FHEmp=AW$1),FH!$E$2:$AZ$97)</f>
        <v>0</v>
      </c>
      <c r="AX34" s="467">
        <f>SUMPRODUCT((FH!$A$2:$A$97=$A34)*(FHEmp=AX$1),FH!$E$2:$AZ$97)</f>
        <v>0</v>
      </c>
    </row>
    <row r="35" spans="1:52" s="271" customFormat="1" x14ac:dyDescent="0.2">
      <c r="A35" s="247">
        <f t="shared" si="15"/>
        <v>42554</v>
      </c>
      <c r="B35" s="253" t="str">
        <f>Total!$K$1</f>
        <v>T22</v>
      </c>
      <c r="C35" s="249">
        <f>SUMPRODUCT(('T22'!$A$2:$A$97=$A35)*(T22Emp=C$1),'T22'!$E$2:$AZ$97)</f>
        <v>0</v>
      </c>
      <c r="D35" s="250">
        <f>SUMPRODUCT(('T22'!$A$2:$A$97=$A35)*(T22Emp=D$1),'T22'!$E$2:$AZ$97)</f>
        <v>0</v>
      </c>
      <c r="E35" s="250">
        <f>SUMPRODUCT(('T22'!$A$2:$A$97=$A35)*(T22Emp=E$1),'T22'!$E$2:$AZ$97)</f>
        <v>0</v>
      </c>
      <c r="F35" s="250">
        <f>SUMPRODUCT(('T22'!$A$2:$A$97=$A35)*(T22Emp=F$1),'T22'!$E$2:$AZ$97)</f>
        <v>0</v>
      </c>
      <c r="G35" s="250">
        <f>SUMPRODUCT(('T22'!$A$2:$A$97=$A35)*(T22Emp=G$1),'T22'!$E$2:$AZ$97)</f>
        <v>0</v>
      </c>
      <c r="H35" s="250">
        <f>SUMPRODUCT(('T22'!$A$2:$A$97=$A35)*(T22Emp=H$1),'T22'!$E$2:$AZ$97)</f>
        <v>2.7500000000000009</v>
      </c>
      <c r="I35" s="250">
        <f>SUMPRODUCT(('T22'!$A$2:$A$97=$A35)*(T22Emp=I$1),'T22'!$E$2:$AZ$97)</f>
        <v>0</v>
      </c>
      <c r="J35" s="250">
        <f>SUMPRODUCT(('T22'!$A$2:$A$97=$A35)*(T22Emp=J$1),'T22'!$E$2:$AZ$97)</f>
        <v>0</v>
      </c>
      <c r="K35" s="250">
        <f>SUMPRODUCT(('T22'!$A$2:$A$97=$A35)*(T22Emp=K$1),'T22'!$E$2:$AZ$97)</f>
        <v>0</v>
      </c>
      <c r="L35" s="250">
        <f>SUMPRODUCT(('T22'!$A$2:$A$97=$A35)*(T22Emp=L$1),'T22'!$E$2:$AZ$97)</f>
        <v>0</v>
      </c>
      <c r="M35" s="250">
        <f>SUMPRODUCT(('T22'!$A$2:$A$97=$A35)*(T22Emp=M$1),'T22'!$E$2:$AZ$97)</f>
        <v>0</v>
      </c>
      <c r="N35" s="250">
        <f>SUMPRODUCT(('T22'!$A$2:$A$97=$A35)*(T22Emp=N$1),'T22'!$E$2:$AZ$97)</f>
        <v>0</v>
      </c>
      <c r="O35" s="250">
        <f>SUMPRODUCT(('T22'!$A$2:$A$97=$A35)*(T22Emp=O$1),'T22'!$E$2:$AZ$97)</f>
        <v>0</v>
      </c>
      <c r="P35" s="250">
        <f>SUMPRODUCT(('T22'!$A$2:$A$97=$A35)*(T22Emp=P$1),'T22'!$E$2:$AZ$97)</f>
        <v>0</v>
      </c>
      <c r="Q35" s="250">
        <f>SUMPRODUCT(('T22'!$A$2:$A$97=$A35)*(T22Emp=Q$1),'T22'!$E$2:$AZ$97)</f>
        <v>0</v>
      </c>
      <c r="R35" s="250">
        <f>SUMPRODUCT(('T22'!$A$2:$A$97=$A35)*(T22Emp=R$1),'T22'!$E$2:$AZ$97)</f>
        <v>0</v>
      </c>
      <c r="S35" s="250">
        <f>SUMPRODUCT(('T22'!$A$2:$A$97=$A35)*(T22Emp=S$1),'T22'!$E$2:$AZ$97)</f>
        <v>0</v>
      </c>
      <c r="T35" s="250">
        <f>SUMPRODUCT(('T22'!$A$2:$A$97=$A35)*(T22Emp=T$1),'T22'!$E$2:$AZ$97)</f>
        <v>0</v>
      </c>
      <c r="U35" s="250">
        <f>SUMPRODUCT(('T22'!$A$2:$A$97=$A35)*(T22Emp=U$1),'T22'!$E$2:$AZ$97)</f>
        <v>0</v>
      </c>
      <c r="V35" s="250">
        <f>SUMPRODUCT(('T22'!$A$2:$A$97=$A35)*(T22Emp=V$1),'T22'!$E$2:$AZ$97)</f>
        <v>0</v>
      </c>
      <c r="W35" s="250">
        <f>SUMPRODUCT(('T22'!$A$2:$A$97=$A35)*(T22Emp=W$1),'T22'!$E$2:$AZ$97)</f>
        <v>0</v>
      </c>
      <c r="X35" s="250">
        <f>SUMPRODUCT(('T22'!$A$2:$A$97=$A35)*(T22Emp=X$1),'T22'!$E$2:$AZ$97)</f>
        <v>0</v>
      </c>
      <c r="Y35" s="250">
        <f>SUMPRODUCT(('T22'!$A$2:$A$97=$A35)*(T22Emp=Y$1),'T22'!$E$2:$AZ$97)</f>
        <v>0</v>
      </c>
      <c r="Z35" s="250">
        <f>SUMPRODUCT(('T22'!$A$2:$A$97=$A35)*(T22Emp=Z$1),'T22'!$E$2:$AZ$97)</f>
        <v>0</v>
      </c>
      <c r="AA35" s="250">
        <f>SUMPRODUCT(('T22'!$A$2:$A$97=$A35)*(T22Emp=AA$1),'T22'!$E$2:$AZ$97)</f>
        <v>0</v>
      </c>
      <c r="AB35" s="250">
        <f>SUMPRODUCT(('T22'!$A$2:$A$97=$A35)*(T22Emp=AB$1),'T22'!$E$2:$AZ$97)</f>
        <v>0</v>
      </c>
      <c r="AC35" s="250">
        <f>SUMPRODUCT(('T22'!$A$2:$A$97=$A35)*(T22Emp=AC$1),'T22'!$E$2:$AZ$97)</f>
        <v>0</v>
      </c>
      <c r="AD35" s="250">
        <f>SUMPRODUCT(('T22'!$A$2:$A$97=$A35)*(T22Emp=AD$1),'T22'!$E$2:$AZ$97)</f>
        <v>0</v>
      </c>
      <c r="AE35" s="250">
        <f>SUMPRODUCT(('T22'!$A$2:$A$97=$A35)*(T22Emp=AE$1),'T22'!$E$2:$AZ$97)</f>
        <v>0</v>
      </c>
      <c r="AF35" s="250">
        <f>SUMPRODUCT(('T22'!$A$2:$A$97=$A35)*(T22Emp=AF$1),'T22'!$E$2:$AZ$97)</f>
        <v>4.5</v>
      </c>
      <c r="AG35" s="250">
        <f>SUMPRODUCT(('T22'!$A$2:$A$97=$A35)*(T22Emp=AG$1),'T22'!$E$2:$AZ$97)</f>
        <v>0</v>
      </c>
      <c r="AH35" s="250">
        <f>SUMPRODUCT(('T22'!$A$2:$A$97=$A35)*(T22Emp=AH$1),'T22'!$E$2:$AZ$97)</f>
        <v>0</v>
      </c>
      <c r="AI35" s="250">
        <f>SUMPRODUCT(('T22'!$A$2:$A$97=$A35)*(T22Emp=AI$1),'T22'!$E$2:$AZ$97)</f>
        <v>0</v>
      </c>
      <c r="AJ35" s="250">
        <f>SUMPRODUCT(('T22'!$A$2:$A$97=$A35)*(T22Emp=AJ$1),'T22'!$E$2:$AZ$97)</f>
        <v>0</v>
      </c>
      <c r="AK35" s="250">
        <f>SUMPRODUCT(('T22'!$A$2:$A$97=$A35)*(T22Emp=AK$1),'T22'!$E$2:$AZ$97)</f>
        <v>0</v>
      </c>
      <c r="AL35" s="250">
        <f>SUMPRODUCT(('T22'!$A$2:$A$97=$A35)*(T22Emp=AL$1),'T22'!$E$2:$AZ$97)</f>
        <v>0</v>
      </c>
      <c r="AM35" s="250">
        <f>SUMPRODUCT(('T22'!$A$2:$A$97=$A35)*(T22Emp=AM$1),'T22'!$E$2:$AZ$97)</f>
        <v>0</v>
      </c>
      <c r="AN35" s="250">
        <f>SUMPRODUCT(('T22'!$A$2:$A$97=$A35)*(T22Emp=AN$1),'T22'!$E$2:$AZ$97)</f>
        <v>0</v>
      </c>
      <c r="AO35" s="250">
        <f>SUMPRODUCT(('T22'!$A$2:$A$97=$A35)*(T22Emp=AO$1),'T22'!$E$2:$AZ$97)</f>
        <v>0</v>
      </c>
      <c r="AP35" s="250">
        <f>SUMPRODUCT(('T22'!$A$2:$A$97=$A35)*(T22Emp=AP$1),'T22'!$E$2:$AZ$97)</f>
        <v>0</v>
      </c>
      <c r="AQ35" s="250">
        <f>SUMPRODUCT(('T22'!$A$2:$A$97=$A35)*(T22Emp=AQ$1),'T22'!$E$2:$AZ$97)</f>
        <v>0</v>
      </c>
      <c r="AR35" s="250">
        <f>SUMPRODUCT(('T22'!$A$2:$A$97=$A35)*(T22Emp=AR$1),'T22'!$E$2:$AZ$97)</f>
        <v>0</v>
      </c>
      <c r="AS35" s="250">
        <f>SUMPRODUCT(('T22'!$A$2:$A$97=$A35)*(T22Emp=AS$1),'T22'!$E$2:$AZ$97)</f>
        <v>0</v>
      </c>
      <c r="AT35" s="250">
        <f>SUMPRODUCT(('T22'!$A$2:$A$97=$A35)*(T22Emp=AT$1),'T22'!$E$2:$AZ$97)</f>
        <v>0</v>
      </c>
      <c r="AU35" s="250">
        <f>SUMPRODUCT(('T22'!$A$2:$A$97=$A35)*(T22Emp=AU$1),'T22'!$E$2:$AZ$97)</f>
        <v>0</v>
      </c>
      <c r="AV35" s="250">
        <f>SUMPRODUCT(('T22'!$A$2:$A$97=$A35)*(T22Emp=AV$1),'T22'!$E$2:$AZ$97)</f>
        <v>0</v>
      </c>
      <c r="AW35" s="250">
        <f>SUMPRODUCT(('T22'!$A$2:$A$97=$A35)*(T22Emp=AW$1),'T22'!$E$2:$AZ$97)</f>
        <v>0</v>
      </c>
      <c r="AX35" s="467">
        <f>SUMPRODUCT(('T22'!$A$2:$A$97=$A35)*(T22Emp=AX$1),'T22'!$E$2:$AZ$97)</f>
        <v>0</v>
      </c>
      <c r="AZ35" s="246"/>
    </row>
    <row r="36" spans="1:52" s="271" customFormat="1" x14ac:dyDescent="0.2">
      <c r="A36" s="247">
        <f t="shared" si="15"/>
        <v>42554</v>
      </c>
      <c r="B36" s="254" t="str">
        <f>Total!$L$1</f>
        <v>RF</v>
      </c>
      <c r="C36" s="249">
        <f>SUMPRODUCT((RF!$A$2:$A$17=$A36)*(RFEmp=C$1)*(RF!$H$21:$AO$21="RF Valet"),RF!$H$2:$AO$17)</f>
        <v>0</v>
      </c>
      <c r="D36" s="250">
        <f>SUMPRODUCT((RF!$A$2:$A$17=$A36)*(RFEmp=D$1)*(RF!$H$21:$AO$21="RF Valet"),RF!$H$2:$AO$17)</f>
        <v>0</v>
      </c>
      <c r="E36" s="250">
        <f>SUMPRODUCT((RF!$A$2:$A$17=$A36)*(RFEmp=E$1)*(RF!$H$21:$AO$21="RF Valet"),RF!$H$2:$AO$17)</f>
        <v>0</v>
      </c>
      <c r="F36" s="250">
        <f>SUMPRODUCT((RF!$A$2:$A$17=$A36)*(RFEmp=F$1)*(RF!$H$21:$AO$21="RF Valet"),RF!$H$2:$AO$17)</f>
        <v>0</v>
      </c>
      <c r="G36" s="250">
        <f>SUMPRODUCT((RF!$A$2:$A$17=$A36)*(RFEmp=G$1)*(RF!$H$21:$AO$21="RF Valet"),RF!$H$2:$AO$17)</f>
        <v>0</v>
      </c>
      <c r="H36" s="250">
        <f>SUMPRODUCT((RF!$A$2:$A$17=$A36)*(RFEmp=H$1)*(RF!$H$21:$AO$21="RF Valet"),RF!$H$2:$AO$17)</f>
        <v>5</v>
      </c>
      <c r="I36" s="250">
        <f>SUMPRODUCT((RF!$A$2:$A$17=$A36)*(RFEmp=I$1)*(RF!$H$21:$AO$21="RF Valet"),RF!$H$2:$AO$17)</f>
        <v>0</v>
      </c>
      <c r="J36" s="250">
        <f>SUMPRODUCT((RF!$A$2:$A$17=$A36)*(RFEmp=J$1)*(RF!$H$21:$AO$21="RF Valet"),RF!$H$2:$AO$17)</f>
        <v>0</v>
      </c>
      <c r="K36" s="250">
        <f>SUMPRODUCT((RF!$A$2:$A$17=$A36)*(RFEmp=K$1)*(RF!$H$21:$AO$21="RF Valet"),RF!$H$2:$AO$17)</f>
        <v>0</v>
      </c>
      <c r="L36" s="250">
        <f>SUMPRODUCT((RF!$A$2:$A$17=$A36)*(RFEmp=L$1)*(RF!$H$21:$AO$21="RF Valet"),RF!$H$2:$AO$17)</f>
        <v>4.75</v>
      </c>
      <c r="M36" s="250">
        <f>SUMPRODUCT((RF!$A$2:$A$17=$A36)*(RFEmp=M$1)*(RF!$H$21:$AO$21="RF Valet"),RF!$H$2:$AO$17)</f>
        <v>0</v>
      </c>
      <c r="N36" s="250">
        <f>SUMPRODUCT((RF!$A$2:$A$17=$A36)*(RFEmp=N$1)*(RF!$H$21:$AO$21="RF Valet"),RF!$H$2:$AO$17)</f>
        <v>0</v>
      </c>
      <c r="O36" s="250">
        <f>SUMPRODUCT((RF!$A$2:$A$17=$A36)*(RFEmp=O$1)*(RF!$H$21:$AO$21="RF Valet"),RF!$H$2:$AO$17)</f>
        <v>0</v>
      </c>
      <c r="P36" s="250">
        <f>SUMPRODUCT((RF!$A$2:$A$17=$A36)*(RFEmp=P$1)*(RF!$H$21:$AO$21="RF Valet"),RF!$H$2:$AO$17)</f>
        <v>4.75</v>
      </c>
      <c r="Q36" s="250">
        <f>SUMPRODUCT((RF!$A$2:$A$17=$A36)*(RFEmp=Q$1)*(RF!$H$21:$AO$21="RF Valet"),RF!$H$2:$AO$17)</f>
        <v>0</v>
      </c>
      <c r="R36" s="250">
        <f>SUMPRODUCT((RF!$A$2:$A$17=$A36)*(RFEmp=R$1)*(RF!$H$21:$AO$21="RF Valet"),RF!$H$2:$AO$17)</f>
        <v>0</v>
      </c>
      <c r="S36" s="250">
        <f>SUMPRODUCT((RF!$A$2:$A$17=$A36)*(RFEmp=S$1)*(RF!$H$21:$AO$21="RF Valet"),RF!$H$2:$AO$17)</f>
        <v>0</v>
      </c>
      <c r="T36" s="250">
        <f>SUMPRODUCT((RF!$A$2:$A$17=$A36)*(RFEmp=T$1)*(RF!$H$21:$AO$21="RF Valet"),RF!$H$2:$AO$17)</f>
        <v>0</v>
      </c>
      <c r="U36" s="250">
        <f>SUMPRODUCT((RF!$A$2:$A$17=$A36)*(RFEmp=U$1)*(RF!$H$21:$AO$21="RF Valet"),RF!$H$2:$AO$17)</f>
        <v>0</v>
      </c>
      <c r="V36" s="250">
        <f>SUMPRODUCT((RF!$A$2:$A$17=$A36)*(RFEmp=V$1)*(RF!$H$21:$AO$21="RF Valet"),RF!$H$2:$AO$17)</f>
        <v>0</v>
      </c>
      <c r="W36" s="250">
        <f>SUMPRODUCT((RF!$A$2:$A$17=$A36)*(RFEmp=W$1)*(RF!$H$21:$AO$21="RF Valet"),RF!$H$2:$AO$17)</f>
        <v>0</v>
      </c>
      <c r="X36" s="250">
        <f>SUMPRODUCT((RF!$A$2:$A$17=$A36)*(RFEmp=X$1)*(RF!$H$21:$AO$21="RF Valet"),RF!$H$2:$AO$17)</f>
        <v>0</v>
      </c>
      <c r="Y36" s="250">
        <f>SUMPRODUCT((RF!$A$2:$A$17=$A36)*(RFEmp=Y$1)*(RF!$H$21:$AO$21="RF Valet"),RF!$H$2:$AO$17)</f>
        <v>0</v>
      </c>
      <c r="Z36" s="250">
        <f>SUMPRODUCT((RF!$A$2:$A$17=$A36)*(RFEmp=Z$1)*(RF!$H$21:$AO$21="RF Valet"),RF!$H$2:$AO$17)</f>
        <v>0</v>
      </c>
      <c r="AA36" s="250">
        <f>SUMPRODUCT((RF!$A$2:$A$17=$A36)*(RFEmp=AA$1)*(RF!$H$21:$AO$21="RF Valet"),RF!$H$2:$AO$17)</f>
        <v>0</v>
      </c>
      <c r="AB36" s="250">
        <f>SUMPRODUCT((RF!$A$2:$A$17=$A36)*(RFEmp=AB$1)*(RF!$H$21:$AO$21="RF Valet"),RF!$H$2:$AO$17)</f>
        <v>0</v>
      </c>
      <c r="AC36" s="250">
        <f>SUMPRODUCT((RF!$A$2:$A$17=$A36)*(RFEmp=AC$1)*(RF!$H$21:$AO$21="RF Valet"),RF!$H$2:$AO$17)</f>
        <v>0</v>
      </c>
      <c r="AD36" s="250">
        <f>SUMPRODUCT((RF!$A$2:$A$17=$A36)*(RFEmp=AD$1)*(RF!$H$21:$AO$21="RF Valet"),RF!$H$2:$AO$17)</f>
        <v>0</v>
      </c>
      <c r="AE36" s="250">
        <f>SUMPRODUCT((RF!$A$2:$A$17=$A36)*(RFEmp=AE$1)*(RF!$H$21:$AO$21="RF Valet"),RF!$H$2:$AO$17)</f>
        <v>0</v>
      </c>
      <c r="AF36" s="250">
        <f>SUMPRODUCT((RF!$A$2:$A$17=$A36)*(RFEmp=AF$1)*(RF!$H$21:$AO$21="RF Valet"),RF!$H$2:$AO$17)</f>
        <v>0</v>
      </c>
      <c r="AG36" s="250">
        <f>SUMPRODUCT((RF!$A$2:$A$17=$A36)*(RFEmp=AG$1)*(RF!$H$21:$AO$21="RF Valet"),RF!$H$2:$AO$17)</f>
        <v>0</v>
      </c>
      <c r="AH36" s="250">
        <f>SUMPRODUCT((RF!$A$2:$A$17=$A36)*(RFEmp=AH$1)*(RF!$H$21:$AO$21="RF Valet"),RF!$H$2:$AO$17)</f>
        <v>0</v>
      </c>
      <c r="AI36" s="250">
        <f>SUMPRODUCT((RF!$A$2:$A$17=$A36)*(RFEmp=AI$1)*(RF!$H$21:$AO$21="RF Valet"),RF!$H$2:$AO$17)</f>
        <v>0</v>
      </c>
      <c r="AJ36" s="250">
        <f>SUMPRODUCT((RF!$A$2:$A$17=$A36)*(RFEmp=AJ$1)*(RF!$H$21:$AO$21="RF Valet"),RF!$H$2:$AO$17)</f>
        <v>0</v>
      </c>
      <c r="AK36" s="250">
        <f>SUMPRODUCT((RF!$A$2:$A$17=$A36)*(RFEmp=AK$1)*(RF!$H$21:$AO$21="RF Valet"),RF!$H$2:$AO$17)</f>
        <v>4.5</v>
      </c>
      <c r="AL36" s="250">
        <f>SUMPRODUCT((RF!$A$2:$A$17=$A36)*(RFEmp=AL$1)*(RF!$H$21:$AO$21="RF Valet"),RF!$H$2:$AO$17)</f>
        <v>0</v>
      </c>
      <c r="AM36" s="250">
        <f>SUMPRODUCT((RF!$A$2:$A$17=$A36)*(RFEmp=AM$1)*(RF!$H$21:$AO$21="RF Valet"),RF!$H$2:$AO$17)</f>
        <v>0</v>
      </c>
      <c r="AN36" s="250">
        <f>SUMPRODUCT((RF!$A$2:$A$17=$A36)*(RFEmp=AN$1)*(RF!$H$21:$AO$21="RF Valet"),RF!$H$2:$AO$17)</f>
        <v>0</v>
      </c>
      <c r="AO36" s="250">
        <f>SUMPRODUCT((RF!$A$2:$A$17=$A36)*(RFEmp=AO$1)*(RF!$H$21:$AO$21="RF Valet"),RF!$H$2:$AO$17)</f>
        <v>0</v>
      </c>
      <c r="AP36" s="250">
        <f>SUMPRODUCT((RF!$A$2:$A$17=$A36)*(RFEmp=AP$1)*(RF!$H$21:$AO$21="RF Valet"),RF!$H$2:$AO$17)</f>
        <v>0</v>
      </c>
      <c r="AQ36" s="250">
        <f>SUMPRODUCT((RF!$A$2:$A$17=$A36)*(RFEmp=AQ$1)*(RF!$H$21:$AO$21="RF Valet"),RF!$H$2:$AO$17)</f>
        <v>0</v>
      </c>
      <c r="AR36" s="250">
        <f>SUMPRODUCT((RF!$A$2:$A$17=$A36)*(RFEmp=AR$1)*(RF!$H$21:$AO$21="RF Valet"),RF!$H$2:$AO$17)</f>
        <v>0</v>
      </c>
      <c r="AS36" s="250">
        <f>SUMPRODUCT((RF!$A$2:$A$17=$A36)*(RFEmp=AS$1)*(RF!$H$21:$AO$21="RF Valet"),RF!$H$2:$AO$17)</f>
        <v>0</v>
      </c>
      <c r="AT36" s="250">
        <f>SUMPRODUCT((RF!$A$2:$A$17=$A36)*(RFEmp=AT$1)*(RF!$H$21:$AO$21="RF Valet"),RF!$H$2:$AO$17)</f>
        <v>0</v>
      </c>
      <c r="AU36" s="250">
        <f>SUMPRODUCT((RF!$A$2:$A$17=$A36)*(RFEmp=AU$1)*(RF!$H$21:$AO$21="RF Valet"),RF!$H$2:$AO$17)</f>
        <v>0</v>
      </c>
      <c r="AV36" s="250">
        <f>SUMPRODUCT((RF!$A$2:$A$17=$A36)*(RFEmp=AV$1)*(RF!$H$21:$AO$21="RF Valet"),RF!$H$2:$AO$17)</f>
        <v>0</v>
      </c>
      <c r="AW36" s="250">
        <f>SUMPRODUCT((RF!$A$2:$A$17=$A36)*(RFEmp=AW$1)*(RF!$H$21:$AO$21="RF Valet"),RF!$H$2:$AO$17)</f>
        <v>0</v>
      </c>
      <c r="AX36" s="467">
        <f>SUMPRODUCT((RF!$A$2:$A$17=$A36)*(RFEmp=AX$1)*(RF!$H$21:$AO$21="RF Valet"),RF!$H$2:$AO$17)</f>
        <v>0</v>
      </c>
      <c r="AZ36" s="246"/>
    </row>
    <row r="37" spans="1:52" s="271" customFormat="1" x14ac:dyDescent="0.2">
      <c r="A37" s="247">
        <f t="shared" si="15"/>
        <v>42554</v>
      </c>
      <c r="B37" s="571" t="s">
        <v>139</v>
      </c>
      <c r="C37" s="249">
        <f>SUMPRODUCT(('RC'!$A$2:$A$17=$A37)*(RCEmp=C$1),'RC'!$D$2:$AK$17)</f>
        <v>0</v>
      </c>
      <c r="D37" s="250">
        <f>SUMPRODUCT(('RC'!$A$2:$A$17=$A37)*(RCEmp=D$1),'RC'!$D$2:$AK$17)</f>
        <v>0</v>
      </c>
      <c r="E37" s="250">
        <f>SUMPRODUCT(('RC'!$A$2:$A$17=$A37)*(RCEmp=E$1),'RC'!$D$2:$AK$17)</f>
        <v>0</v>
      </c>
      <c r="F37" s="250">
        <f>SUMPRODUCT(('RC'!$A$2:$A$17=$A37)*(RCEmp=F$1),'RC'!$D$2:$AK$17)</f>
        <v>0</v>
      </c>
      <c r="G37" s="250">
        <f>SUMPRODUCT(('RC'!$A$2:$A$17=$A37)*(RCEmp=G$1),'RC'!$D$2:$AK$17)</f>
        <v>0</v>
      </c>
      <c r="H37" s="250">
        <f>SUMPRODUCT(('RC'!$A$2:$A$17=$A37)*(RCEmp=H$1),'RC'!$D$2:$AK$17)</f>
        <v>0</v>
      </c>
      <c r="I37" s="250">
        <f>SUMPRODUCT(('RC'!$A$2:$A$17=$A37)*(RCEmp=I$1),'RC'!$D$2:$AK$17)</f>
        <v>0</v>
      </c>
      <c r="J37" s="250">
        <f>SUMPRODUCT(('RC'!$A$2:$A$17=$A37)*(RCEmp=J$1),'RC'!$D$2:$AK$17)</f>
        <v>0</v>
      </c>
      <c r="K37" s="250">
        <f>SUMPRODUCT(('RC'!$A$2:$A$17=$A37)*(RCEmp=K$1),'RC'!$D$2:$AK$17)</f>
        <v>0</v>
      </c>
      <c r="L37" s="250">
        <f>SUMPRODUCT(('RC'!$A$2:$A$17=$A37)*(RCEmp=L$1),'RC'!$D$2:$AK$17)</f>
        <v>0</v>
      </c>
      <c r="M37" s="250">
        <f>SUMPRODUCT(('RC'!$A$2:$A$17=$A37)*(RCEmp=M$1),'RC'!$D$2:$AK$17)</f>
        <v>0</v>
      </c>
      <c r="N37" s="250">
        <f>SUMPRODUCT(('RC'!$A$2:$A$17=$A37)*(RCEmp=N$1),'RC'!$D$2:$AK$17)</f>
        <v>9.5</v>
      </c>
      <c r="O37" s="250">
        <f>SUMPRODUCT(('RC'!$A$2:$A$17=$A37)*(RCEmp=O$1),'RC'!$D$2:$AK$17)</f>
        <v>0</v>
      </c>
      <c r="P37" s="250">
        <f>SUMPRODUCT(('RC'!$A$2:$A$17=$A37)*(RCEmp=P$1),'RC'!$D$2:$AK$17)</f>
        <v>0</v>
      </c>
      <c r="Q37" s="250">
        <f>SUMPRODUCT(('RC'!$A$2:$A$17=$A37)*(RCEmp=Q$1),'RC'!$D$2:$AK$17)</f>
        <v>0</v>
      </c>
      <c r="R37" s="250">
        <f>SUMPRODUCT(('RC'!$A$2:$A$17=$A37)*(RCEmp=R$1),'RC'!$D$2:$AK$17)</f>
        <v>0</v>
      </c>
      <c r="S37" s="250">
        <f>SUMPRODUCT(('RC'!$A$2:$A$17=$A37)*(RCEmp=S$1),'RC'!$D$2:$AK$17)</f>
        <v>0</v>
      </c>
      <c r="T37" s="250">
        <f>SUMPRODUCT(('RC'!$A$2:$A$17=$A37)*(RCEmp=T$1),'RC'!$D$2:$AK$17)</f>
        <v>0</v>
      </c>
      <c r="U37" s="250">
        <f>SUMPRODUCT(('RC'!$A$2:$A$17=$A37)*(RCEmp=U$1),'RC'!$D$2:$AK$17)</f>
        <v>0</v>
      </c>
      <c r="V37" s="250">
        <f>SUMPRODUCT(('RC'!$A$2:$A$17=$A37)*(RCEmp=V$1),'RC'!$D$2:$AK$17)</f>
        <v>0</v>
      </c>
      <c r="W37" s="250">
        <f>SUMPRODUCT(('RC'!$A$2:$A$17=$A37)*(RCEmp=W$1),'RC'!$D$2:$AK$17)</f>
        <v>0</v>
      </c>
      <c r="X37" s="250">
        <f>SUMPRODUCT(('RC'!$A$2:$A$17=$A37)*(RCEmp=X$1),'RC'!$D$2:$AK$17)</f>
        <v>0</v>
      </c>
      <c r="Y37" s="250">
        <f>SUMPRODUCT(('RC'!$A$2:$A$17=$A37)*(RCEmp=Y$1),'RC'!$D$2:$AK$17)</f>
        <v>0</v>
      </c>
      <c r="Z37" s="250">
        <f>SUMPRODUCT(('RC'!$A$2:$A$17=$A37)*(RCEmp=Z$1),'RC'!$D$2:$AK$17)</f>
        <v>0</v>
      </c>
      <c r="AA37" s="250">
        <f>SUMPRODUCT(('RC'!$A$2:$A$17=$A37)*(RCEmp=AA$1),'RC'!$D$2:$AK$17)</f>
        <v>0</v>
      </c>
      <c r="AB37" s="250">
        <f>SUMPRODUCT(('RC'!$A$2:$A$17=$A37)*(RCEmp=AB$1),'RC'!$D$2:$AK$17)</f>
        <v>0</v>
      </c>
      <c r="AC37" s="250">
        <f>SUMPRODUCT(('RC'!$A$2:$A$17=$A37)*(RCEmp=AC$1),'RC'!$D$2:$AK$17)</f>
        <v>0</v>
      </c>
      <c r="AD37" s="250">
        <f>SUMPRODUCT(('RC'!$A$2:$A$17=$A37)*(RCEmp=AD$1),'RC'!$D$2:$AK$17)</f>
        <v>0</v>
      </c>
      <c r="AE37" s="250">
        <f>SUMPRODUCT(('RC'!$A$2:$A$17=$A37)*(RCEmp=AE$1),'RC'!$D$2:$AK$17)</f>
        <v>0</v>
      </c>
      <c r="AF37" s="250">
        <f>SUMPRODUCT(('RC'!$A$2:$A$17=$A37)*(RCEmp=AF$1),'RC'!$D$2:$AK$17)</f>
        <v>0</v>
      </c>
      <c r="AG37" s="250">
        <f>SUMPRODUCT(('RC'!$A$2:$A$17=$A37)*(RCEmp=AG$1),'RC'!$D$2:$AK$17)</f>
        <v>0</v>
      </c>
      <c r="AH37" s="250">
        <f>SUMPRODUCT(('RC'!$A$2:$A$17=$A37)*(RCEmp=AH$1),'RC'!$D$2:$AK$17)</f>
        <v>0</v>
      </c>
      <c r="AI37" s="250">
        <f>SUMPRODUCT(('RC'!$A$2:$A$17=$A37)*(RCEmp=AI$1),'RC'!$D$2:$AK$17)</f>
        <v>0</v>
      </c>
      <c r="AJ37" s="250">
        <f>SUMPRODUCT(('RC'!$A$2:$A$17=$A37)*(RCEmp=AJ$1),'RC'!$D$2:$AK$17)</f>
        <v>0</v>
      </c>
      <c r="AK37" s="250">
        <f>SUMPRODUCT(('RC'!$A$2:$A$17=$A37)*(RCEmp=AK$1),'RC'!$D$2:$AK$17)</f>
        <v>0</v>
      </c>
      <c r="AL37" s="250">
        <f>SUMPRODUCT(('RC'!$A$2:$A$17=$A37)*(RCEmp=AL$1),'RC'!$D$2:$AK$17)</f>
        <v>0</v>
      </c>
      <c r="AM37" s="250">
        <f>SUMPRODUCT(('RC'!$A$2:$A$17=$A37)*(RCEmp=AM$1),'RC'!$D$2:$AK$17)</f>
        <v>0</v>
      </c>
      <c r="AN37" s="250">
        <f>SUMPRODUCT(('RC'!$A$2:$A$17=$A37)*(RCEmp=AN$1),'RC'!$D$2:$AK$17)</f>
        <v>0</v>
      </c>
      <c r="AO37" s="250">
        <f>SUMPRODUCT(('RC'!$A$2:$A$17=$A37)*(RCEmp=AO$1),'RC'!$D$2:$AK$17)</f>
        <v>0</v>
      </c>
      <c r="AP37" s="250">
        <f>SUMPRODUCT(('RC'!$A$2:$A$17=$A37)*(RCEmp=AP$1),'RC'!$D$2:$AK$17)</f>
        <v>0</v>
      </c>
      <c r="AQ37" s="250">
        <f>SUMPRODUCT(('RC'!$A$2:$A$17=$A37)*(RCEmp=AQ$1),'RC'!$D$2:$AK$17)</f>
        <v>0</v>
      </c>
      <c r="AR37" s="250">
        <f>SUMPRODUCT(('RC'!$A$2:$A$17=$A37)*(RCEmp=AR$1),'RC'!$D$2:$AK$17)</f>
        <v>0</v>
      </c>
      <c r="AS37" s="250">
        <f>SUMPRODUCT(('RC'!$A$2:$A$17=$A37)*(RCEmp=AS$1),'RC'!$D$2:$AK$17)</f>
        <v>0</v>
      </c>
      <c r="AT37" s="250">
        <f>SUMPRODUCT(('RC'!$A$2:$A$17=$A37)*(RCEmp=AT$1),'RC'!$D$2:$AK$17)</f>
        <v>0</v>
      </c>
      <c r="AU37" s="250">
        <f>SUMPRODUCT(('RC'!$A$2:$A$17=$A37)*(RCEmp=AU$1),'RC'!$D$2:$AK$17)</f>
        <v>0</v>
      </c>
      <c r="AV37" s="250">
        <f>SUMPRODUCT(('RC'!$A$2:$A$17=$A37)*(RCEmp=AV$1),'RC'!$D$2:$AK$17)</f>
        <v>0</v>
      </c>
      <c r="AW37" s="250">
        <f>SUMPRODUCT(('RC'!$A$2:$A$17=$A37)*(RCEmp=AW$1),'RC'!$D$2:$AK$17)</f>
        <v>0</v>
      </c>
      <c r="AX37" s="467">
        <f>SUMPRODUCT(('RC'!$A$2:$A$17=$A37)*(RCEmp=AX$1),'RC'!$D$2:$AK$17)</f>
        <v>0</v>
      </c>
      <c r="AZ37" s="246"/>
    </row>
    <row r="38" spans="1:52" s="271" customFormat="1" x14ac:dyDescent="0.2">
      <c r="A38" s="247">
        <f t="shared" si="15"/>
        <v>42554</v>
      </c>
      <c r="B38" s="639" t="s">
        <v>152</v>
      </c>
      <c r="C38" s="249">
        <f>SUMPRODUCT((HoO!$A$2:$A$34=$A38)*(HoOEmp=C$1),HoO!$E$2:$Z$34)</f>
        <v>0</v>
      </c>
      <c r="D38" s="250">
        <f>SUMPRODUCT((HoO!$A$2:$A$34=$A38)*(HoOEmp=D$1),HoO!$E$2:$Z$34)</f>
        <v>0</v>
      </c>
      <c r="E38" s="250">
        <f>SUMPRODUCT((HoO!$A$2:$A$34=$A38)*(HoOEmp=E$1),HoO!$E$2:$Z$34)</f>
        <v>0</v>
      </c>
      <c r="F38" s="250">
        <f>SUMPRODUCT((HoO!$A$2:$A$34=$A38)*(HoOEmp=F$1),HoO!$E$2:$Z$34)</f>
        <v>0</v>
      </c>
      <c r="G38" s="250">
        <f>SUMPRODUCT((HoO!$A$2:$A$34=$A38)*(HoOEmp=G$1),HoO!$E$2:$Z$34)</f>
        <v>0</v>
      </c>
      <c r="H38" s="250">
        <f>SUMPRODUCT((HoO!$A$2:$A$34=$A38)*(HoOEmp=H$1),HoO!$E$2:$Z$34)</f>
        <v>0</v>
      </c>
      <c r="I38" s="250">
        <f>SUMPRODUCT((HoO!$A$2:$A$34=$A38)*(HoOEmp=I$1),HoO!$E$2:$Z$34)</f>
        <v>0</v>
      </c>
      <c r="J38" s="250">
        <f>SUMPRODUCT((HoO!$A$2:$A$34=$A38)*(HoOEmp=J$1),HoO!$E$2:$Z$34)</f>
        <v>0</v>
      </c>
      <c r="K38" s="250">
        <f>SUMPRODUCT((HoO!$A$2:$A$34=$A38)*(HoOEmp=K$1),HoO!$E$2:$Z$34)</f>
        <v>0</v>
      </c>
      <c r="L38" s="250">
        <f>SUMPRODUCT((HoO!$A$2:$A$34=$A38)*(HoOEmp=L$1),HoO!$E$2:$Z$34)</f>
        <v>0</v>
      </c>
      <c r="M38" s="250">
        <f>SUMPRODUCT((HoO!$A$2:$A$34=$A38)*(HoOEmp=M$1),HoO!$E$2:$Z$34)</f>
        <v>0</v>
      </c>
      <c r="N38" s="250">
        <f>SUMPRODUCT((HoO!$A$2:$A$34=$A38)*(HoOEmp=N$1),HoO!$E$2:$Z$34)</f>
        <v>0</v>
      </c>
      <c r="O38" s="250">
        <f>SUMPRODUCT((HoO!$A$2:$A$34=$A38)*(HoOEmp=O$1),HoO!$E$2:$Z$34)</f>
        <v>0</v>
      </c>
      <c r="P38" s="250">
        <f>SUMPRODUCT((HoO!$A$2:$A$34=$A38)*(HoOEmp=P$1),HoO!$E$2:$Z$34)</f>
        <v>0</v>
      </c>
      <c r="Q38" s="250">
        <f>SUMPRODUCT((HoO!$A$2:$A$34=$A38)*(HoOEmp=Q$1),HoO!$E$2:$Z$34)</f>
        <v>0</v>
      </c>
      <c r="R38" s="250">
        <f>SUMPRODUCT((HoO!$A$2:$A$34=$A38)*(HoOEmp=R$1),HoO!$E$2:$Z$34)</f>
        <v>0</v>
      </c>
      <c r="S38" s="250">
        <f>SUMPRODUCT((HoO!$A$2:$A$34=$A38)*(HoOEmp=S$1),HoO!$E$2:$Z$34)</f>
        <v>0</v>
      </c>
      <c r="T38" s="250">
        <f>SUMPRODUCT((HoO!$A$2:$A$34=$A38)*(HoOEmp=T$1),HoO!$E$2:$Z$34)</f>
        <v>0</v>
      </c>
      <c r="U38" s="250">
        <f>SUMPRODUCT((HoO!$A$2:$A$34=$A38)*(HoOEmp=U$1),HoO!$E$2:$Z$34)</f>
        <v>0</v>
      </c>
      <c r="V38" s="250">
        <f>SUMPRODUCT((HoO!$A$2:$A$34=$A38)*(HoOEmp=V$1),HoO!$E$2:$Z$34)</f>
        <v>0</v>
      </c>
      <c r="W38" s="250">
        <f>SUMPRODUCT((HoO!$A$2:$A$34=$A38)*(HoOEmp=W$1),HoO!$E$2:$Z$34)</f>
        <v>0</v>
      </c>
      <c r="X38" s="250">
        <f>SUMPRODUCT((HoO!$A$2:$A$34=$A38)*(HoOEmp=X$1),HoO!$E$2:$Z$34)</f>
        <v>0</v>
      </c>
      <c r="Y38" s="250">
        <f>SUMPRODUCT((HoO!$A$2:$A$34=$A38)*(HoOEmp=Y$1),HoO!$E$2:$Z$34)</f>
        <v>0</v>
      </c>
      <c r="Z38" s="250">
        <f>SUMPRODUCT((HoO!$A$2:$A$34=$A38)*(HoOEmp=Z$1),HoO!$E$2:$Z$34)</f>
        <v>0</v>
      </c>
      <c r="AA38" s="250">
        <f>SUMPRODUCT((HoO!$A$2:$A$34=$A38)*(HoOEmp=AA$1),HoO!$E$2:$Z$34)</f>
        <v>0</v>
      </c>
      <c r="AB38" s="250">
        <f>SUMPRODUCT((HoO!$A$2:$A$34=$A38)*(HoOEmp=AB$1),HoO!$E$2:$Z$34)</f>
        <v>0</v>
      </c>
      <c r="AC38" s="250">
        <f>SUMPRODUCT((HoO!$A$2:$A$34=$A38)*(HoOEmp=AC$1),HoO!$E$2:$Z$34)</f>
        <v>0</v>
      </c>
      <c r="AD38" s="250">
        <f>SUMPRODUCT((HoO!$A$2:$A$34=$A38)*(HoOEmp=AD$1),HoO!$E$2:$Z$34)</f>
        <v>0</v>
      </c>
      <c r="AE38" s="250">
        <f>SUMPRODUCT((HoO!$A$2:$A$34=$A38)*(HoOEmp=AE$1),HoO!$E$2:$Z$34)</f>
        <v>0</v>
      </c>
      <c r="AF38" s="250">
        <f>SUMPRODUCT((HoO!$A$2:$A$34=$A38)*(HoOEmp=AF$1),HoO!$E$2:$Z$34)</f>
        <v>0</v>
      </c>
      <c r="AG38" s="250">
        <f>SUMPRODUCT((HoO!$A$2:$A$34=$A38)*(HoOEmp=AG$1),HoO!$E$2:$Z$34)</f>
        <v>0</v>
      </c>
      <c r="AH38" s="250">
        <f>SUMPRODUCT((HoO!$A$2:$A$34=$A38)*(HoOEmp=AH$1),HoO!$E$2:$Z$34)</f>
        <v>0</v>
      </c>
      <c r="AI38" s="250">
        <f>SUMPRODUCT((HoO!$A$2:$A$34=$A38)*(HoOEmp=AI$1),HoO!$E$2:$Z$34)</f>
        <v>0</v>
      </c>
      <c r="AJ38" s="250">
        <f>SUMPRODUCT((HoO!$A$2:$A$34=$A38)*(HoOEmp=AJ$1),HoO!$E$2:$Z$34)</f>
        <v>0</v>
      </c>
      <c r="AK38" s="250">
        <f>SUMPRODUCT((HoO!$A$2:$A$34=$A38)*(HoOEmp=AK$1),HoO!$E$2:$Z$34)</f>
        <v>0</v>
      </c>
      <c r="AL38" s="250">
        <f>SUMPRODUCT((HoO!$A$2:$A$34=$A38)*(HoOEmp=AL$1),HoO!$E$2:$Z$34)</f>
        <v>0</v>
      </c>
      <c r="AM38" s="250">
        <f>SUMPRODUCT((HoO!$A$2:$A$34=$A38)*(HoOEmp=AM$1),HoO!$E$2:$Z$34)</f>
        <v>0</v>
      </c>
      <c r="AN38" s="250">
        <f>SUMPRODUCT((HoO!$A$2:$A$34=$A38)*(HoOEmp=AN$1),HoO!$E$2:$Z$34)</f>
        <v>0</v>
      </c>
      <c r="AO38" s="250">
        <f>SUMPRODUCT((HoO!$A$2:$A$34=$A38)*(HoOEmp=AO$1),HoO!$E$2:$Z$34)</f>
        <v>0</v>
      </c>
      <c r="AP38" s="250">
        <f>SUMPRODUCT((HoO!$A$2:$A$34=$A38)*(HoOEmp=AP$1),HoO!$E$2:$Z$34)</f>
        <v>0</v>
      </c>
      <c r="AQ38" s="250">
        <f>SUMPRODUCT((HoO!$A$2:$A$34=$A38)*(HoOEmp=AQ$1),HoO!$E$2:$Z$34)</f>
        <v>0</v>
      </c>
      <c r="AR38" s="250">
        <f>SUMPRODUCT((HoO!$A$2:$A$34=$A38)*(HoOEmp=AR$1),HoO!$E$2:$Z$34)</f>
        <v>0</v>
      </c>
      <c r="AS38" s="250">
        <f>SUMPRODUCT((HoO!$A$2:$A$34=$A38)*(HoOEmp=AS$1),HoO!$E$2:$Z$34)</f>
        <v>0</v>
      </c>
      <c r="AT38" s="250">
        <f>SUMPRODUCT((HoO!$A$2:$A$34=$A38)*(HoOEmp=AT$1),HoO!$E$2:$Z$34)</f>
        <v>0</v>
      </c>
      <c r="AU38" s="250">
        <f>SUMPRODUCT((HoO!$A$2:$A$34=$A38)*(HoOEmp=AU$1),HoO!$E$2:$Z$34)</f>
        <v>0</v>
      </c>
      <c r="AV38" s="250">
        <f>SUMPRODUCT((HoO!$A$2:$A$34=$A38)*(HoOEmp=AV$1),HoO!$E$2:$Z$34)</f>
        <v>0</v>
      </c>
      <c r="AW38" s="250">
        <f>SUMPRODUCT((HoO!$A$2:$A$34=$A38)*(HoOEmp=AW$1),HoO!$E$2:$Z$34)</f>
        <v>0</v>
      </c>
      <c r="AX38" s="467">
        <f>SUMPRODUCT((HoO!$A$2:$A$34=$A38)*(HoOEmp=AX$1),HoO!$E$2:$Z$34)</f>
        <v>0</v>
      </c>
      <c r="AZ38" s="246"/>
    </row>
    <row r="39" spans="1:52" s="271" customFormat="1" x14ac:dyDescent="0.2">
      <c r="A39" s="247">
        <f t="shared" si="15"/>
        <v>42554</v>
      </c>
      <c r="B39" s="640" t="s">
        <v>223</v>
      </c>
      <c r="C39" s="249">
        <f>SUMPRODUCT((ET!$A$2:$A$34=$A39)*(ETEmp=C$1),ET!$E$2:$Z$34)</f>
        <v>0</v>
      </c>
      <c r="D39" s="250">
        <f>SUMPRODUCT((ET!$A$2:$A$34=$A39)*(ETEmp=D$1),ET!$E$2:$Z$34)</f>
        <v>0</v>
      </c>
      <c r="E39" s="250">
        <f>SUMPRODUCT((ET!$A$2:$A$34=$A39)*(ETEmp=E$1),ET!$E$2:$Z$34)</f>
        <v>0</v>
      </c>
      <c r="F39" s="250">
        <f>SUMPRODUCT((ET!$A$2:$A$34=$A39)*(ETEmp=F$1),ET!$E$2:$Z$34)</f>
        <v>0</v>
      </c>
      <c r="G39" s="250">
        <f>SUMPRODUCT((ET!$A$2:$A$34=$A39)*(ETEmp=G$1),ET!$E$2:$Z$34)</f>
        <v>0</v>
      </c>
      <c r="H39" s="250">
        <f>SUMPRODUCT((ET!$A$2:$A$34=$A39)*(ETEmp=H$1),ET!$E$2:$Z$34)</f>
        <v>0</v>
      </c>
      <c r="I39" s="250">
        <f>SUMPRODUCT((ET!$A$2:$A$34=$A39)*(ETEmp=I$1),ET!$E$2:$Z$34)</f>
        <v>0</v>
      </c>
      <c r="J39" s="250">
        <f>SUMPRODUCT((ET!$A$2:$A$34=$A39)*(ETEmp=J$1),ET!$E$2:$Z$34)</f>
        <v>0</v>
      </c>
      <c r="K39" s="250">
        <f>SUMPRODUCT((ET!$A$2:$A$34=$A39)*(ETEmp=K$1),ET!$E$2:$Z$34)</f>
        <v>0</v>
      </c>
      <c r="L39" s="250">
        <f>SUMPRODUCT((ET!$A$2:$A$34=$A39)*(ETEmp=L$1),ET!$E$2:$Z$34)</f>
        <v>0</v>
      </c>
      <c r="M39" s="250">
        <f>SUMPRODUCT((ET!$A$2:$A$34=$A39)*(ETEmp=M$1),ET!$E$2:$Z$34)</f>
        <v>0</v>
      </c>
      <c r="N39" s="250">
        <f>SUMPRODUCT((ET!$A$2:$A$34=$A39)*(ETEmp=N$1),ET!$E$2:$Z$34)</f>
        <v>0</v>
      </c>
      <c r="O39" s="250">
        <f>SUMPRODUCT((ET!$A$2:$A$34=$A39)*(ETEmp=O$1),ET!$E$2:$Z$34)</f>
        <v>0</v>
      </c>
      <c r="P39" s="250">
        <f>SUMPRODUCT((ET!$A$2:$A$34=$A39)*(ETEmp=P$1),ET!$E$2:$Z$34)</f>
        <v>0</v>
      </c>
      <c r="Q39" s="250">
        <f>SUMPRODUCT((ET!$A$2:$A$34=$A39)*(ETEmp=Q$1),ET!$E$2:$Z$34)</f>
        <v>0</v>
      </c>
      <c r="R39" s="250">
        <f>SUMPRODUCT((ET!$A$2:$A$34=$A39)*(ETEmp=R$1),ET!$E$2:$Z$34)</f>
        <v>0</v>
      </c>
      <c r="S39" s="250">
        <f>SUMPRODUCT((ET!$A$2:$A$34=$A39)*(ETEmp=S$1),ET!$E$2:$Z$34)</f>
        <v>0</v>
      </c>
      <c r="T39" s="250">
        <f>SUMPRODUCT((ET!$A$2:$A$34=$A39)*(ETEmp=T$1),ET!$E$2:$Z$34)</f>
        <v>0</v>
      </c>
      <c r="U39" s="250">
        <f>SUMPRODUCT((ET!$A$2:$A$34=$A39)*(ETEmp=U$1),ET!$E$2:$Z$34)</f>
        <v>0</v>
      </c>
      <c r="V39" s="250">
        <f>SUMPRODUCT((ET!$A$2:$A$34=$A39)*(ETEmp=V$1),ET!$E$2:$Z$34)</f>
        <v>0</v>
      </c>
      <c r="W39" s="250">
        <f>SUMPRODUCT((ET!$A$2:$A$34=$A39)*(ETEmp=W$1),ET!$E$2:$Z$34)</f>
        <v>0</v>
      </c>
      <c r="X39" s="250">
        <f>SUMPRODUCT((ET!$A$2:$A$34=$A39)*(ETEmp=X$1),ET!$E$2:$Z$34)</f>
        <v>0</v>
      </c>
      <c r="Y39" s="250">
        <f>SUMPRODUCT((ET!$A$2:$A$34=$A39)*(ETEmp=Y$1),ET!$E$2:$Z$34)</f>
        <v>0</v>
      </c>
      <c r="Z39" s="250">
        <f>SUMPRODUCT((ET!$A$2:$A$34=$A39)*(ETEmp=Z$1),ET!$E$2:$Z$34)</f>
        <v>0</v>
      </c>
      <c r="AA39" s="250">
        <f>SUMPRODUCT((ET!$A$2:$A$34=$A39)*(ETEmp=AA$1),ET!$E$2:$Z$34)</f>
        <v>0</v>
      </c>
      <c r="AB39" s="250">
        <f>SUMPRODUCT((ET!$A$2:$A$34=$A39)*(ETEmp=AB$1),ET!$E$2:$Z$34)</f>
        <v>0</v>
      </c>
      <c r="AC39" s="250">
        <f>SUMPRODUCT((ET!$A$2:$A$34=$A39)*(ETEmp=AC$1),ET!$E$2:$Z$34)</f>
        <v>0</v>
      </c>
      <c r="AD39" s="250">
        <f>SUMPRODUCT((ET!$A$2:$A$34=$A39)*(ETEmp=AD$1),ET!$E$2:$Z$34)</f>
        <v>0</v>
      </c>
      <c r="AE39" s="250">
        <f>SUMPRODUCT((ET!$A$2:$A$34=$A39)*(ETEmp=AE$1),ET!$E$2:$Z$34)</f>
        <v>0</v>
      </c>
      <c r="AF39" s="250">
        <f>SUMPRODUCT((ET!$A$2:$A$34=$A39)*(ETEmp=AF$1),ET!$E$2:$Z$34)</f>
        <v>0</v>
      </c>
      <c r="AG39" s="250">
        <f>SUMPRODUCT((ET!$A$2:$A$34=$A39)*(ETEmp=AG$1),ET!$E$2:$Z$34)</f>
        <v>0</v>
      </c>
      <c r="AH39" s="250">
        <f>SUMPRODUCT((ET!$A$2:$A$34=$A39)*(ETEmp=AH$1),ET!$E$2:$Z$34)</f>
        <v>0</v>
      </c>
      <c r="AI39" s="250">
        <f>SUMPRODUCT((ET!$A$2:$A$34=$A39)*(ETEmp=AI$1),ET!$E$2:$Z$34)</f>
        <v>0</v>
      </c>
      <c r="AJ39" s="250">
        <f>SUMPRODUCT((ET!$A$2:$A$34=$A39)*(ETEmp=AJ$1),ET!$E$2:$Z$34)</f>
        <v>0</v>
      </c>
      <c r="AK39" s="250">
        <f>SUMPRODUCT((ET!$A$2:$A$34=$A39)*(ETEmp=AK$1),ET!$E$2:$Z$34)</f>
        <v>0</v>
      </c>
      <c r="AL39" s="250">
        <f>SUMPRODUCT((ET!$A$2:$A$34=$A39)*(ETEmp=AL$1),ET!$E$2:$Z$34)</f>
        <v>0</v>
      </c>
      <c r="AM39" s="250">
        <f>SUMPRODUCT((ET!$A$2:$A$34=$A39)*(ETEmp=AM$1),ET!$E$2:$Z$34)</f>
        <v>0</v>
      </c>
      <c r="AN39" s="250">
        <f>SUMPRODUCT((ET!$A$2:$A$34=$A39)*(ETEmp=AN$1),ET!$E$2:$Z$34)</f>
        <v>0</v>
      </c>
      <c r="AO39" s="250">
        <f>SUMPRODUCT((ET!$A$2:$A$34=$A39)*(ETEmp=AO$1),ET!$E$2:$Z$34)</f>
        <v>0</v>
      </c>
      <c r="AP39" s="250">
        <f>SUMPRODUCT((ET!$A$2:$A$34=$A39)*(ETEmp=AP$1),ET!$E$2:$Z$34)</f>
        <v>0</v>
      </c>
      <c r="AQ39" s="250">
        <f>SUMPRODUCT((ET!$A$2:$A$34=$A39)*(ETEmp=AQ$1),ET!$E$2:$Z$34)</f>
        <v>0</v>
      </c>
      <c r="AR39" s="250">
        <f>SUMPRODUCT((ET!$A$2:$A$34=$A39)*(ETEmp=AR$1),ET!$E$2:$Z$34)</f>
        <v>0</v>
      </c>
      <c r="AS39" s="250">
        <f>SUMPRODUCT((ET!$A$2:$A$34=$A39)*(ETEmp=AS$1),ET!$E$2:$Z$34)</f>
        <v>0</v>
      </c>
      <c r="AT39" s="250">
        <f>SUMPRODUCT((ET!$A$2:$A$34=$A39)*(ETEmp=AT$1),ET!$E$2:$Z$34)</f>
        <v>0</v>
      </c>
      <c r="AU39" s="250">
        <f>SUMPRODUCT((ET!$A$2:$A$34=$A39)*(ETEmp=AU$1),ET!$E$2:$Z$34)</f>
        <v>0</v>
      </c>
      <c r="AV39" s="250">
        <f>SUMPRODUCT((ET!$A$2:$A$34=$A39)*(ETEmp=AV$1),ET!$E$2:$Z$34)</f>
        <v>0</v>
      </c>
      <c r="AW39" s="250">
        <f>SUMPRODUCT((ET!$A$2:$A$34=$A39)*(ETEmp=AW$1),ET!$E$2:$Z$34)</f>
        <v>0</v>
      </c>
      <c r="AX39" s="467">
        <f>SUMPRODUCT((ET!$A$2:$A$34=$A39)*(ETEmp=AX$1),ET!$E$2:$Z$34)</f>
        <v>0</v>
      </c>
      <c r="AZ39" s="246"/>
    </row>
    <row r="40" spans="1:52" s="271" customFormat="1" x14ac:dyDescent="0.2">
      <c r="A40" s="247">
        <f t="shared" si="15"/>
        <v>42554</v>
      </c>
      <c r="B40" s="641" t="s">
        <v>224</v>
      </c>
      <c r="C40" s="249">
        <f>SUMPRODUCT((UV!$A$2:$A$17=$A40)*(UVEmp=C$1),UV!$D$2:$AK$17)</f>
        <v>0</v>
      </c>
      <c r="D40" s="250">
        <f>SUMPRODUCT((UV!$A$2:$A$17=$A40)*(UVEmp=D$1),UV!$D$2:$AK$17)</f>
        <v>0</v>
      </c>
      <c r="E40" s="250">
        <f>SUMPRODUCT((UV!$A$2:$A$17=$A40)*(UVEmp=E$1),UV!$D$2:$AK$17)</f>
        <v>0</v>
      </c>
      <c r="F40" s="250">
        <f>SUMPRODUCT((UV!$A$2:$A$17=$A40)*(UVEmp=F$1),UV!$D$2:$AK$17)</f>
        <v>0</v>
      </c>
      <c r="G40" s="250">
        <f>SUMPRODUCT((UV!$A$2:$A$17=$A40)*(UVEmp=G$1),UV!$D$2:$AK$17)</f>
        <v>0</v>
      </c>
      <c r="H40" s="250">
        <f>SUMPRODUCT((UV!$A$2:$A$17=$A40)*(UVEmp=H$1),UV!$D$2:$AK$17)</f>
        <v>0</v>
      </c>
      <c r="I40" s="250">
        <f>SUMPRODUCT((UV!$A$2:$A$17=$A40)*(UVEmp=I$1),UV!$D$2:$AK$17)</f>
        <v>0</v>
      </c>
      <c r="J40" s="250">
        <f>SUMPRODUCT((UV!$A$2:$A$17=$A40)*(UVEmp=J$1),UV!$D$2:$AK$17)</f>
        <v>0</v>
      </c>
      <c r="K40" s="250">
        <f>SUMPRODUCT((UV!$A$2:$A$17=$A40)*(UVEmp=K$1),UV!$D$2:$AK$17)</f>
        <v>0</v>
      </c>
      <c r="L40" s="250">
        <f>SUMPRODUCT((UV!$A$2:$A$17=$A40)*(UVEmp=L$1),UV!$D$2:$AK$17)</f>
        <v>0</v>
      </c>
      <c r="M40" s="250">
        <f>SUMPRODUCT((UV!$A$2:$A$17=$A40)*(UVEmp=M$1),UV!$D$2:$AK$17)</f>
        <v>0</v>
      </c>
      <c r="N40" s="250">
        <f>SUMPRODUCT((UV!$A$2:$A$17=$A40)*(UVEmp=N$1),UV!$D$2:$AK$17)</f>
        <v>0</v>
      </c>
      <c r="O40" s="250">
        <f>SUMPRODUCT((UV!$A$2:$A$17=$A40)*(UVEmp=O$1),UV!$D$2:$AK$17)</f>
        <v>0</v>
      </c>
      <c r="P40" s="250">
        <f>SUMPRODUCT((UV!$A$2:$A$17=$A40)*(UVEmp=P$1),UV!$D$2:$AK$17)</f>
        <v>0</v>
      </c>
      <c r="Q40" s="250">
        <f>SUMPRODUCT((UV!$A$2:$A$17=$A40)*(UVEmp=Q$1),UV!$D$2:$AK$17)</f>
        <v>0</v>
      </c>
      <c r="R40" s="250">
        <f>SUMPRODUCT((UV!$A$2:$A$17=$A40)*(UVEmp=R$1),UV!$D$2:$AK$17)</f>
        <v>0</v>
      </c>
      <c r="S40" s="250">
        <f>SUMPRODUCT((UV!$A$2:$A$17=$A40)*(UVEmp=S$1),UV!$D$2:$AK$17)</f>
        <v>0</v>
      </c>
      <c r="T40" s="250">
        <f>SUMPRODUCT((UV!$A$2:$A$17=$A40)*(UVEmp=T$1),UV!$D$2:$AK$17)</f>
        <v>0</v>
      </c>
      <c r="U40" s="250">
        <f>SUMPRODUCT((UV!$A$2:$A$17=$A40)*(UVEmp=U$1),UV!$D$2:$AK$17)</f>
        <v>0</v>
      </c>
      <c r="V40" s="250">
        <f>SUMPRODUCT((UV!$A$2:$A$17=$A40)*(UVEmp=V$1),UV!$D$2:$AK$17)</f>
        <v>0</v>
      </c>
      <c r="W40" s="250">
        <f>SUMPRODUCT((UV!$A$2:$A$17=$A40)*(UVEmp=W$1),UV!$D$2:$AK$17)</f>
        <v>0</v>
      </c>
      <c r="X40" s="250">
        <f>SUMPRODUCT((UV!$A$2:$A$17=$A40)*(UVEmp=X$1),UV!$D$2:$AK$17)</f>
        <v>0</v>
      </c>
      <c r="Y40" s="250">
        <f>SUMPRODUCT((UV!$A$2:$A$17=$A40)*(UVEmp=Y$1),UV!$D$2:$AK$17)</f>
        <v>0</v>
      </c>
      <c r="Z40" s="250">
        <f>SUMPRODUCT((UV!$A$2:$A$17=$A40)*(UVEmp=Z$1),UV!$D$2:$AK$17)</f>
        <v>0</v>
      </c>
      <c r="AA40" s="250">
        <f>SUMPRODUCT((UV!$A$2:$A$17=$A40)*(UVEmp=AA$1),UV!$D$2:$AK$17)</f>
        <v>0</v>
      </c>
      <c r="AB40" s="250">
        <f>SUMPRODUCT((UV!$A$2:$A$17=$A40)*(UVEmp=AB$1),UV!$D$2:$AK$17)</f>
        <v>0</v>
      </c>
      <c r="AC40" s="250">
        <f>SUMPRODUCT((UV!$A$2:$A$17=$A40)*(UVEmp=AC$1),UV!$D$2:$AK$17)</f>
        <v>0</v>
      </c>
      <c r="AD40" s="250">
        <f>SUMPRODUCT((UV!$A$2:$A$17=$A40)*(UVEmp=AD$1),UV!$D$2:$AK$17)</f>
        <v>0</v>
      </c>
      <c r="AE40" s="250">
        <f>SUMPRODUCT((UV!$A$2:$A$17=$A40)*(UVEmp=AE$1),UV!$D$2:$AK$17)</f>
        <v>0</v>
      </c>
      <c r="AF40" s="250">
        <f>SUMPRODUCT((UV!$A$2:$A$17=$A40)*(UVEmp=AF$1),UV!$D$2:$AK$17)</f>
        <v>0</v>
      </c>
      <c r="AG40" s="250">
        <f>SUMPRODUCT((UV!$A$2:$A$17=$A40)*(UVEmp=AG$1),UV!$D$2:$AK$17)</f>
        <v>0</v>
      </c>
      <c r="AH40" s="250">
        <f>SUMPRODUCT((UV!$A$2:$A$17=$A40)*(UVEmp=AH$1),UV!$D$2:$AK$17)</f>
        <v>0</v>
      </c>
      <c r="AI40" s="250">
        <f>SUMPRODUCT((UV!$A$2:$A$17=$A40)*(UVEmp=AI$1),UV!$D$2:$AK$17)</f>
        <v>0</v>
      </c>
      <c r="AJ40" s="250">
        <f>SUMPRODUCT((UV!$A$2:$A$17=$A40)*(UVEmp=AJ$1),UV!$D$2:$AK$17)</f>
        <v>0</v>
      </c>
      <c r="AK40" s="250">
        <f>SUMPRODUCT((UV!$A$2:$A$17=$A40)*(UVEmp=AK$1),UV!$D$2:$AK$17)</f>
        <v>0</v>
      </c>
      <c r="AL40" s="250">
        <f>SUMPRODUCT((UV!$A$2:$A$17=$A40)*(UVEmp=AL$1),UV!$D$2:$AK$17)</f>
        <v>0</v>
      </c>
      <c r="AM40" s="250">
        <f>SUMPRODUCT((UV!$A$2:$A$17=$A40)*(UVEmp=AM$1),UV!$D$2:$AK$17)</f>
        <v>0</v>
      </c>
      <c r="AN40" s="250">
        <f>SUMPRODUCT((UV!$A$2:$A$17=$A40)*(UVEmp=AN$1),UV!$D$2:$AK$17)</f>
        <v>0</v>
      </c>
      <c r="AO40" s="250">
        <f>SUMPRODUCT((UV!$A$2:$A$17=$A40)*(UVEmp=AO$1),UV!$D$2:$AK$17)</f>
        <v>0</v>
      </c>
      <c r="AP40" s="250">
        <f>SUMPRODUCT((UV!$A$2:$A$17=$A40)*(UVEmp=AP$1),UV!$D$2:$AK$17)</f>
        <v>0</v>
      </c>
      <c r="AQ40" s="250">
        <f>SUMPRODUCT((UV!$A$2:$A$17=$A40)*(UVEmp=AQ$1),UV!$D$2:$AK$17)</f>
        <v>0</v>
      </c>
      <c r="AR40" s="250">
        <f>SUMPRODUCT((UV!$A$2:$A$17=$A40)*(UVEmp=AR$1),UV!$D$2:$AK$17)</f>
        <v>0</v>
      </c>
      <c r="AS40" s="250">
        <f>SUMPRODUCT((UV!$A$2:$A$17=$A40)*(UVEmp=AS$1),UV!$D$2:$AK$17)</f>
        <v>0</v>
      </c>
      <c r="AT40" s="250">
        <f>SUMPRODUCT((UV!$A$2:$A$17=$A40)*(UVEmp=AT$1),UV!$D$2:$AK$17)</f>
        <v>0</v>
      </c>
      <c r="AU40" s="250">
        <f>SUMPRODUCT((UV!$A$2:$A$17=$A40)*(UVEmp=AU$1),UV!$D$2:$AK$17)</f>
        <v>0</v>
      </c>
      <c r="AV40" s="250">
        <f>SUMPRODUCT((UV!$A$2:$A$17=$A40)*(UVEmp=AV$1),UV!$D$2:$AK$17)</f>
        <v>0</v>
      </c>
      <c r="AW40" s="250">
        <f>SUMPRODUCT((UV!$A$2:$A$17=$A40)*(UVEmp=AW$1),UV!$D$2:$AK$17)</f>
        <v>0</v>
      </c>
      <c r="AX40" s="467">
        <f>SUMPRODUCT((UV!$A$2:$A$17=$A40)*(UVEmp=AX$1),UV!$D$2:$AK$17)</f>
        <v>0</v>
      </c>
      <c r="AZ40" s="246"/>
    </row>
    <row r="41" spans="1:52" s="271" customFormat="1" x14ac:dyDescent="0.2">
      <c r="A41" s="247">
        <f t="shared" si="15"/>
        <v>42554</v>
      </c>
      <c r="B41" s="255" t="s">
        <v>74</v>
      </c>
      <c r="C41" s="249">
        <f>SUMPRODUCT((TM!$A$2:$A$17=$A41)*(TMEmp=C$1),TM!$D$2:$AK$17)</f>
        <v>0</v>
      </c>
      <c r="D41" s="250">
        <f>SUMPRODUCT((TM!$A$2:$A$17=$A41)*(TMEmp=D$1),TM!$D$2:$AK$17)</f>
        <v>0</v>
      </c>
      <c r="E41" s="250">
        <f>SUMPRODUCT((TM!$A$2:$A$17=$A41)*(TMEmp=E$1),TM!$D$2:$AK$17)</f>
        <v>0</v>
      </c>
      <c r="F41" s="250">
        <f>SUMPRODUCT((TM!$A$2:$A$17=$A41)*(TMEmp=F$1),TM!$D$2:$AK$17)</f>
        <v>0</v>
      </c>
      <c r="G41" s="250">
        <f>SUMPRODUCT((TM!$A$2:$A$17=$A41)*(TMEmp=G$1),TM!$D$2:$AK$17)</f>
        <v>0</v>
      </c>
      <c r="H41" s="250">
        <f>SUMPRODUCT((TM!$A$2:$A$17=$A41)*(TMEmp=H$1),TM!$D$2:$AK$17)</f>
        <v>0</v>
      </c>
      <c r="I41" s="250">
        <f>SUMPRODUCT((TM!$A$2:$A$17=$A41)*(TMEmp=I$1),TM!$D$2:$AK$17)</f>
        <v>0</v>
      </c>
      <c r="J41" s="250">
        <f>SUMPRODUCT((TM!$A$2:$A$17=$A41)*(TMEmp=J$1),TM!$D$2:$AK$17)</f>
        <v>0</v>
      </c>
      <c r="K41" s="250">
        <f>SUMPRODUCT((TM!$A$2:$A$17=$A41)*(TMEmp=K$1),TM!$D$2:$AK$17)</f>
        <v>0</v>
      </c>
      <c r="L41" s="250">
        <f>SUMPRODUCT((TM!$A$2:$A$17=$A41)*(TMEmp=L$1),TM!$D$2:$AK$17)</f>
        <v>0</v>
      </c>
      <c r="M41" s="250">
        <f>SUMPRODUCT((TM!$A$2:$A$17=$A41)*(TMEmp=M$1),TM!$D$2:$AK$17)</f>
        <v>0</v>
      </c>
      <c r="N41" s="250">
        <f>SUMPRODUCT((TM!$A$2:$A$17=$A41)*(TMEmp=N$1),TM!$D$2:$AK$17)</f>
        <v>0</v>
      </c>
      <c r="O41" s="250">
        <f>SUMPRODUCT((TM!$A$2:$A$17=$A41)*(TMEmp=O$1),TM!$D$2:$AK$17)</f>
        <v>0</v>
      </c>
      <c r="P41" s="250">
        <f>SUMPRODUCT((TM!$A$2:$A$17=$A41)*(TMEmp=P$1),TM!$D$2:$AK$17)</f>
        <v>0</v>
      </c>
      <c r="Q41" s="250">
        <f>SUMPRODUCT((TM!$A$2:$A$17=$A41)*(TMEmp=Q$1),TM!$D$2:$AK$17)</f>
        <v>0</v>
      </c>
      <c r="R41" s="250">
        <f>SUMPRODUCT((TM!$A$2:$A$17=$A41)*(TMEmp=R$1),TM!$D$2:$AK$17)</f>
        <v>0</v>
      </c>
      <c r="S41" s="250">
        <f>SUMPRODUCT((TM!$A$2:$A$17=$A41)*(TMEmp=S$1),TM!$D$2:$AK$17)</f>
        <v>0</v>
      </c>
      <c r="T41" s="250">
        <f>SUMPRODUCT((TM!$A$2:$A$17=$A41)*(TMEmp=T$1),TM!$D$2:$AK$17)</f>
        <v>0</v>
      </c>
      <c r="U41" s="250">
        <f>SUMPRODUCT((TM!$A$2:$A$17=$A41)*(TMEmp=U$1),TM!$D$2:$AK$17)</f>
        <v>0</v>
      </c>
      <c r="V41" s="250">
        <f>SUMPRODUCT((TM!$A$2:$A$17=$A41)*(TMEmp=V$1),TM!$D$2:$AK$17)</f>
        <v>0</v>
      </c>
      <c r="W41" s="250">
        <f>SUMPRODUCT((TM!$A$2:$A$17=$A41)*(TMEmp=W$1),TM!$D$2:$AK$17)</f>
        <v>0</v>
      </c>
      <c r="X41" s="250">
        <f>SUMPRODUCT((TM!$A$2:$A$17=$A41)*(TMEmp=X$1),TM!$D$2:$AK$17)</f>
        <v>0</v>
      </c>
      <c r="Y41" s="250">
        <f>SUMPRODUCT((TM!$A$2:$A$17=$A41)*(TMEmp=Y$1),TM!$D$2:$AK$17)</f>
        <v>0</v>
      </c>
      <c r="Z41" s="250">
        <f>SUMPRODUCT((TM!$A$2:$A$17=$A41)*(TMEmp=Z$1),TM!$D$2:$AK$17)</f>
        <v>0</v>
      </c>
      <c r="AA41" s="250">
        <f>SUMPRODUCT((TM!$A$2:$A$17=$A41)*(TMEmp=AA$1),TM!$D$2:$AK$17)</f>
        <v>0</v>
      </c>
      <c r="AB41" s="250">
        <f>SUMPRODUCT((TM!$A$2:$A$17=$A41)*(TMEmp=AB$1),TM!$D$2:$AK$17)</f>
        <v>0</v>
      </c>
      <c r="AC41" s="250">
        <f>SUMPRODUCT((TM!$A$2:$A$17=$A41)*(TMEmp=AC$1),TM!$D$2:$AK$17)</f>
        <v>0</v>
      </c>
      <c r="AD41" s="250">
        <f>SUMPRODUCT((TM!$A$2:$A$17=$A41)*(TMEmp=AD$1),TM!$D$2:$AK$17)</f>
        <v>0</v>
      </c>
      <c r="AE41" s="250">
        <f>SUMPRODUCT((TM!$A$2:$A$17=$A41)*(TMEmp=AE$1),TM!$D$2:$AK$17)</f>
        <v>0</v>
      </c>
      <c r="AF41" s="250">
        <f>SUMPRODUCT((TM!$A$2:$A$17=$A41)*(TMEmp=AF$1),TM!$D$2:$AK$17)</f>
        <v>0</v>
      </c>
      <c r="AG41" s="250">
        <f>SUMPRODUCT((TM!$A$2:$A$17=$A41)*(TMEmp=AG$1),TM!$D$2:$AK$17)</f>
        <v>0</v>
      </c>
      <c r="AH41" s="250">
        <f>SUMPRODUCT((TM!$A$2:$A$17=$A41)*(TMEmp=AH$1),TM!$D$2:$AK$17)</f>
        <v>0</v>
      </c>
      <c r="AI41" s="250">
        <f>SUMPRODUCT((TM!$A$2:$A$17=$A41)*(TMEmp=AI$1),TM!$D$2:$AK$17)</f>
        <v>0</v>
      </c>
      <c r="AJ41" s="250">
        <f>SUMPRODUCT((TM!$A$2:$A$17=$A41)*(TMEmp=AJ$1),TM!$D$2:$AK$17)</f>
        <v>0</v>
      </c>
      <c r="AK41" s="250">
        <f>SUMPRODUCT((TM!$A$2:$A$17=$A41)*(TMEmp=AK$1),TM!$D$2:$AK$17)</f>
        <v>0</v>
      </c>
      <c r="AL41" s="250">
        <f>SUMPRODUCT((TM!$A$2:$A$17=$A41)*(TMEmp=AL$1),TM!$D$2:$AK$17)</f>
        <v>0</v>
      </c>
      <c r="AM41" s="250">
        <f>SUMPRODUCT((TM!$A$2:$A$17=$A41)*(TMEmp=AM$1),TM!$D$2:$AK$17)</f>
        <v>0</v>
      </c>
      <c r="AN41" s="250">
        <f>SUMPRODUCT((TM!$A$2:$A$17=$A41)*(TMEmp=AN$1),TM!$D$2:$AK$17)</f>
        <v>0</v>
      </c>
      <c r="AO41" s="250">
        <f>SUMPRODUCT((TM!$A$2:$A$17=$A41)*(TMEmp=AO$1),TM!$D$2:$AK$17)</f>
        <v>0</v>
      </c>
      <c r="AP41" s="250">
        <f>SUMPRODUCT((TM!$A$2:$A$17=$A41)*(TMEmp=AP$1),TM!$D$2:$AK$17)</f>
        <v>0</v>
      </c>
      <c r="AQ41" s="250">
        <f>SUMPRODUCT((TM!$A$2:$A$17=$A41)*(TMEmp=AQ$1),TM!$D$2:$AK$17)</f>
        <v>0</v>
      </c>
      <c r="AR41" s="250">
        <f>SUMPRODUCT((TM!$A$2:$A$17=$A41)*(TMEmp=AR$1),TM!$D$2:$AK$17)</f>
        <v>0</v>
      </c>
      <c r="AS41" s="250">
        <f>SUMPRODUCT((TM!$A$2:$A$17=$A41)*(TMEmp=AS$1),TM!$D$2:$AK$17)</f>
        <v>0</v>
      </c>
      <c r="AT41" s="250">
        <f>SUMPRODUCT((TM!$A$2:$A$17=$A41)*(TMEmp=AT$1),TM!$D$2:$AK$17)</f>
        <v>0</v>
      </c>
      <c r="AU41" s="250">
        <f>SUMPRODUCT((TM!$A$2:$A$17=$A41)*(TMEmp=AU$1),TM!$D$2:$AK$17)</f>
        <v>0</v>
      </c>
      <c r="AV41" s="250">
        <f>SUMPRODUCT((TM!$A$2:$A$17=$A41)*(TMEmp=AV$1),TM!$D$2:$AK$17)</f>
        <v>0</v>
      </c>
      <c r="AW41" s="250">
        <f>SUMPRODUCT((TM!$A$2:$A$17=$A41)*(TMEmp=AW$1),TM!$D$2:$AK$17)</f>
        <v>0</v>
      </c>
      <c r="AX41" s="467">
        <f>SUMPRODUCT((TM!$A$2:$A$17=$A41)*(TMEmp=AX$1),TM!$D$2:$AK$17)</f>
        <v>0</v>
      </c>
      <c r="AZ41" s="246"/>
    </row>
    <row r="42" spans="1:52" s="271" customFormat="1" x14ac:dyDescent="0.2">
      <c r="A42" s="256">
        <f t="shared" si="15"/>
        <v>42554</v>
      </c>
      <c r="B42" s="257" t="s">
        <v>72</v>
      </c>
      <c r="C42" s="258">
        <f>SUMPRODUCT((PC!$A$2:$A$80=$A42)*(PCEmp=C$1),PC!$D$2:$BD$80)</f>
        <v>0</v>
      </c>
      <c r="D42" s="259">
        <f>SUMPRODUCT((PC!$A$2:$A$80=$A42)*(PCEmp=D$1),PC!$D$2:$BD$80)</f>
        <v>0</v>
      </c>
      <c r="E42" s="259">
        <f>SUMPRODUCT((PC!$A$2:$A$80=$A42)*(PCEmp=E$1),PC!$D$2:$BD$80)</f>
        <v>0</v>
      </c>
      <c r="F42" s="259">
        <f>SUMPRODUCT((PC!$A$2:$A$80=$A42)*(PCEmp=F$1),PC!$D$2:$BD$80)</f>
        <v>0</v>
      </c>
      <c r="G42" s="259">
        <f>SUMPRODUCT((PC!$A$2:$A$80=$A42)*(PCEmp=G$1),PC!$D$2:$BD$80)</f>
        <v>0</v>
      </c>
      <c r="H42" s="259">
        <f>SUMPRODUCT((PC!$A$2:$A$80=$A42)*(PCEmp=H$1),PC!$D$2:$BD$80)</f>
        <v>0</v>
      </c>
      <c r="I42" s="259">
        <f>SUMPRODUCT((PC!$A$2:$A$80=$A42)*(PCEmp=I$1),PC!$D$2:$BD$80)</f>
        <v>0</v>
      </c>
      <c r="J42" s="259">
        <f>SUMPRODUCT((PC!$A$2:$A$80=$A42)*(PCEmp=J$1),PC!$D$2:$BD$80)</f>
        <v>0</v>
      </c>
      <c r="K42" s="259">
        <f>SUMPRODUCT((PC!$A$2:$A$80=$A42)*(PCEmp=K$1),PC!$D$2:$BD$80)</f>
        <v>0</v>
      </c>
      <c r="L42" s="259">
        <f>SUMPRODUCT((PC!$A$2:$A$80=$A42)*(PCEmp=L$1),PC!$D$2:$BD$80)</f>
        <v>0</v>
      </c>
      <c r="M42" s="259">
        <f>SUMPRODUCT((PC!$A$2:$A$80=$A42)*(PCEmp=M$1),PC!$D$2:$BD$80)</f>
        <v>0</v>
      </c>
      <c r="N42" s="259">
        <f>SUMPRODUCT((PC!$A$2:$A$80=$A42)*(PCEmp=N$1),PC!$D$2:$BD$80)</f>
        <v>0</v>
      </c>
      <c r="O42" s="259">
        <f>SUMPRODUCT((PC!$A$2:$A$80=$A42)*(PCEmp=O$1),PC!$D$2:$BD$80)</f>
        <v>0</v>
      </c>
      <c r="P42" s="259">
        <f>SUMPRODUCT((PC!$A$2:$A$80=$A42)*(PCEmp=P$1),PC!$D$2:$BD$80)</f>
        <v>0</v>
      </c>
      <c r="Q42" s="259">
        <f>SUMPRODUCT((PC!$A$2:$A$80=$A42)*(PCEmp=Q$1),PC!$D$2:$BD$80)</f>
        <v>0</v>
      </c>
      <c r="R42" s="259">
        <f>SUMPRODUCT((PC!$A$2:$A$80=$A42)*(PCEmp=R$1),PC!$D$2:$BD$80)</f>
        <v>0</v>
      </c>
      <c r="S42" s="259">
        <f>SUMPRODUCT((PC!$A$2:$A$80=$A42)*(PCEmp=S$1),PC!$D$2:$BD$80)</f>
        <v>0</v>
      </c>
      <c r="T42" s="259">
        <f>SUMPRODUCT((PC!$A$2:$A$80=$A42)*(PCEmp=T$1),PC!$D$2:$BD$80)</f>
        <v>0</v>
      </c>
      <c r="U42" s="259">
        <f>SUMPRODUCT((PC!$A$2:$A$80=$A42)*(PCEmp=U$1),PC!$D$2:$BD$80)</f>
        <v>0</v>
      </c>
      <c r="V42" s="259">
        <f>SUMPRODUCT((PC!$A$2:$A$80=$A42)*(PCEmp=V$1),PC!$D$2:$BD$80)</f>
        <v>0</v>
      </c>
      <c r="W42" s="259">
        <f>SUMPRODUCT((PC!$A$2:$A$80=$A42)*(PCEmp=W$1),PC!$D$2:$BD$80)</f>
        <v>0</v>
      </c>
      <c r="X42" s="259">
        <f>SUMPRODUCT((PC!$A$2:$A$80=$A42)*(PCEmp=X$1),PC!$D$2:$BD$80)</f>
        <v>0</v>
      </c>
      <c r="Y42" s="259">
        <f>SUMPRODUCT((PC!$A$2:$A$80=$A42)*(PCEmp=Y$1),PC!$D$2:$BD$80)</f>
        <v>0</v>
      </c>
      <c r="Z42" s="259">
        <f>SUMPRODUCT((PC!$A$2:$A$80=$A42)*(PCEmp=Z$1),PC!$D$2:$BD$80)</f>
        <v>0</v>
      </c>
      <c r="AA42" s="259">
        <f>SUMPRODUCT((PC!$A$2:$A$80=$A42)*(PCEmp=AA$1),PC!$D$2:$BD$80)</f>
        <v>0</v>
      </c>
      <c r="AB42" s="259">
        <f>SUMPRODUCT((PC!$A$2:$A$80=$A42)*(PCEmp=AB$1),PC!$D$2:$BD$80)</f>
        <v>0</v>
      </c>
      <c r="AC42" s="259">
        <f>SUMPRODUCT((PC!$A$2:$A$80=$A42)*(PCEmp=AC$1),PC!$D$2:$BD$80)</f>
        <v>0</v>
      </c>
      <c r="AD42" s="259">
        <f>SUMPRODUCT((PC!$A$2:$A$80=$A42)*(PCEmp=AD$1),PC!$D$2:$BD$80)</f>
        <v>0</v>
      </c>
      <c r="AE42" s="259">
        <f>SUMPRODUCT((PC!$A$2:$A$80=$A42)*(PCEmp=AE$1),PC!$D$2:$BD$80)</f>
        <v>0</v>
      </c>
      <c r="AF42" s="259">
        <f>SUMPRODUCT((PC!$A$2:$A$80=$A42)*(PCEmp=AF$1),PC!$D$2:$BD$80)</f>
        <v>0</v>
      </c>
      <c r="AG42" s="259">
        <f>SUMPRODUCT((PC!$A$2:$A$80=$A42)*(PCEmp=AG$1),PC!$D$2:$BD$80)</f>
        <v>0</v>
      </c>
      <c r="AH42" s="259">
        <f>SUMPRODUCT((PC!$A$2:$A$80=$A42)*(PCEmp=AH$1),PC!$D$2:$BD$80)</f>
        <v>0</v>
      </c>
      <c r="AI42" s="259">
        <f>SUMPRODUCT((PC!$A$2:$A$80=$A42)*(PCEmp=AI$1),PC!$D$2:$BD$80)</f>
        <v>0</v>
      </c>
      <c r="AJ42" s="259">
        <f>SUMPRODUCT((PC!$A$2:$A$80=$A42)*(PCEmp=AJ$1),PC!$D$2:$BD$80)</f>
        <v>0</v>
      </c>
      <c r="AK42" s="259">
        <f>SUMPRODUCT((PC!$A$2:$A$80=$A42)*(PCEmp=AK$1),PC!$D$2:$BD$80)</f>
        <v>0</v>
      </c>
      <c r="AL42" s="259">
        <f>SUMPRODUCT((PC!$A$2:$A$80=$A42)*(PCEmp=AL$1),PC!$D$2:$BD$80)</f>
        <v>0</v>
      </c>
      <c r="AM42" s="259">
        <f>SUMPRODUCT((PC!$A$2:$A$80=$A42)*(PCEmp=AM$1),PC!$D$2:$BD$80)</f>
        <v>0</v>
      </c>
      <c r="AN42" s="259">
        <f>SUMPRODUCT((PC!$A$2:$A$80=$A42)*(PCEmp=AN$1),PC!$D$2:$BD$80)</f>
        <v>0</v>
      </c>
      <c r="AO42" s="259">
        <f>SUMPRODUCT((PC!$A$2:$A$80=$A42)*(PCEmp=AO$1),PC!$D$2:$BD$80)</f>
        <v>0</v>
      </c>
      <c r="AP42" s="259">
        <f>SUMPRODUCT((PC!$A$2:$A$80=$A42)*(PCEmp=AP$1),PC!$D$2:$BD$80)</f>
        <v>0</v>
      </c>
      <c r="AQ42" s="259">
        <f>SUMPRODUCT((PC!$A$2:$A$80=$A42)*(PCEmp=AQ$1),PC!$D$2:$BD$80)</f>
        <v>0</v>
      </c>
      <c r="AR42" s="259">
        <f>SUMPRODUCT((PC!$A$2:$A$80=$A42)*(PCEmp=AR$1),PC!$D$2:$BD$80)</f>
        <v>0</v>
      </c>
      <c r="AS42" s="259">
        <f>SUMPRODUCT((PC!$A$2:$A$80=$A42)*(PCEmp=AS$1),PC!$D$2:$BD$80)</f>
        <v>0</v>
      </c>
      <c r="AT42" s="259">
        <f>SUMPRODUCT((PC!$A$2:$A$80=$A42)*(PCEmp=AT$1),PC!$D$2:$BD$80)</f>
        <v>0</v>
      </c>
      <c r="AU42" s="259">
        <f>SUMPRODUCT((PC!$A$2:$A$80=$A42)*(PCEmp=AU$1),PC!$D$2:$BD$80)</f>
        <v>0</v>
      </c>
      <c r="AV42" s="259">
        <f>SUMPRODUCT((PC!$A$2:$A$80=$A42)*(PCEmp=AV$1),PC!$D$2:$BD$80)</f>
        <v>0</v>
      </c>
      <c r="AW42" s="259">
        <f>SUMPRODUCT((PC!$A$2:$A$80=$A42)*(PCEmp=AW$1),PC!$D$2:$BD$80)</f>
        <v>0</v>
      </c>
      <c r="AX42" s="468">
        <f>SUMPRODUCT((PC!$A$2:$A$80=$A42)*(PCEmp=AX$1),PC!$D$2:$BD$80)</f>
        <v>0</v>
      </c>
      <c r="AZ42" s="246"/>
    </row>
    <row r="43" spans="1:52" s="271" customFormat="1" x14ac:dyDescent="0.2">
      <c r="A43" s="247">
        <f t="shared" si="15"/>
        <v>42554</v>
      </c>
      <c r="B43" s="254" t="s">
        <v>85</v>
      </c>
      <c r="C43" s="249">
        <f>SUMPRODUCT((RF!$A$2:$A$17=$A43)*(RFEmp=C$1)*(RF!$H$21:$AO$21="RF Lead"),RF!$H$2:$AO$17)</f>
        <v>0</v>
      </c>
      <c r="D43" s="250">
        <f>SUMPRODUCT((RF!$A$2:$A$17=$A43)*(RFEmp=D$1)*(RF!$H$21:$AO$21="RF Lead"),RF!$H$2:$AO$17)</f>
        <v>0</v>
      </c>
      <c r="E43" s="250">
        <f>SUMPRODUCT((RF!$A$2:$A$17=$A43)*(RFEmp=E$1)*(RF!$H$21:$AO$21="RF Lead"),RF!$H$2:$AO$17)</f>
        <v>6</v>
      </c>
      <c r="F43" s="250">
        <f>SUMPRODUCT((RF!$A$2:$A$17=$A43)*(RFEmp=F$1)*(RF!$H$21:$AO$21="RF Lead"),RF!$H$2:$AO$17)</f>
        <v>0</v>
      </c>
      <c r="G43" s="250">
        <f>SUMPRODUCT((RF!$A$2:$A$17=$A43)*(RFEmp=G$1)*(RF!$H$21:$AO$21="RF Lead"),RF!$H$2:$AO$17)</f>
        <v>0</v>
      </c>
      <c r="H43" s="250">
        <f>SUMPRODUCT((RF!$A$2:$A$17=$A43)*(RFEmp=H$1)*(RF!$H$21:$AO$21="RF Lead"),RF!$H$2:$AO$17)</f>
        <v>0</v>
      </c>
      <c r="I43" s="250">
        <f>SUMPRODUCT((RF!$A$2:$A$17=$A43)*(RFEmp=I$1)*(RF!$H$21:$AO$21="RF Lead"),RF!$H$2:$AO$17)</f>
        <v>0</v>
      </c>
      <c r="J43" s="250">
        <f>SUMPRODUCT((RF!$A$2:$A$17=$A43)*(RFEmp=J$1)*(RF!$H$21:$AO$21="RF Lead"),RF!$H$2:$AO$17)</f>
        <v>0</v>
      </c>
      <c r="K43" s="250">
        <f>SUMPRODUCT((RF!$A$2:$A$17=$A43)*(RFEmp=K$1)*(RF!$H$21:$AO$21="RF Lead"),RF!$H$2:$AO$17)</f>
        <v>0</v>
      </c>
      <c r="L43" s="250">
        <f>SUMPRODUCT((RF!$A$2:$A$17=$A43)*(RFEmp=L$1)*(RF!$H$21:$AO$21="RF Lead"),RF!$H$2:$AO$17)</f>
        <v>0</v>
      </c>
      <c r="M43" s="250">
        <f>SUMPRODUCT((RF!$A$2:$A$17=$A43)*(RFEmp=M$1)*(RF!$H$21:$AO$21="RF Lead"),RF!$H$2:$AO$17)</f>
        <v>0</v>
      </c>
      <c r="N43" s="250">
        <f>SUMPRODUCT((RF!$A$2:$A$17=$A43)*(RFEmp=N$1)*(RF!$H$21:$AO$21="RF Lead"),RF!$H$2:$AO$17)</f>
        <v>0</v>
      </c>
      <c r="O43" s="250">
        <f>SUMPRODUCT((RF!$A$2:$A$17=$A43)*(RFEmp=O$1)*(RF!$H$21:$AO$21="RF Lead"),RF!$H$2:$AO$17)</f>
        <v>0</v>
      </c>
      <c r="P43" s="250">
        <f>SUMPRODUCT((RF!$A$2:$A$17=$A43)*(RFEmp=P$1)*(RF!$H$21:$AO$21="RF Lead"),RF!$H$2:$AO$17)</f>
        <v>0</v>
      </c>
      <c r="Q43" s="250">
        <f>SUMPRODUCT((RF!$A$2:$A$17=$A43)*(RFEmp=Q$1)*(RF!$H$21:$AO$21="RF Lead"),RF!$H$2:$AO$17)</f>
        <v>0</v>
      </c>
      <c r="R43" s="250">
        <f>SUMPRODUCT((RF!$A$2:$A$17=$A43)*(RFEmp=R$1)*(RF!$H$21:$AO$21="RF Lead"),RF!$H$2:$AO$17)</f>
        <v>0</v>
      </c>
      <c r="S43" s="250">
        <f>SUMPRODUCT((RF!$A$2:$A$17=$A43)*(RFEmp=S$1)*(RF!$H$21:$AO$21="RF Lead"),RF!$H$2:$AO$17)</f>
        <v>0</v>
      </c>
      <c r="T43" s="250">
        <f>SUMPRODUCT((RF!$A$2:$A$17=$A43)*(RFEmp=T$1)*(RF!$H$21:$AO$21="RF Lead"),RF!$H$2:$AO$17)</f>
        <v>0</v>
      </c>
      <c r="U43" s="250">
        <f>SUMPRODUCT((RF!$A$2:$A$17=$A43)*(RFEmp=U$1)*(RF!$H$21:$AO$21="RF Lead"),RF!$H$2:$AO$17)</f>
        <v>0</v>
      </c>
      <c r="V43" s="250">
        <f>SUMPRODUCT((RF!$A$2:$A$17=$A43)*(RFEmp=V$1)*(RF!$H$21:$AO$21="RF Lead"),RF!$H$2:$AO$17)</f>
        <v>0</v>
      </c>
      <c r="W43" s="250">
        <f>SUMPRODUCT((RF!$A$2:$A$17=$A43)*(RFEmp=W$1)*(RF!$H$21:$AO$21="RF Lead"),RF!$H$2:$AO$17)</f>
        <v>0</v>
      </c>
      <c r="X43" s="250">
        <f>SUMPRODUCT((RF!$A$2:$A$17=$A43)*(RFEmp=X$1)*(RF!$H$21:$AO$21="RF Lead"),RF!$H$2:$AO$17)</f>
        <v>0</v>
      </c>
      <c r="Y43" s="250">
        <f>SUMPRODUCT((RF!$A$2:$A$17=$A43)*(RFEmp=Y$1)*(RF!$H$21:$AO$21="RF Lead"),RF!$H$2:$AO$17)</f>
        <v>0</v>
      </c>
      <c r="Z43" s="250">
        <f>SUMPRODUCT((RF!$A$2:$A$17=$A43)*(RFEmp=Z$1)*(RF!$H$21:$AO$21="RF Lead"),RF!$H$2:$AO$17)</f>
        <v>0</v>
      </c>
      <c r="AA43" s="250">
        <f>SUMPRODUCT((RF!$A$2:$A$17=$A43)*(RFEmp=AA$1)*(RF!$H$21:$AO$21="RF Lead"),RF!$H$2:$AO$17)</f>
        <v>0</v>
      </c>
      <c r="AB43" s="250">
        <f>SUMPRODUCT((RF!$A$2:$A$17=$A43)*(RFEmp=AB$1)*(RF!$H$21:$AO$21="RF Lead"),RF!$H$2:$AO$17)</f>
        <v>0</v>
      </c>
      <c r="AC43" s="250">
        <f>SUMPRODUCT((RF!$A$2:$A$17=$A43)*(RFEmp=AC$1)*(RF!$H$21:$AO$21="RF Lead"),RF!$H$2:$AO$17)</f>
        <v>0</v>
      </c>
      <c r="AD43" s="250">
        <f>SUMPRODUCT((RF!$A$2:$A$17=$A43)*(RFEmp=AD$1)*(RF!$H$21:$AO$21="RF Lead"),RF!$H$2:$AO$17)</f>
        <v>0</v>
      </c>
      <c r="AE43" s="250">
        <f>SUMPRODUCT((RF!$A$2:$A$17=$A43)*(RFEmp=AE$1)*(RF!$H$21:$AO$21="RF Lead"),RF!$H$2:$AO$17)</f>
        <v>0</v>
      </c>
      <c r="AF43" s="250">
        <f>SUMPRODUCT((RF!$A$2:$A$17=$A43)*(RFEmp=AF$1)*(RF!$H$21:$AO$21="RF Lead"),RF!$H$2:$AO$17)</f>
        <v>0</v>
      </c>
      <c r="AG43" s="250">
        <f>SUMPRODUCT((RF!$A$2:$A$17=$A43)*(RFEmp=AG$1)*(RF!$H$21:$AO$21="RF Lead"),RF!$H$2:$AO$17)</f>
        <v>0</v>
      </c>
      <c r="AH43" s="250">
        <f>SUMPRODUCT((RF!$A$2:$A$17=$A43)*(RFEmp=AH$1)*(RF!$H$21:$AO$21="RF Lead"),RF!$H$2:$AO$17)</f>
        <v>0</v>
      </c>
      <c r="AI43" s="250">
        <f>SUMPRODUCT((RF!$A$2:$A$17=$A43)*(RFEmp=AI$1)*(RF!$H$21:$AO$21="RF Lead"),RF!$H$2:$AO$17)</f>
        <v>0</v>
      </c>
      <c r="AJ43" s="250">
        <f>SUMPRODUCT((RF!$A$2:$A$17=$A43)*(RFEmp=AJ$1)*(RF!$H$21:$AO$21="RF Lead"),RF!$H$2:$AO$17)</f>
        <v>0</v>
      </c>
      <c r="AK43" s="250">
        <f>SUMPRODUCT((RF!$A$2:$A$17=$A43)*(RFEmp=AK$1)*(RF!$H$21:$AO$21="RF Lead"),RF!$H$2:$AO$17)</f>
        <v>0</v>
      </c>
      <c r="AL43" s="250">
        <f>SUMPRODUCT((RF!$A$2:$A$17=$A43)*(RFEmp=AL$1)*(RF!$H$21:$AO$21="RF Lead"),RF!$H$2:$AO$17)</f>
        <v>0</v>
      </c>
      <c r="AM43" s="250">
        <f>SUMPRODUCT((RF!$A$2:$A$17=$A43)*(RFEmp=AM$1)*(RF!$H$21:$AO$21="RF Lead"),RF!$H$2:$AO$17)</f>
        <v>0</v>
      </c>
      <c r="AN43" s="250">
        <f>SUMPRODUCT((RF!$A$2:$A$17=$A43)*(RFEmp=AN$1)*(RF!$H$21:$AO$21="RF Lead"),RF!$H$2:$AO$17)</f>
        <v>0</v>
      </c>
      <c r="AO43" s="250">
        <f>SUMPRODUCT((RF!$A$2:$A$17=$A43)*(RFEmp=AO$1)*(RF!$H$21:$AO$21="RF Lead"),RF!$H$2:$AO$17)</f>
        <v>0</v>
      </c>
      <c r="AP43" s="250">
        <f>SUMPRODUCT((RF!$A$2:$A$17=$A43)*(RFEmp=AP$1)*(RF!$H$21:$AO$21="RF Lead"),RF!$H$2:$AO$17)</f>
        <v>0</v>
      </c>
      <c r="AQ43" s="250">
        <f>SUMPRODUCT((RF!$A$2:$A$17=$A43)*(RFEmp=AQ$1)*(RF!$H$21:$AO$21="RF Lead"),RF!$H$2:$AO$17)</f>
        <v>0</v>
      </c>
      <c r="AR43" s="250">
        <f>SUMPRODUCT((RF!$A$2:$A$17=$A43)*(RFEmp=AR$1)*(RF!$H$21:$AO$21="RF Lead"),RF!$H$2:$AO$17)</f>
        <v>0</v>
      </c>
      <c r="AS43" s="250">
        <f>SUMPRODUCT((RF!$A$2:$A$17=$A43)*(RFEmp=AS$1)*(RF!$H$21:$AO$21="RF Lead"),RF!$H$2:$AO$17)</f>
        <v>0</v>
      </c>
      <c r="AT43" s="250">
        <f>SUMPRODUCT((RF!$A$2:$A$17=$A43)*(RFEmp=AT$1)*(RF!$H$21:$AO$21="RF Lead"),RF!$H$2:$AO$17)</f>
        <v>0</v>
      </c>
      <c r="AU43" s="250">
        <f>SUMPRODUCT((RF!$A$2:$A$17=$A43)*(RFEmp=AU$1)*(RF!$H$21:$AO$21="RF Lead"),RF!$H$2:$AO$17)</f>
        <v>0</v>
      </c>
      <c r="AV43" s="250">
        <f>SUMPRODUCT((RF!$A$2:$A$17=$A43)*(RFEmp=AV$1)*(RF!$H$21:$AO$21="RF Lead"),RF!$H$2:$AO$17)</f>
        <v>0</v>
      </c>
      <c r="AW43" s="250">
        <f>SUMPRODUCT((RF!$A$2:$A$17=$A43)*(RFEmp=AW$1)*(RF!$H$21:$AO$21="RF Lead"),RF!$H$2:$AO$17)</f>
        <v>0</v>
      </c>
      <c r="AX43" s="467">
        <f>SUMPRODUCT((RF!$A$2:$A$17=$A43)*(RFEmp=AX$1)*(RF!$H$21:$AO$21="RF Lead"),RF!$H$2:$AO$17)</f>
        <v>0</v>
      </c>
      <c r="AZ43" s="246"/>
    </row>
    <row r="44" spans="1:52" s="271" customFormat="1" x14ac:dyDescent="0.2">
      <c r="A44" s="260">
        <f t="shared" si="15"/>
        <v>42554</v>
      </c>
      <c r="B44" s="261" t="str">
        <f>Total!$M$1</f>
        <v>SC</v>
      </c>
      <c r="C44" s="249">
        <f>SUMPRODUCT((SC!$A$2:$A$34=$A44)*(SCEmp=C$1),SC!$F$2:$Z$34)</f>
        <v>0</v>
      </c>
      <c r="D44" s="250">
        <f>SUMPRODUCT((SC!$A$2:$A$34=$A44)*(SCEmp=D$1),SC!$F$2:$Z$34)</f>
        <v>0</v>
      </c>
      <c r="E44" s="250">
        <f>SUMPRODUCT((SC!$A$2:$A$34=$A44)*(SCEmp=E$1),SC!$F$2:$Z$34)</f>
        <v>0</v>
      </c>
      <c r="F44" s="250">
        <f>SUMPRODUCT((SC!$A$2:$A$34=$A44)*(SCEmp=F$1),SC!$F$2:$Z$34)</f>
        <v>0</v>
      </c>
      <c r="G44" s="250">
        <f>SUMPRODUCT((SC!$A$2:$A$34=$A44)*(SCEmp=G$1),SC!$F$2:$Z$34)</f>
        <v>0</v>
      </c>
      <c r="H44" s="250">
        <f>SUMPRODUCT((SC!$A$2:$A$34=$A44)*(SCEmp=H$1),SC!$F$2:$Z$34)</f>
        <v>0</v>
      </c>
      <c r="I44" s="250">
        <f>SUMPRODUCT((SC!$A$2:$A$34=$A44)*(SCEmp=I$1),SC!$F$2:$Z$34)</f>
        <v>0</v>
      </c>
      <c r="J44" s="250">
        <f>SUMPRODUCT((SC!$A$2:$A$34=$A44)*(SCEmp=J$1),SC!$F$2:$Z$34)</f>
        <v>0</v>
      </c>
      <c r="K44" s="250">
        <f>SUMPRODUCT((SC!$A$2:$A$34=$A44)*(SCEmp=K$1),SC!$F$2:$Z$34)</f>
        <v>0</v>
      </c>
      <c r="L44" s="250">
        <f>SUMPRODUCT((SC!$A$2:$A$34=$A44)*(SCEmp=L$1),SC!$F$2:$Z$34)</f>
        <v>0</v>
      </c>
      <c r="M44" s="250">
        <f>SUMPRODUCT((SC!$A$2:$A$34=$A44)*(SCEmp=M$1),SC!$F$2:$Z$34)</f>
        <v>0</v>
      </c>
      <c r="N44" s="250">
        <f>SUMPRODUCT((SC!$A$2:$A$34=$A44)*(SCEmp=N$1),SC!$F$2:$Z$34)</f>
        <v>0</v>
      </c>
      <c r="O44" s="250">
        <f>SUMPRODUCT((SC!$A$2:$A$34=$A44)*(SCEmp=O$1),SC!$F$2:$Z$34)</f>
        <v>0</v>
      </c>
      <c r="P44" s="250">
        <f>SUMPRODUCT((SC!$A$2:$A$34=$A44)*(SCEmp=P$1),SC!$F$2:$Z$34)</f>
        <v>0</v>
      </c>
      <c r="Q44" s="250">
        <f>SUMPRODUCT((SC!$A$2:$A$34=$A44)*(SCEmp=Q$1),SC!$F$2:$Z$34)</f>
        <v>0</v>
      </c>
      <c r="R44" s="250">
        <f>SUMPRODUCT((SC!$A$2:$A$34=$A44)*(SCEmp=R$1),SC!$F$2:$Z$34)</f>
        <v>0</v>
      </c>
      <c r="S44" s="250">
        <f>SUMPRODUCT((SC!$A$2:$A$34=$A44)*(SCEmp=S$1),SC!$F$2:$Z$34)</f>
        <v>0</v>
      </c>
      <c r="T44" s="250">
        <f>SUMPRODUCT((SC!$A$2:$A$34=$A44)*(SCEmp=T$1),SC!$F$2:$Z$34)</f>
        <v>0</v>
      </c>
      <c r="U44" s="250">
        <f>SUMPRODUCT((SC!$A$2:$A$34=$A44)*(SCEmp=U$1),SC!$F$2:$Z$34)</f>
        <v>0</v>
      </c>
      <c r="V44" s="250">
        <f>SUMPRODUCT((SC!$A$2:$A$34=$A44)*(SCEmp=V$1),SC!$F$2:$Z$34)</f>
        <v>0</v>
      </c>
      <c r="W44" s="250">
        <f>SUMPRODUCT((SC!$A$2:$A$34=$A44)*(SCEmp=W$1),SC!$F$2:$Z$34)</f>
        <v>0</v>
      </c>
      <c r="X44" s="250">
        <f>SUMPRODUCT((SC!$A$2:$A$34=$A44)*(SCEmp=X$1),SC!$F$2:$Z$34)</f>
        <v>0</v>
      </c>
      <c r="Y44" s="250">
        <f>SUMPRODUCT((SC!$A$2:$A$34=$A44)*(SCEmp=Y$1),SC!$F$2:$Z$34)</f>
        <v>0</v>
      </c>
      <c r="Z44" s="250">
        <f>SUMPRODUCT((SC!$A$2:$A$34=$A44)*(SCEmp=Z$1),SC!$F$2:$Z$34)</f>
        <v>0</v>
      </c>
      <c r="AA44" s="250">
        <f>SUMPRODUCT((SC!$A$2:$A$34=$A44)*(SCEmp=AA$1),SC!$F$2:$Z$34)</f>
        <v>0</v>
      </c>
      <c r="AB44" s="250">
        <f>SUMPRODUCT((SC!$A$2:$A$34=$A44)*(SCEmp=AB$1),SC!$F$2:$Z$34)</f>
        <v>0</v>
      </c>
      <c r="AC44" s="250">
        <f>SUMPRODUCT((SC!$A$2:$A$34=$A44)*(SCEmp=AC$1),SC!$F$2:$Z$34)</f>
        <v>0</v>
      </c>
      <c r="AD44" s="250">
        <f>SUMPRODUCT((SC!$A$2:$A$34=$A44)*(SCEmp=AD$1),SC!$F$2:$Z$34)</f>
        <v>0</v>
      </c>
      <c r="AE44" s="250">
        <f>SUMPRODUCT((SC!$A$2:$A$34=$A44)*(SCEmp=AE$1),SC!$F$2:$Z$34)</f>
        <v>0</v>
      </c>
      <c r="AF44" s="250">
        <f>SUMPRODUCT((SC!$A$2:$A$34=$A44)*(SCEmp=AF$1),SC!$F$2:$Z$34)</f>
        <v>0</v>
      </c>
      <c r="AG44" s="250">
        <f>SUMPRODUCT((SC!$A$2:$A$34=$A44)*(SCEmp=AG$1),SC!$F$2:$Z$34)</f>
        <v>0</v>
      </c>
      <c r="AH44" s="250">
        <f>SUMPRODUCT((SC!$A$2:$A$34=$A44)*(SCEmp=AH$1),SC!$F$2:$Z$34)</f>
        <v>0</v>
      </c>
      <c r="AI44" s="250">
        <f>SUMPRODUCT((SC!$A$2:$A$34=$A44)*(SCEmp=AI$1),SC!$F$2:$Z$34)</f>
        <v>0</v>
      </c>
      <c r="AJ44" s="250">
        <f>SUMPRODUCT((SC!$A$2:$A$34=$A44)*(SCEmp=AJ$1),SC!$F$2:$Z$34)</f>
        <v>0</v>
      </c>
      <c r="AK44" s="250">
        <f>SUMPRODUCT((SC!$A$2:$A$34=$A44)*(SCEmp=AK$1),SC!$F$2:$Z$34)</f>
        <v>0</v>
      </c>
      <c r="AL44" s="250">
        <f>SUMPRODUCT((SC!$A$2:$A$34=$A44)*(SCEmp=AL$1),SC!$F$2:$Z$34)</f>
        <v>0</v>
      </c>
      <c r="AM44" s="250">
        <f>SUMPRODUCT((SC!$A$2:$A$34=$A44)*(SCEmp=AM$1),SC!$F$2:$Z$34)</f>
        <v>0</v>
      </c>
      <c r="AN44" s="250">
        <f>SUMPRODUCT((SC!$A$2:$A$34=$A44)*(SCEmp=AN$1),SC!$F$2:$Z$34)</f>
        <v>0</v>
      </c>
      <c r="AO44" s="250">
        <f>SUMPRODUCT((SC!$A$2:$A$34=$A44)*(SCEmp=AO$1),SC!$F$2:$Z$34)</f>
        <v>0</v>
      </c>
      <c r="AP44" s="250">
        <f>SUMPRODUCT((SC!$A$2:$A$34=$A44)*(SCEmp=AP$1),SC!$F$2:$Z$34)</f>
        <v>0</v>
      </c>
      <c r="AQ44" s="250">
        <f>SUMPRODUCT((SC!$A$2:$A$34=$A44)*(SCEmp=AQ$1),SC!$F$2:$Z$34)</f>
        <v>0</v>
      </c>
      <c r="AR44" s="250">
        <f>SUMPRODUCT((SC!$A$2:$A$34=$A44)*(SCEmp=AR$1),SC!$F$2:$Z$34)</f>
        <v>0</v>
      </c>
      <c r="AS44" s="250">
        <f>SUMPRODUCT((SC!$A$2:$A$34=$A44)*(SCEmp=AS$1),SC!$F$2:$Z$34)</f>
        <v>0</v>
      </c>
      <c r="AT44" s="250">
        <f>SUMPRODUCT((SC!$A$2:$A$34=$A44)*(SCEmp=AT$1),SC!$F$2:$Z$34)</f>
        <v>0</v>
      </c>
      <c r="AU44" s="250">
        <f>SUMPRODUCT((SC!$A$2:$A$34=$A44)*(SCEmp=AU$1),SC!$F$2:$Z$34)</f>
        <v>0</v>
      </c>
      <c r="AV44" s="250">
        <f>SUMPRODUCT((SC!$A$2:$A$34=$A44)*(SCEmp=AV$1),SC!$F$2:$Z$34)</f>
        <v>0</v>
      </c>
      <c r="AW44" s="250">
        <f>SUMPRODUCT((SC!$A$2:$A$34=$A44)*(SCEmp=AW$1),SC!$F$2:$Z$34)</f>
        <v>0</v>
      </c>
      <c r="AX44" s="467">
        <f>SUMPRODUCT((SC!$A$2:$A$34=$A44)*(SCEmp=AX$1),SC!$F$2:$Z$34)</f>
        <v>0</v>
      </c>
      <c r="AZ44" s="246"/>
    </row>
    <row r="45" spans="1:52" s="271" customFormat="1" x14ac:dyDescent="0.2">
      <c r="A45" s="262">
        <f t="shared" si="15"/>
        <v>42554</v>
      </c>
      <c r="B45" s="263" t="s">
        <v>87</v>
      </c>
      <c r="C45" s="264">
        <f t="shared" ref="C45:AN45" si="16">IF(SUM(C32:C44)&gt;8,SUM(C32:C44)-8,0)+IF(SUM(C32:C44)&gt;12,SUM(C32:C44)-12,0)</f>
        <v>0</v>
      </c>
      <c r="D45" s="265">
        <f t="shared" si="16"/>
        <v>0</v>
      </c>
      <c r="E45" s="265">
        <f t="shared" si="16"/>
        <v>0</v>
      </c>
      <c r="F45" s="265">
        <f t="shared" si="16"/>
        <v>0</v>
      </c>
      <c r="G45" s="265">
        <f t="shared" si="16"/>
        <v>0</v>
      </c>
      <c r="H45" s="265">
        <f t="shared" si="16"/>
        <v>0</v>
      </c>
      <c r="I45" s="265">
        <f t="shared" si="16"/>
        <v>0</v>
      </c>
      <c r="J45" s="265">
        <f t="shared" si="16"/>
        <v>0</v>
      </c>
      <c r="K45" s="265">
        <f t="shared" si="16"/>
        <v>0</v>
      </c>
      <c r="L45" s="265">
        <f t="shared" si="16"/>
        <v>0</v>
      </c>
      <c r="M45" s="265">
        <f t="shared" si="16"/>
        <v>0</v>
      </c>
      <c r="N45" s="265">
        <f t="shared" si="16"/>
        <v>1.5</v>
      </c>
      <c r="O45" s="265">
        <f t="shared" si="16"/>
        <v>0</v>
      </c>
      <c r="P45" s="265">
        <f t="shared" si="16"/>
        <v>0</v>
      </c>
      <c r="Q45" s="265">
        <f t="shared" si="16"/>
        <v>0</v>
      </c>
      <c r="R45" s="265">
        <f t="shared" si="16"/>
        <v>0</v>
      </c>
      <c r="S45" s="265">
        <f t="shared" si="16"/>
        <v>0</v>
      </c>
      <c r="T45" s="265">
        <f t="shared" si="16"/>
        <v>0</v>
      </c>
      <c r="U45" s="265">
        <f t="shared" si="16"/>
        <v>0</v>
      </c>
      <c r="V45" s="265">
        <f t="shared" si="16"/>
        <v>0</v>
      </c>
      <c r="W45" s="265">
        <f t="shared" si="16"/>
        <v>0</v>
      </c>
      <c r="X45" s="265">
        <f t="shared" si="16"/>
        <v>0</v>
      </c>
      <c r="Y45" s="265">
        <f t="shared" si="16"/>
        <v>0</v>
      </c>
      <c r="Z45" s="265">
        <f t="shared" si="16"/>
        <v>0</v>
      </c>
      <c r="AA45" s="265">
        <f t="shared" si="16"/>
        <v>0</v>
      </c>
      <c r="AB45" s="265">
        <f t="shared" si="16"/>
        <v>0</v>
      </c>
      <c r="AC45" s="265">
        <f t="shared" si="16"/>
        <v>0</v>
      </c>
      <c r="AD45" s="265">
        <f t="shared" si="16"/>
        <v>0</v>
      </c>
      <c r="AE45" s="265">
        <f t="shared" si="16"/>
        <v>0</v>
      </c>
      <c r="AF45" s="265">
        <f t="shared" si="16"/>
        <v>0</v>
      </c>
      <c r="AG45" s="265">
        <f t="shared" si="16"/>
        <v>0</v>
      </c>
      <c r="AH45" s="265">
        <f t="shared" si="16"/>
        <v>0</v>
      </c>
      <c r="AI45" s="265">
        <f t="shared" si="16"/>
        <v>0</v>
      </c>
      <c r="AJ45" s="265">
        <f t="shared" si="16"/>
        <v>0</v>
      </c>
      <c r="AK45" s="265">
        <f t="shared" si="16"/>
        <v>0</v>
      </c>
      <c r="AL45" s="265">
        <f t="shared" si="16"/>
        <v>0</v>
      </c>
      <c r="AM45" s="265">
        <f t="shared" si="16"/>
        <v>0</v>
      </c>
      <c r="AN45" s="265">
        <f t="shared" si="16"/>
        <v>0</v>
      </c>
      <c r="AO45" s="265">
        <f t="shared" ref="AO45:AW45" si="17">IF(SUM(AO32:AO44)&gt;8,SUM(AO32:AO44)-8,0)+IF(SUM(AO32:AO44)&gt;12,SUM(AO32:AO44)-12,0)</f>
        <v>0</v>
      </c>
      <c r="AP45" s="265">
        <f t="shared" si="17"/>
        <v>0</v>
      </c>
      <c r="AQ45" s="265">
        <f t="shared" si="17"/>
        <v>0</v>
      </c>
      <c r="AR45" s="265">
        <f t="shared" si="17"/>
        <v>0</v>
      </c>
      <c r="AS45" s="265">
        <f t="shared" si="17"/>
        <v>0</v>
      </c>
      <c r="AT45" s="265">
        <f t="shared" si="17"/>
        <v>0</v>
      </c>
      <c r="AU45" s="265">
        <f t="shared" si="17"/>
        <v>0</v>
      </c>
      <c r="AV45" s="265">
        <f t="shared" si="17"/>
        <v>0</v>
      </c>
      <c r="AW45" s="265">
        <f t="shared" si="17"/>
        <v>0</v>
      </c>
      <c r="AX45" s="469">
        <f t="shared" ref="AX45:AX105" si="18">IF(SUM(AX32:AX44)&gt;8,SUM(AX32:AX44)-8,0)+IF(SUM(AX32:AX44)&gt;12,SUM(AX32:AX44)-12,0)</f>
        <v>0</v>
      </c>
      <c r="AZ45" s="246"/>
    </row>
    <row r="46" spans="1:52" s="271" customFormat="1" x14ac:dyDescent="0.2">
      <c r="A46" s="266">
        <f t="shared" si="15"/>
        <v>42554</v>
      </c>
      <c r="B46" s="267" t="s">
        <v>86</v>
      </c>
      <c r="C46" s="268">
        <f t="shared" ref="C46:AN46" si="19">IFERROR((C$243*SUM(C32:C41)+C$244*SUM(C42:C44))/SUM(C32:C44)/2,0)*C45</f>
        <v>0</v>
      </c>
      <c r="D46" s="269">
        <f t="shared" si="19"/>
        <v>0</v>
      </c>
      <c r="E46" s="269">
        <f t="shared" si="19"/>
        <v>0</v>
      </c>
      <c r="F46" s="269">
        <f t="shared" si="19"/>
        <v>0</v>
      </c>
      <c r="G46" s="269">
        <f t="shared" si="19"/>
        <v>0</v>
      </c>
      <c r="H46" s="269">
        <f t="shared" si="19"/>
        <v>0</v>
      </c>
      <c r="I46" s="269">
        <f t="shared" si="19"/>
        <v>0</v>
      </c>
      <c r="J46" s="269">
        <f t="shared" si="19"/>
        <v>0</v>
      </c>
      <c r="K46" s="269">
        <f t="shared" si="19"/>
        <v>0</v>
      </c>
      <c r="L46" s="269">
        <f t="shared" si="19"/>
        <v>0</v>
      </c>
      <c r="M46" s="269">
        <f t="shared" si="19"/>
        <v>0</v>
      </c>
      <c r="N46" s="269">
        <f t="shared" si="19"/>
        <v>7.5</v>
      </c>
      <c r="O46" s="269">
        <f t="shared" si="19"/>
        <v>0</v>
      </c>
      <c r="P46" s="269">
        <f t="shared" si="19"/>
        <v>0</v>
      </c>
      <c r="Q46" s="269">
        <f t="shared" si="19"/>
        <v>0</v>
      </c>
      <c r="R46" s="269">
        <f t="shared" si="19"/>
        <v>0</v>
      </c>
      <c r="S46" s="269">
        <f t="shared" si="19"/>
        <v>0</v>
      </c>
      <c r="T46" s="269">
        <f t="shared" si="19"/>
        <v>0</v>
      </c>
      <c r="U46" s="269">
        <f t="shared" si="19"/>
        <v>0</v>
      </c>
      <c r="V46" s="269">
        <f t="shared" si="19"/>
        <v>0</v>
      </c>
      <c r="W46" s="269">
        <f t="shared" si="19"/>
        <v>0</v>
      </c>
      <c r="X46" s="269">
        <f t="shared" si="19"/>
        <v>0</v>
      </c>
      <c r="Y46" s="269">
        <f t="shared" si="19"/>
        <v>0</v>
      </c>
      <c r="Z46" s="269">
        <f t="shared" si="19"/>
        <v>0</v>
      </c>
      <c r="AA46" s="269">
        <f t="shared" si="19"/>
        <v>0</v>
      </c>
      <c r="AB46" s="269">
        <f t="shared" si="19"/>
        <v>0</v>
      </c>
      <c r="AC46" s="269">
        <f t="shared" si="19"/>
        <v>0</v>
      </c>
      <c r="AD46" s="269">
        <f t="shared" si="19"/>
        <v>0</v>
      </c>
      <c r="AE46" s="269">
        <f t="shared" si="19"/>
        <v>0</v>
      </c>
      <c r="AF46" s="269">
        <f t="shared" si="19"/>
        <v>0</v>
      </c>
      <c r="AG46" s="269">
        <f t="shared" si="19"/>
        <v>0</v>
      </c>
      <c r="AH46" s="269">
        <f t="shared" si="19"/>
        <v>0</v>
      </c>
      <c r="AI46" s="269">
        <f t="shared" si="19"/>
        <v>0</v>
      </c>
      <c r="AJ46" s="269">
        <f t="shared" si="19"/>
        <v>0</v>
      </c>
      <c r="AK46" s="269">
        <f t="shared" si="19"/>
        <v>0</v>
      </c>
      <c r="AL46" s="269">
        <f t="shared" si="19"/>
        <v>0</v>
      </c>
      <c r="AM46" s="269">
        <f t="shared" si="19"/>
        <v>0</v>
      </c>
      <c r="AN46" s="269">
        <f t="shared" si="19"/>
        <v>0</v>
      </c>
      <c r="AO46" s="269">
        <f t="shared" ref="AO46:AW46" si="20">IFERROR((AO$243*SUM(AO32:AO41)+AO$244*SUM(AO42:AO44))/SUM(AO32:AO44)/2,0)*AO45</f>
        <v>0</v>
      </c>
      <c r="AP46" s="269">
        <f t="shared" si="20"/>
        <v>0</v>
      </c>
      <c r="AQ46" s="269">
        <f t="shared" si="20"/>
        <v>0</v>
      </c>
      <c r="AR46" s="269">
        <f t="shared" si="20"/>
        <v>0</v>
      </c>
      <c r="AS46" s="269">
        <f t="shared" si="20"/>
        <v>0</v>
      </c>
      <c r="AT46" s="269">
        <f t="shared" si="20"/>
        <v>0</v>
      </c>
      <c r="AU46" s="269">
        <f t="shared" si="20"/>
        <v>0</v>
      </c>
      <c r="AV46" s="269">
        <f t="shared" si="20"/>
        <v>0</v>
      </c>
      <c r="AW46" s="269">
        <f t="shared" si="20"/>
        <v>0</v>
      </c>
      <c r="AX46" s="470">
        <f t="shared" ref="AX46:AX106" si="21">IFERROR((AX$243*SUM(AX32:AX41)+AX$244*SUM(AX42:AX44))/SUM(AX32:AX44)/2,0)*AX45</f>
        <v>0</v>
      </c>
      <c r="AZ46" s="246"/>
    </row>
    <row r="47" spans="1:52" s="271" customFormat="1" x14ac:dyDescent="0.2">
      <c r="A47" s="247">
        <f t="shared" ref="A47" si="22">A32+1</f>
        <v>42555</v>
      </c>
      <c r="B47" s="248" t="s">
        <v>77</v>
      </c>
      <c r="C47" s="249">
        <f>SUMPRODUCT((Driver!$A$2:$A$17=$A47)*(DriverEmp=C$1),Driver!$C$2:$V$17)</f>
        <v>0</v>
      </c>
      <c r="D47" s="250">
        <f>SUMPRODUCT((Driver!$A$2:$A$17=$A47)*(DriverEmp=D$1),Driver!$C$2:$V$17)</f>
        <v>0</v>
      </c>
      <c r="E47" s="250">
        <f>SUMPRODUCT((Driver!$A$2:$A$17=$A47)*(DriverEmp=E$1),Driver!$C$2:$V$17)</f>
        <v>0</v>
      </c>
      <c r="F47" s="250">
        <f>SUMPRODUCT((Driver!$A$2:$A$17=$A47)*(DriverEmp=F$1),Driver!$C$2:$V$17)</f>
        <v>0</v>
      </c>
      <c r="G47" s="250">
        <f>SUMPRODUCT((Driver!$A$2:$A$17=$A47)*(DriverEmp=G$1),Driver!$C$2:$V$17)</f>
        <v>0</v>
      </c>
      <c r="H47" s="250">
        <f>SUMPRODUCT((Driver!$A$2:$A$17=$A47)*(DriverEmp=H$1),Driver!$C$2:$V$17)</f>
        <v>0</v>
      </c>
      <c r="I47" s="250">
        <f>SUMPRODUCT((Driver!$A$2:$A$17=$A47)*(DriverEmp=I$1),Driver!$C$2:$V$17)</f>
        <v>0</v>
      </c>
      <c r="J47" s="250">
        <f>SUMPRODUCT((Driver!$A$2:$A$17=$A47)*(DriverEmp=J$1),Driver!$C$2:$V$17)</f>
        <v>0</v>
      </c>
      <c r="K47" s="250">
        <f>SUMPRODUCT((Driver!$A$2:$A$17=$A47)*(DriverEmp=K$1),Driver!$C$2:$V$17)</f>
        <v>0</v>
      </c>
      <c r="L47" s="250">
        <f>SUMPRODUCT((Driver!$A$2:$A$17=$A47)*(DriverEmp=L$1),Driver!$C$2:$V$17)</f>
        <v>0</v>
      </c>
      <c r="M47" s="250">
        <f>SUMPRODUCT((Driver!$A$2:$A$17=$A47)*(DriverEmp=M$1),Driver!$C$2:$V$17)</f>
        <v>0</v>
      </c>
      <c r="N47" s="250">
        <f>SUMPRODUCT((Driver!$A$2:$A$17=$A47)*(DriverEmp=N$1),Driver!$C$2:$V$17)</f>
        <v>0</v>
      </c>
      <c r="O47" s="250">
        <f>SUMPRODUCT((Driver!$A$2:$A$17=$A47)*(DriverEmp=O$1),Driver!$C$2:$V$17)</f>
        <v>0</v>
      </c>
      <c r="P47" s="250">
        <f>SUMPRODUCT((Driver!$A$2:$A$17=$A47)*(DriverEmp=P$1),Driver!$C$2:$V$17)</f>
        <v>0</v>
      </c>
      <c r="Q47" s="250">
        <f>SUMPRODUCT((Driver!$A$2:$A$17=$A47)*(DriverEmp=Q$1),Driver!$C$2:$V$17)</f>
        <v>0</v>
      </c>
      <c r="R47" s="250">
        <f>SUMPRODUCT((Driver!$A$2:$A$17=$A47)*(DriverEmp=R$1),Driver!$C$2:$V$17)</f>
        <v>0</v>
      </c>
      <c r="S47" s="250">
        <f>SUMPRODUCT((Driver!$A$2:$A$17=$A47)*(DriverEmp=S$1),Driver!$C$2:$V$17)</f>
        <v>0</v>
      </c>
      <c r="T47" s="250">
        <f>SUMPRODUCT((Driver!$A$2:$A$17=$A47)*(DriverEmp=T$1),Driver!$C$2:$V$17)</f>
        <v>0</v>
      </c>
      <c r="U47" s="250">
        <f>SUMPRODUCT((Driver!$A$2:$A$17=$A47)*(DriverEmp=U$1),Driver!$C$2:$V$17)</f>
        <v>0</v>
      </c>
      <c r="V47" s="250">
        <f>SUMPRODUCT((Driver!$A$2:$A$17=$A47)*(DriverEmp=V$1),Driver!$C$2:$V$17)</f>
        <v>0</v>
      </c>
      <c r="W47" s="250">
        <f>SUMPRODUCT((Driver!$A$2:$A$17=$A47)*(DriverEmp=W$1),Driver!$C$2:$V$17)</f>
        <v>0</v>
      </c>
      <c r="X47" s="250">
        <f>SUMPRODUCT((Driver!$A$2:$A$17=$A47)*(DriverEmp=X$1),Driver!$C$2:$V$17)</f>
        <v>0</v>
      </c>
      <c r="Y47" s="250">
        <f>SUMPRODUCT((Driver!$A$2:$A$17=$A47)*(DriverEmp=Y$1),Driver!$C$2:$V$17)</f>
        <v>0</v>
      </c>
      <c r="Z47" s="250">
        <f>SUMPRODUCT((Driver!$A$2:$A$17=$A47)*(DriverEmp=Z$1),Driver!$C$2:$V$17)</f>
        <v>0</v>
      </c>
      <c r="AA47" s="250">
        <f>SUMPRODUCT((Driver!$A$2:$A$17=$A47)*(DriverEmp=AA$1),Driver!$C$2:$V$17)</f>
        <v>0</v>
      </c>
      <c r="AB47" s="250">
        <f>SUMPRODUCT((Driver!$A$2:$A$17=$A47)*(DriverEmp=AB$1),Driver!$C$2:$V$17)</f>
        <v>0</v>
      </c>
      <c r="AC47" s="250">
        <f>SUMPRODUCT((Driver!$A$2:$A$17=$A47)*(DriverEmp=AC$1),Driver!$C$2:$V$17)</f>
        <v>0</v>
      </c>
      <c r="AD47" s="250">
        <f>SUMPRODUCT((Driver!$A$2:$A$17=$A47)*(DriverEmp=AD$1),Driver!$C$2:$V$17)</f>
        <v>0</v>
      </c>
      <c r="AE47" s="250">
        <f>SUMPRODUCT((Driver!$A$2:$A$17=$A47)*(DriverEmp=AE$1),Driver!$C$2:$V$17)</f>
        <v>0</v>
      </c>
      <c r="AF47" s="250">
        <f>SUMPRODUCT((Driver!$A$2:$A$17=$A47)*(DriverEmp=AF$1),Driver!$C$2:$V$17)</f>
        <v>0</v>
      </c>
      <c r="AG47" s="250">
        <f>SUMPRODUCT((Driver!$A$2:$A$17=$A47)*(DriverEmp=AG$1),Driver!$C$2:$V$17)</f>
        <v>0</v>
      </c>
      <c r="AH47" s="250">
        <f>SUMPRODUCT((Driver!$A$2:$A$17=$A47)*(DriverEmp=AH$1),Driver!$C$2:$V$17)</f>
        <v>0</v>
      </c>
      <c r="AI47" s="250">
        <f>SUMPRODUCT((Driver!$A$2:$A$17=$A47)*(DriverEmp=AI$1),Driver!$C$2:$V$17)</f>
        <v>0</v>
      </c>
      <c r="AJ47" s="250">
        <f>SUMPRODUCT((Driver!$A$2:$A$17=$A47)*(DriverEmp=AJ$1),Driver!$C$2:$V$17)</f>
        <v>0</v>
      </c>
      <c r="AK47" s="250">
        <f>SUMPRODUCT((Driver!$A$2:$A$17=$A47)*(DriverEmp=AK$1),Driver!$C$2:$V$17)</f>
        <v>0</v>
      </c>
      <c r="AL47" s="250">
        <f>SUMPRODUCT((Driver!$A$2:$A$17=$A47)*(DriverEmp=AL$1),Driver!$C$2:$V$17)</f>
        <v>0</v>
      </c>
      <c r="AM47" s="250">
        <f>SUMPRODUCT((Driver!$A$2:$A$17=$A47)*(DriverEmp=AM$1),Driver!$C$2:$V$17)</f>
        <v>0</v>
      </c>
      <c r="AN47" s="250">
        <f>SUMPRODUCT((Driver!$A$2:$A$17=$A47)*(DriverEmp=AN$1),Driver!$C$2:$V$17)</f>
        <v>0</v>
      </c>
      <c r="AO47" s="250">
        <f>SUMPRODUCT((Driver!$A$2:$A$17=$A47)*(DriverEmp=AO$1),Driver!$C$2:$V$17)</f>
        <v>0</v>
      </c>
      <c r="AP47" s="250">
        <f>SUMPRODUCT((Driver!$A$2:$A$17=$A47)*(DriverEmp=AP$1),Driver!$C$2:$V$17)</f>
        <v>0</v>
      </c>
      <c r="AQ47" s="250">
        <f>SUMPRODUCT((Driver!$A$2:$A$17=$A47)*(DriverEmp=AQ$1),Driver!$C$2:$V$17)</f>
        <v>0</v>
      </c>
      <c r="AR47" s="250">
        <f>SUMPRODUCT((Driver!$A$2:$A$17=$A47)*(DriverEmp=AR$1),Driver!$C$2:$V$17)</f>
        <v>0</v>
      </c>
      <c r="AS47" s="250">
        <f>SUMPRODUCT((Driver!$A$2:$A$17=$A47)*(DriverEmp=AS$1),Driver!$C$2:$V$17)</f>
        <v>0</v>
      </c>
      <c r="AT47" s="250">
        <f>SUMPRODUCT((Driver!$A$2:$A$17=$A47)*(DriverEmp=AT$1),Driver!$C$2:$V$17)</f>
        <v>0</v>
      </c>
      <c r="AU47" s="250">
        <f>SUMPRODUCT((Driver!$A$2:$A$17=$A47)*(DriverEmp=AU$1),Driver!$C$2:$V$17)</f>
        <v>0</v>
      </c>
      <c r="AV47" s="250">
        <f>SUMPRODUCT((Driver!$A$2:$A$17=$A47)*(DriverEmp=AV$1),Driver!$C$2:$V$17)</f>
        <v>0</v>
      </c>
      <c r="AW47" s="250">
        <f>SUMPRODUCT((Driver!$A$2:$A$17=$A47)*(DriverEmp=AW$1),Driver!$C$2:$V$17)</f>
        <v>0</v>
      </c>
      <c r="AX47" s="467">
        <f>SUMPRODUCT((Driver!$A$2:$A$17=$A47)*(DriverEmp=AX$1),Driver!$C$2:$V$17)</f>
        <v>0</v>
      </c>
      <c r="AZ47" s="246"/>
    </row>
    <row r="48" spans="1:52" s="271" customFormat="1" x14ac:dyDescent="0.2">
      <c r="A48" s="247">
        <f t="shared" ref="A48" si="23">A47</f>
        <v>42555</v>
      </c>
      <c r="B48" s="251" t="str">
        <f>Total!$H$1</f>
        <v>PP</v>
      </c>
      <c r="C48" s="249">
        <f>SUMPRODUCT((PP!$A$2:$A$80=$A48)*(PPEmp=C$1),PP!$D$2:$BD$80)</f>
        <v>0</v>
      </c>
      <c r="D48" s="250">
        <f>SUMPRODUCT((PP!$A$2:$A$80=$A48)*(PPEmp=D$1),PP!$D$2:$BD$80)</f>
        <v>0</v>
      </c>
      <c r="E48" s="250">
        <f>SUMPRODUCT((PP!$A$2:$A$80=$A48)*(PPEmp=E$1),PP!$D$2:$BD$80)</f>
        <v>0</v>
      </c>
      <c r="F48" s="250">
        <f>SUMPRODUCT((PP!$A$2:$A$80=$A48)*(PPEmp=F$1),PP!$D$2:$BD$80)</f>
        <v>0</v>
      </c>
      <c r="G48" s="250">
        <f>SUMPRODUCT((PP!$A$2:$A$80=$A48)*(PPEmp=G$1),PP!$D$2:$BD$80)</f>
        <v>0</v>
      </c>
      <c r="H48" s="250">
        <f>SUMPRODUCT((PP!$A$2:$A$80=$A48)*(PPEmp=H$1),PP!$D$2:$BD$80)</f>
        <v>0</v>
      </c>
      <c r="I48" s="250">
        <f>SUMPRODUCT((PP!$A$2:$A$80=$A48)*(PPEmp=I$1),PP!$D$2:$BD$80)</f>
        <v>0</v>
      </c>
      <c r="J48" s="250">
        <f>SUMPRODUCT((PP!$A$2:$A$80=$A48)*(PPEmp=J$1),PP!$D$2:$BD$80)</f>
        <v>0</v>
      </c>
      <c r="K48" s="250">
        <f>SUMPRODUCT((PP!$A$2:$A$80=$A48)*(PPEmp=K$1),PP!$D$2:$BD$80)</f>
        <v>0</v>
      </c>
      <c r="L48" s="250">
        <f>SUMPRODUCT((PP!$A$2:$A$80=$A48)*(PPEmp=L$1),PP!$D$2:$BD$80)</f>
        <v>0</v>
      </c>
      <c r="M48" s="250">
        <f>SUMPRODUCT((PP!$A$2:$A$80=$A48)*(PPEmp=M$1),PP!$D$2:$BD$80)</f>
        <v>0</v>
      </c>
      <c r="N48" s="250">
        <f>SUMPRODUCT((PP!$A$2:$A$80=$A48)*(PPEmp=N$1),PP!$D$2:$BD$80)</f>
        <v>0</v>
      </c>
      <c r="O48" s="250">
        <f>SUMPRODUCT((PP!$A$2:$A$80=$A48)*(PPEmp=O$1),PP!$D$2:$BD$80)</f>
        <v>0</v>
      </c>
      <c r="P48" s="250">
        <f>SUMPRODUCT((PP!$A$2:$A$80=$A48)*(PPEmp=P$1),PP!$D$2:$BD$80)</f>
        <v>0</v>
      </c>
      <c r="Q48" s="250">
        <f>SUMPRODUCT((PP!$A$2:$A$80=$A48)*(PPEmp=Q$1),PP!$D$2:$BD$80)</f>
        <v>0</v>
      </c>
      <c r="R48" s="250">
        <f>SUMPRODUCT((PP!$A$2:$A$80=$A48)*(PPEmp=R$1),PP!$D$2:$BD$80)</f>
        <v>0</v>
      </c>
      <c r="S48" s="250">
        <f>SUMPRODUCT((PP!$A$2:$A$80=$A48)*(PPEmp=S$1),PP!$D$2:$BD$80)</f>
        <v>0</v>
      </c>
      <c r="T48" s="250">
        <f>SUMPRODUCT((PP!$A$2:$A$80=$A48)*(PPEmp=T$1),PP!$D$2:$BD$80)</f>
        <v>0</v>
      </c>
      <c r="U48" s="250">
        <f>SUMPRODUCT((PP!$A$2:$A$80=$A48)*(PPEmp=U$1),PP!$D$2:$BD$80)</f>
        <v>0</v>
      </c>
      <c r="V48" s="250">
        <f>SUMPRODUCT((PP!$A$2:$A$80=$A48)*(PPEmp=V$1),PP!$D$2:$BD$80)</f>
        <v>0</v>
      </c>
      <c r="W48" s="250">
        <f>SUMPRODUCT((PP!$A$2:$A$80=$A48)*(PPEmp=W$1),PP!$D$2:$BD$80)</f>
        <v>0</v>
      </c>
      <c r="X48" s="250">
        <f>SUMPRODUCT((PP!$A$2:$A$80=$A48)*(PPEmp=X$1),PP!$D$2:$BD$80)</f>
        <v>0</v>
      </c>
      <c r="Y48" s="250">
        <f>SUMPRODUCT((PP!$A$2:$A$80=$A48)*(PPEmp=Y$1),PP!$D$2:$BD$80)</f>
        <v>0</v>
      </c>
      <c r="Z48" s="250">
        <f>SUMPRODUCT((PP!$A$2:$A$80=$A48)*(PPEmp=Z$1),PP!$D$2:$BD$80)</f>
        <v>0</v>
      </c>
      <c r="AA48" s="250">
        <f>SUMPRODUCT((PP!$A$2:$A$80=$A48)*(PPEmp=AA$1),PP!$D$2:$BD$80)</f>
        <v>0</v>
      </c>
      <c r="AB48" s="250">
        <f>SUMPRODUCT((PP!$A$2:$A$80=$A48)*(PPEmp=AB$1),PP!$D$2:$BD$80)</f>
        <v>0</v>
      </c>
      <c r="AC48" s="250">
        <f>SUMPRODUCT((PP!$A$2:$A$80=$A48)*(PPEmp=AC$1),PP!$D$2:$BD$80)</f>
        <v>0</v>
      </c>
      <c r="AD48" s="250">
        <f>SUMPRODUCT((PP!$A$2:$A$80=$A48)*(PPEmp=AD$1),PP!$D$2:$BD$80)</f>
        <v>0</v>
      </c>
      <c r="AE48" s="250">
        <f>SUMPRODUCT((PP!$A$2:$A$80=$A48)*(PPEmp=AE$1),PP!$D$2:$BD$80)</f>
        <v>0</v>
      </c>
      <c r="AF48" s="250">
        <f>SUMPRODUCT((PP!$A$2:$A$80=$A48)*(PPEmp=AF$1),PP!$D$2:$BD$80)</f>
        <v>0</v>
      </c>
      <c r="AG48" s="250">
        <f>SUMPRODUCT((PP!$A$2:$A$80=$A48)*(PPEmp=AG$1),PP!$D$2:$BD$80)</f>
        <v>0</v>
      </c>
      <c r="AH48" s="250">
        <f>SUMPRODUCT((PP!$A$2:$A$80=$A48)*(PPEmp=AH$1),PP!$D$2:$BD$80)</f>
        <v>0</v>
      </c>
      <c r="AI48" s="250">
        <f>SUMPRODUCT((PP!$A$2:$A$80=$A48)*(PPEmp=AI$1),PP!$D$2:$BD$80)</f>
        <v>0</v>
      </c>
      <c r="AJ48" s="250">
        <f>SUMPRODUCT((PP!$A$2:$A$80=$A48)*(PPEmp=AJ$1),PP!$D$2:$BD$80)</f>
        <v>0</v>
      </c>
      <c r="AK48" s="250">
        <f>SUMPRODUCT((PP!$A$2:$A$80=$A48)*(PPEmp=AK$1),PP!$D$2:$BD$80)</f>
        <v>0</v>
      </c>
      <c r="AL48" s="250">
        <f>SUMPRODUCT((PP!$A$2:$A$80=$A48)*(PPEmp=AL$1),PP!$D$2:$BD$80)</f>
        <v>0</v>
      </c>
      <c r="AM48" s="250">
        <f>SUMPRODUCT((PP!$A$2:$A$80=$A48)*(PPEmp=AM$1),PP!$D$2:$BD$80)</f>
        <v>0</v>
      </c>
      <c r="AN48" s="250">
        <f>SUMPRODUCT((PP!$A$2:$A$80=$A48)*(PPEmp=AN$1),PP!$D$2:$BD$80)</f>
        <v>0</v>
      </c>
      <c r="AO48" s="250">
        <f>SUMPRODUCT((PP!$A$2:$A$80=$A48)*(PPEmp=AO$1),PP!$D$2:$BD$80)</f>
        <v>0</v>
      </c>
      <c r="AP48" s="250">
        <f>SUMPRODUCT((PP!$A$2:$A$80=$A48)*(PPEmp=AP$1),PP!$D$2:$BD$80)</f>
        <v>0</v>
      </c>
      <c r="AQ48" s="250">
        <f>SUMPRODUCT((PP!$A$2:$A$80=$A48)*(PPEmp=AQ$1),PP!$D$2:$BD$80)</f>
        <v>0</v>
      </c>
      <c r="AR48" s="250">
        <f>SUMPRODUCT((PP!$A$2:$A$80=$A48)*(PPEmp=AR$1),PP!$D$2:$BD$80)</f>
        <v>0</v>
      </c>
      <c r="AS48" s="250">
        <f>SUMPRODUCT((PP!$A$2:$A$80=$A48)*(PPEmp=AS$1),PP!$D$2:$BD$80)</f>
        <v>0</v>
      </c>
      <c r="AT48" s="250">
        <f>SUMPRODUCT((PP!$A$2:$A$80=$A48)*(PPEmp=AT$1),PP!$D$2:$BD$80)</f>
        <v>0</v>
      </c>
      <c r="AU48" s="250">
        <f>SUMPRODUCT((PP!$A$2:$A$80=$A48)*(PPEmp=AU$1),PP!$D$2:$BD$80)</f>
        <v>0</v>
      </c>
      <c r="AV48" s="250">
        <f>SUMPRODUCT((PP!$A$2:$A$80=$A48)*(PPEmp=AV$1),PP!$D$2:$BD$80)</f>
        <v>0</v>
      </c>
      <c r="AW48" s="250">
        <f>SUMPRODUCT((PP!$A$2:$A$80=$A48)*(PPEmp=AW$1),PP!$D$2:$BD$80)</f>
        <v>0</v>
      </c>
      <c r="AX48" s="467">
        <f>SUMPRODUCT((PP!$A$2:$A$80=$A48)*(PPEmp=AX$1),PP!$D$2:$BD$80)</f>
        <v>0</v>
      </c>
      <c r="AZ48" s="246"/>
    </row>
    <row r="49" spans="1:52" s="271" customFormat="1" x14ac:dyDescent="0.2">
      <c r="A49" s="247">
        <f t="shared" si="15"/>
        <v>42555</v>
      </c>
      <c r="B49" s="252" t="str">
        <f>Total!$J$1</f>
        <v>FH</v>
      </c>
      <c r="C49" s="249">
        <f>SUMPRODUCT((FH!$A$2:$A$97=$A49)*(FHEmp=C$1),FH!$E$2:$AZ$97)</f>
        <v>0</v>
      </c>
      <c r="D49" s="250">
        <f>SUMPRODUCT((FH!$A$2:$A$97=$A49)*(FHEmp=D$1),FH!$E$2:$AZ$97)</f>
        <v>0</v>
      </c>
      <c r="E49" s="250">
        <f>SUMPRODUCT((FH!$A$2:$A$97=$A49)*(FHEmp=E$1),FH!$E$2:$AZ$97)</f>
        <v>0</v>
      </c>
      <c r="F49" s="250">
        <f>SUMPRODUCT((FH!$A$2:$A$97=$A49)*(FHEmp=F$1),FH!$E$2:$AZ$97)</f>
        <v>0</v>
      </c>
      <c r="G49" s="250">
        <f>SUMPRODUCT((FH!$A$2:$A$97=$A49)*(FHEmp=G$1),FH!$E$2:$AZ$97)</f>
        <v>0</v>
      </c>
      <c r="H49" s="250">
        <f>SUMPRODUCT((FH!$A$2:$A$97=$A49)*(FHEmp=H$1),FH!$E$2:$AZ$97)</f>
        <v>0</v>
      </c>
      <c r="I49" s="250">
        <f>SUMPRODUCT((FH!$A$2:$A$97=$A49)*(FHEmp=I$1),FH!$E$2:$AZ$97)</f>
        <v>0</v>
      </c>
      <c r="J49" s="250">
        <f>SUMPRODUCT((FH!$A$2:$A$97=$A49)*(FHEmp=J$1),FH!$E$2:$AZ$97)</f>
        <v>0</v>
      </c>
      <c r="K49" s="250">
        <f>SUMPRODUCT((FH!$A$2:$A$97=$A49)*(FHEmp=K$1),FH!$E$2:$AZ$97)</f>
        <v>0</v>
      </c>
      <c r="L49" s="250">
        <f>SUMPRODUCT((FH!$A$2:$A$97=$A49)*(FHEmp=L$1),FH!$E$2:$AZ$97)</f>
        <v>0</v>
      </c>
      <c r="M49" s="250">
        <f>SUMPRODUCT((FH!$A$2:$A$97=$A49)*(FHEmp=M$1),FH!$E$2:$AZ$97)</f>
        <v>0</v>
      </c>
      <c r="N49" s="250">
        <f>SUMPRODUCT((FH!$A$2:$A$97=$A49)*(FHEmp=N$1),FH!$E$2:$AZ$97)</f>
        <v>0</v>
      </c>
      <c r="O49" s="250">
        <f>SUMPRODUCT((FH!$A$2:$A$97=$A49)*(FHEmp=O$1),FH!$E$2:$AZ$97)</f>
        <v>0</v>
      </c>
      <c r="P49" s="250">
        <f>SUMPRODUCT((FH!$A$2:$A$97=$A49)*(FHEmp=P$1),FH!$E$2:$AZ$97)</f>
        <v>0</v>
      </c>
      <c r="Q49" s="250">
        <f>SUMPRODUCT((FH!$A$2:$A$97=$A49)*(FHEmp=Q$1),FH!$E$2:$AZ$97)</f>
        <v>0</v>
      </c>
      <c r="R49" s="250">
        <f>SUMPRODUCT((FH!$A$2:$A$97=$A49)*(FHEmp=R$1),FH!$E$2:$AZ$97)</f>
        <v>0</v>
      </c>
      <c r="S49" s="250">
        <f>SUMPRODUCT((FH!$A$2:$A$97=$A49)*(FHEmp=S$1),FH!$E$2:$AZ$97)</f>
        <v>0</v>
      </c>
      <c r="T49" s="250">
        <f>SUMPRODUCT((FH!$A$2:$A$97=$A49)*(FHEmp=T$1),FH!$E$2:$AZ$97)</f>
        <v>0</v>
      </c>
      <c r="U49" s="250">
        <f>SUMPRODUCT((FH!$A$2:$A$97=$A49)*(FHEmp=U$1),FH!$E$2:$AZ$97)</f>
        <v>0</v>
      </c>
      <c r="V49" s="250">
        <f>SUMPRODUCT((FH!$A$2:$A$97=$A49)*(FHEmp=V$1),FH!$E$2:$AZ$97)</f>
        <v>0</v>
      </c>
      <c r="W49" s="250">
        <f>SUMPRODUCT((FH!$A$2:$A$97=$A49)*(FHEmp=W$1),FH!$E$2:$AZ$97)</f>
        <v>0</v>
      </c>
      <c r="X49" s="250">
        <f>SUMPRODUCT((FH!$A$2:$A$97=$A49)*(FHEmp=X$1),FH!$E$2:$AZ$97)</f>
        <v>0</v>
      </c>
      <c r="Y49" s="250">
        <f>SUMPRODUCT((FH!$A$2:$A$97=$A49)*(FHEmp=Y$1),FH!$E$2:$AZ$97)</f>
        <v>0</v>
      </c>
      <c r="Z49" s="250">
        <f>SUMPRODUCT((FH!$A$2:$A$97=$A49)*(FHEmp=Z$1),FH!$E$2:$AZ$97)</f>
        <v>0</v>
      </c>
      <c r="AA49" s="250">
        <f>SUMPRODUCT((FH!$A$2:$A$97=$A49)*(FHEmp=AA$1),FH!$E$2:$AZ$97)</f>
        <v>0</v>
      </c>
      <c r="AB49" s="250">
        <f>SUMPRODUCT((FH!$A$2:$A$97=$A49)*(FHEmp=AB$1),FH!$E$2:$AZ$97)</f>
        <v>0</v>
      </c>
      <c r="AC49" s="250">
        <f>SUMPRODUCT((FH!$A$2:$A$97=$A49)*(FHEmp=AC$1),FH!$E$2:$AZ$97)</f>
        <v>0</v>
      </c>
      <c r="AD49" s="250">
        <f>SUMPRODUCT((FH!$A$2:$A$97=$A49)*(FHEmp=AD$1),FH!$E$2:$AZ$97)</f>
        <v>0</v>
      </c>
      <c r="AE49" s="250">
        <f>SUMPRODUCT((FH!$A$2:$A$97=$A49)*(FHEmp=AE$1),FH!$E$2:$AZ$97)</f>
        <v>0</v>
      </c>
      <c r="AF49" s="250">
        <f>SUMPRODUCT((FH!$A$2:$A$97=$A49)*(FHEmp=AF$1),FH!$E$2:$AZ$97)</f>
        <v>0</v>
      </c>
      <c r="AG49" s="250">
        <f>SUMPRODUCT((FH!$A$2:$A$97=$A49)*(FHEmp=AG$1),FH!$E$2:$AZ$97)</f>
        <v>0</v>
      </c>
      <c r="AH49" s="250">
        <f>SUMPRODUCT((FH!$A$2:$A$97=$A49)*(FHEmp=AH$1),FH!$E$2:$AZ$97)</f>
        <v>0</v>
      </c>
      <c r="AI49" s="250">
        <f>SUMPRODUCT((FH!$A$2:$A$97=$A49)*(FHEmp=AI$1),FH!$E$2:$AZ$97)</f>
        <v>0</v>
      </c>
      <c r="AJ49" s="250">
        <f>SUMPRODUCT((FH!$A$2:$A$97=$A49)*(FHEmp=AJ$1),FH!$E$2:$AZ$97)</f>
        <v>0</v>
      </c>
      <c r="AK49" s="250">
        <f>SUMPRODUCT((FH!$A$2:$A$97=$A49)*(FHEmp=AK$1),FH!$E$2:$AZ$97)</f>
        <v>0</v>
      </c>
      <c r="AL49" s="250">
        <f>SUMPRODUCT((FH!$A$2:$A$97=$A49)*(FHEmp=AL$1),FH!$E$2:$AZ$97)</f>
        <v>0</v>
      </c>
      <c r="AM49" s="250">
        <f>SUMPRODUCT((FH!$A$2:$A$97=$A49)*(FHEmp=AM$1),FH!$E$2:$AZ$97)</f>
        <v>0</v>
      </c>
      <c r="AN49" s="250">
        <f>SUMPRODUCT((FH!$A$2:$A$97=$A49)*(FHEmp=AN$1),FH!$E$2:$AZ$97)</f>
        <v>0</v>
      </c>
      <c r="AO49" s="250">
        <f>SUMPRODUCT((FH!$A$2:$A$97=$A49)*(FHEmp=AO$1),FH!$E$2:$AZ$97)</f>
        <v>0</v>
      </c>
      <c r="AP49" s="250">
        <f>SUMPRODUCT((FH!$A$2:$A$97=$A49)*(FHEmp=AP$1),FH!$E$2:$AZ$97)</f>
        <v>0</v>
      </c>
      <c r="AQ49" s="250">
        <f>SUMPRODUCT((FH!$A$2:$A$97=$A49)*(FHEmp=AQ$1),FH!$E$2:$AZ$97)</f>
        <v>0</v>
      </c>
      <c r="AR49" s="250">
        <f>SUMPRODUCT((FH!$A$2:$A$97=$A49)*(FHEmp=AR$1),FH!$E$2:$AZ$97)</f>
        <v>0</v>
      </c>
      <c r="AS49" s="250">
        <f>SUMPRODUCT((FH!$A$2:$A$97=$A49)*(FHEmp=AS$1),FH!$E$2:$AZ$97)</f>
        <v>0</v>
      </c>
      <c r="AT49" s="250">
        <f>SUMPRODUCT((FH!$A$2:$A$97=$A49)*(FHEmp=AT$1),FH!$E$2:$AZ$97)</f>
        <v>0</v>
      </c>
      <c r="AU49" s="250">
        <f>SUMPRODUCT((FH!$A$2:$A$97=$A49)*(FHEmp=AU$1),FH!$E$2:$AZ$97)</f>
        <v>0</v>
      </c>
      <c r="AV49" s="250">
        <f>SUMPRODUCT((FH!$A$2:$A$97=$A49)*(FHEmp=AV$1),FH!$E$2:$AZ$97)</f>
        <v>0</v>
      </c>
      <c r="AW49" s="250">
        <f>SUMPRODUCT((FH!$A$2:$A$97=$A49)*(FHEmp=AW$1),FH!$E$2:$AZ$97)</f>
        <v>0</v>
      </c>
      <c r="AX49" s="467">
        <f>SUMPRODUCT((FH!$A$2:$A$97=$A49)*(FHEmp=AX$1),FH!$E$2:$AZ$97)</f>
        <v>0</v>
      </c>
      <c r="AZ49" s="246"/>
    </row>
    <row r="50" spans="1:52" s="271" customFormat="1" x14ac:dyDescent="0.2">
      <c r="A50" s="247">
        <f t="shared" si="15"/>
        <v>42555</v>
      </c>
      <c r="B50" s="253" t="str">
        <f>Total!$K$1</f>
        <v>T22</v>
      </c>
      <c r="C50" s="249">
        <f>SUMPRODUCT(('T22'!$A$2:$A$97=$A50)*(T22Emp=C$1),'T22'!$E$2:$AZ$97)</f>
        <v>0</v>
      </c>
      <c r="D50" s="250">
        <f>SUMPRODUCT(('T22'!$A$2:$A$97=$A50)*(T22Emp=D$1),'T22'!$E$2:$AZ$97)</f>
        <v>0</v>
      </c>
      <c r="E50" s="250">
        <f>SUMPRODUCT(('T22'!$A$2:$A$97=$A50)*(T22Emp=E$1),'T22'!$E$2:$AZ$97)</f>
        <v>0</v>
      </c>
      <c r="F50" s="250">
        <f>SUMPRODUCT(('T22'!$A$2:$A$97=$A50)*(T22Emp=F$1),'T22'!$E$2:$AZ$97)</f>
        <v>0</v>
      </c>
      <c r="G50" s="250">
        <f>SUMPRODUCT(('T22'!$A$2:$A$97=$A50)*(T22Emp=G$1),'T22'!$E$2:$AZ$97)</f>
        <v>0</v>
      </c>
      <c r="H50" s="250">
        <f>SUMPRODUCT(('T22'!$A$2:$A$97=$A50)*(T22Emp=H$1),'T22'!$E$2:$AZ$97)</f>
        <v>8.7499999999999982</v>
      </c>
      <c r="I50" s="250">
        <f>SUMPRODUCT(('T22'!$A$2:$A$97=$A50)*(T22Emp=I$1),'T22'!$E$2:$AZ$97)</f>
        <v>0</v>
      </c>
      <c r="J50" s="250">
        <f>SUMPRODUCT(('T22'!$A$2:$A$97=$A50)*(T22Emp=J$1),'T22'!$E$2:$AZ$97)</f>
        <v>0</v>
      </c>
      <c r="K50" s="250">
        <f>SUMPRODUCT(('T22'!$A$2:$A$97=$A50)*(T22Emp=K$1),'T22'!$E$2:$AZ$97)</f>
        <v>0</v>
      </c>
      <c r="L50" s="250">
        <f>SUMPRODUCT(('T22'!$A$2:$A$97=$A50)*(T22Emp=L$1),'T22'!$E$2:$AZ$97)</f>
        <v>0</v>
      </c>
      <c r="M50" s="250">
        <f>SUMPRODUCT(('T22'!$A$2:$A$97=$A50)*(T22Emp=M$1),'T22'!$E$2:$AZ$97)</f>
        <v>0</v>
      </c>
      <c r="N50" s="250">
        <f>SUMPRODUCT(('T22'!$A$2:$A$97=$A50)*(T22Emp=N$1),'T22'!$E$2:$AZ$97)</f>
        <v>0</v>
      </c>
      <c r="O50" s="250">
        <f>SUMPRODUCT(('T22'!$A$2:$A$97=$A50)*(T22Emp=O$1),'T22'!$E$2:$AZ$97)</f>
        <v>0</v>
      </c>
      <c r="P50" s="250">
        <f>SUMPRODUCT(('T22'!$A$2:$A$97=$A50)*(T22Emp=P$1),'T22'!$E$2:$AZ$97)</f>
        <v>0</v>
      </c>
      <c r="Q50" s="250">
        <f>SUMPRODUCT(('T22'!$A$2:$A$97=$A50)*(T22Emp=Q$1),'T22'!$E$2:$AZ$97)</f>
        <v>0</v>
      </c>
      <c r="R50" s="250">
        <f>SUMPRODUCT(('T22'!$A$2:$A$97=$A50)*(T22Emp=R$1),'T22'!$E$2:$AZ$97)</f>
        <v>0</v>
      </c>
      <c r="S50" s="250">
        <f>SUMPRODUCT(('T22'!$A$2:$A$97=$A50)*(T22Emp=S$1),'T22'!$E$2:$AZ$97)</f>
        <v>0</v>
      </c>
      <c r="T50" s="250">
        <f>SUMPRODUCT(('T22'!$A$2:$A$97=$A50)*(T22Emp=T$1),'T22'!$E$2:$AZ$97)</f>
        <v>0</v>
      </c>
      <c r="U50" s="250">
        <f>SUMPRODUCT(('T22'!$A$2:$A$97=$A50)*(T22Emp=U$1),'T22'!$E$2:$AZ$97)</f>
        <v>0</v>
      </c>
      <c r="V50" s="250">
        <f>SUMPRODUCT(('T22'!$A$2:$A$97=$A50)*(T22Emp=V$1),'T22'!$E$2:$AZ$97)</f>
        <v>0</v>
      </c>
      <c r="W50" s="250">
        <f>SUMPRODUCT(('T22'!$A$2:$A$97=$A50)*(T22Emp=W$1),'T22'!$E$2:$AZ$97)</f>
        <v>0</v>
      </c>
      <c r="X50" s="250">
        <f>SUMPRODUCT(('T22'!$A$2:$A$97=$A50)*(T22Emp=X$1),'T22'!$E$2:$AZ$97)</f>
        <v>0</v>
      </c>
      <c r="Y50" s="250">
        <f>SUMPRODUCT(('T22'!$A$2:$A$97=$A50)*(T22Emp=Y$1),'T22'!$E$2:$AZ$97)</f>
        <v>0</v>
      </c>
      <c r="Z50" s="250">
        <f>SUMPRODUCT(('T22'!$A$2:$A$97=$A50)*(T22Emp=Z$1),'T22'!$E$2:$AZ$97)</f>
        <v>0</v>
      </c>
      <c r="AA50" s="250">
        <f>SUMPRODUCT(('T22'!$A$2:$A$97=$A50)*(T22Emp=AA$1),'T22'!$E$2:$AZ$97)</f>
        <v>0</v>
      </c>
      <c r="AB50" s="250">
        <f>SUMPRODUCT(('T22'!$A$2:$A$97=$A50)*(T22Emp=AB$1),'T22'!$E$2:$AZ$97)</f>
        <v>0</v>
      </c>
      <c r="AC50" s="250">
        <f>SUMPRODUCT(('T22'!$A$2:$A$97=$A50)*(T22Emp=AC$1),'T22'!$E$2:$AZ$97)</f>
        <v>0</v>
      </c>
      <c r="AD50" s="250">
        <f>SUMPRODUCT(('T22'!$A$2:$A$97=$A50)*(T22Emp=AD$1),'T22'!$E$2:$AZ$97)</f>
        <v>0</v>
      </c>
      <c r="AE50" s="250">
        <f>SUMPRODUCT(('T22'!$A$2:$A$97=$A50)*(T22Emp=AE$1),'T22'!$E$2:$AZ$97)</f>
        <v>0</v>
      </c>
      <c r="AF50" s="250">
        <f>SUMPRODUCT(('T22'!$A$2:$A$97=$A50)*(T22Emp=AF$1),'T22'!$E$2:$AZ$97)</f>
        <v>0</v>
      </c>
      <c r="AG50" s="250">
        <f>SUMPRODUCT(('T22'!$A$2:$A$97=$A50)*(T22Emp=AG$1),'T22'!$E$2:$AZ$97)</f>
        <v>0</v>
      </c>
      <c r="AH50" s="250">
        <f>SUMPRODUCT(('T22'!$A$2:$A$97=$A50)*(T22Emp=AH$1),'T22'!$E$2:$AZ$97)</f>
        <v>0</v>
      </c>
      <c r="AI50" s="250">
        <f>SUMPRODUCT(('T22'!$A$2:$A$97=$A50)*(T22Emp=AI$1),'T22'!$E$2:$AZ$97)</f>
        <v>0</v>
      </c>
      <c r="AJ50" s="250">
        <f>SUMPRODUCT(('T22'!$A$2:$A$97=$A50)*(T22Emp=AJ$1),'T22'!$E$2:$AZ$97)</f>
        <v>0</v>
      </c>
      <c r="AK50" s="250">
        <f>SUMPRODUCT(('T22'!$A$2:$A$97=$A50)*(T22Emp=AK$1),'T22'!$E$2:$AZ$97)</f>
        <v>0</v>
      </c>
      <c r="AL50" s="250">
        <f>SUMPRODUCT(('T22'!$A$2:$A$97=$A50)*(T22Emp=AL$1),'T22'!$E$2:$AZ$97)</f>
        <v>0</v>
      </c>
      <c r="AM50" s="250">
        <f>SUMPRODUCT(('T22'!$A$2:$A$97=$A50)*(T22Emp=AM$1),'T22'!$E$2:$AZ$97)</f>
        <v>0</v>
      </c>
      <c r="AN50" s="250">
        <f>SUMPRODUCT(('T22'!$A$2:$A$97=$A50)*(T22Emp=AN$1),'T22'!$E$2:$AZ$97)</f>
        <v>0</v>
      </c>
      <c r="AO50" s="250">
        <f>SUMPRODUCT(('T22'!$A$2:$A$97=$A50)*(T22Emp=AO$1),'T22'!$E$2:$AZ$97)</f>
        <v>0</v>
      </c>
      <c r="AP50" s="250">
        <f>SUMPRODUCT(('T22'!$A$2:$A$97=$A50)*(T22Emp=AP$1),'T22'!$E$2:$AZ$97)</f>
        <v>0</v>
      </c>
      <c r="AQ50" s="250">
        <f>SUMPRODUCT(('T22'!$A$2:$A$97=$A50)*(T22Emp=AQ$1),'T22'!$E$2:$AZ$97)</f>
        <v>0</v>
      </c>
      <c r="AR50" s="250">
        <f>SUMPRODUCT(('T22'!$A$2:$A$97=$A50)*(T22Emp=AR$1),'T22'!$E$2:$AZ$97)</f>
        <v>0</v>
      </c>
      <c r="AS50" s="250">
        <f>SUMPRODUCT(('T22'!$A$2:$A$97=$A50)*(T22Emp=AS$1),'T22'!$E$2:$AZ$97)</f>
        <v>0</v>
      </c>
      <c r="AT50" s="250">
        <f>SUMPRODUCT(('T22'!$A$2:$A$97=$A50)*(T22Emp=AT$1),'T22'!$E$2:$AZ$97)</f>
        <v>0</v>
      </c>
      <c r="AU50" s="250">
        <f>SUMPRODUCT(('T22'!$A$2:$A$97=$A50)*(T22Emp=AU$1),'T22'!$E$2:$AZ$97)</f>
        <v>0</v>
      </c>
      <c r="AV50" s="250">
        <f>SUMPRODUCT(('T22'!$A$2:$A$97=$A50)*(T22Emp=AV$1),'T22'!$E$2:$AZ$97)</f>
        <v>0</v>
      </c>
      <c r="AW50" s="250">
        <f>SUMPRODUCT(('T22'!$A$2:$A$97=$A50)*(T22Emp=AW$1),'T22'!$E$2:$AZ$97)</f>
        <v>0</v>
      </c>
      <c r="AX50" s="467">
        <f>SUMPRODUCT(('T22'!$A$2:$A$97=$A50)*(T22Emp=AX$1),'T22'!$E$2:$AZ$97)</f>
        <v>0</v>
      </c>
      <c r="AZ50" s="246"/>
    </row>
    <row r="51" spans="1:52" s="271" customFormat="1" x14ac:dyDescent="0.2">
      <c r="A51" s="247">
        <f t="shared" si="15"/>
        <v>42555</v>
      </c>
      <c r="B51" s="254" t="str">
        <f>Total!$L$1</f>
        <v>RF</v>
      </c>
      <c r="C51" s="249">
        <f>SUMPRODUCT((RF!$A$2:$A$17=$A51)*(RFEmp=C$1)*(RF!$H$21:$AO$21="RF Valet"),RF!$H$2:$AO$17)</f>
        <v>0</v>
      </c>
      <c r="D51" s="250">
        <f>SUMPRODUCT((RF!$A$2:$A$17=$A51)*(RFEmp=D$1)*(RF!$H$21:$AO$21="RF Valet"),RF!$H$2:$AO$17)</f>
        <v>0</v>
      </c>
      <c r="E51" s="250">
        <f>SUMPRODUCT((RF!$A$2:$A$17=$A51)*(RFEmp=E$1)*(RF!$H$21:$AO$21="RF Valet"),RF!$H$2:$AO$17)</f>
        <v>0</v>
      </c>
      <c r="F51" s="250">
        <f>SUMPRODUCT((RF!$A$2:$A$17=$A51)*(RFEmp=F$1)*(RF!$H$21:$AO$21="RF Valet"),RF!$H$2:$AO$17)</f>
        <v>0</v>
      </c>
      <c r="G51" s="250">
        <f>SUMPRODUCT((RF!$A$2:$A$17=$A51)*(RFEmp=G$1)*(RF!$H$21:$AO$21="RF Valet"),RF!$H$2:$AO$17)</f>
        <v>0</v>
      </c>
      <c r="H51" s="250">
        <f>SUMPRODUCT((RF!$A$2:$A$17=$A51)*(RFEmp=H$1)*(RF!$H$21:$AO$21="RF Valet"),RF!$H$2:$AO$17)</f>
        <v>0</v>
      </c>
      <c r="I51" s="250">
        <f>SUMPRODUCT((RF!$A$2:$A$17=$A51)*(RFEmp=I$1)*(RF!$H$21:$AO$21="RF Valet"),RF!$H$2:$AO$17)</f>
        <v>0</v>
      </c>
      <c r="J51" s="250">
        <f>SUMPRODUCT((RF!$A$2:$A$17=$A51)*(RFEmp=J$1)*(RF!$H$21:$AO$21="RF Valet"),RF!$H$2:$AO$17)</f>
        <v>0</v>
      </c>
      <c r="K51" s="250">
        <f>SUMPRODUCT((RF!$A$2:$A$17=$A51)*(RFEmp=K$1)*(RF!$H$21:$AO$21="RF Valet"),RF!$H$2:$AO$17)</f>
        <v>0</v>
      </c>
      <c r="L51" s="250">
        <f>SUMPRODUCT((RF!$A$2:$A$17=$A51)*(RFEmp=L$1)*(RF!$H$21:$AO$21="RF Valet"),RF!$H$2:$AO$17)</f>
        <v>0</v>
      </c>
      <c r="M51" s="250">
        <f>SUMPRODUCT((RF!$A$2:$A$17=$A51)*(RFEmp=M$1)*(RF!$H$21:$AO$21="RF Valet"),RF!$H$2:$AO$17)</f>
        <v>0</v>
      </c>
      <c r="N51" s="250">
        <f>SUMPRODUCT((RF!$A$2:$A$17=$A51)*(RFEmp=N$1)*(RF!$H$21:$AO$21="RF Valet"),RF!$H$2:$AO$17)</f>
        <v>0</v>
      </c>
      <c r="O51" s="250">
        <f>SUMPRODUCT((RF!$A$2:$A$17=$A51)*(RFEmp=O$1)*(RF!$H$21:$AO$21="RF Valet"),RF!$H$2:$AO$17)</f>
        <v>0</v>
      </c>
      <c r="P51" s="250">
        <f>SUMPRODUCT((RF!$A$2:$A$17=$A51)*(RFEmp=P$1)*(RF!$H$21:$AO$21="RF Valet"),RF!$H$2:$AO$17)</f>
        <v>0</v>
      </c>
      <c r="Q51" s="250">
        <f>SUMPRODUCT((RF!$A$2:$A$17=$A51)*(RFEmp=Q$1)*(RF!$H$21:$AO$21="RF Valet"),RF!$H$2:$AO$17)</f>
        <v>0</v>
      </c>
      <c r="R51" s="250">
        <f>SUMPRODUCT((RF!$A$2:$A$17=$A51)*(RFEmp=R$1)*(RF!$H$21:$AO$21="RF Valet"),RF!$H$2:$AO$17)</f>
        <v>0</v>
      </c>
      <c r="S51" s="250">
        <f>SUMPRODUCT((RF!$A$2:$A$17=$A51)*(RFEmp=S$1)*(RF!$H$21:$AO$21="RF Valet"),RF!$H$2:$AO$17)</f>
        <v>0</v>
      </c>
      <c r="T51" s="250">
        <f>SUMPRODUCT((RF!$A$2:$A$17=$A51)*(RFEmp=T$1)*(RF!$H$21:$AO$21="RF Valet"),RF!$H$2:$AO$17)</f>
        <v>0</v>
      </c>
      <c r="U51" s="250">
        <f>SUMPRODUCT((RF!$A$2:$A$17=$A51)*(RFEmp=U$1)*(RF!$H$21:$AO$21="RF Valet"),RF!$H$2:$AO$17)</f>
        <v>0</v>
      </c>
      <c r="V51" s="250">
        <f>SUMPRODUCT((RF!$A$2:$A$17=$A51)*(RFEmp=V$1)*(RF!$H$21:$AO$21="RF Valet"),RF!$H$2:$AO$17)</f>
        <v>0</v>
      </c>
      <c r="W51" s="250">
        <f>SUMPRODUCT((RF!$A$2:$A$17=$A51)*(RFEmp=W$1)*(RF!$H$21:$AO$21="RF Valet"),RF!$H$2:$AO$17)</f>
        <v>0</v>
      </c>
      <c r="X51" s="250">
        <f>SUMPRODUCT((RF!$A$2:$A$17=$A51)*(RFEmp=X$1)*(RF!$H$21:$AO$21="RF Valet"),RF!$H$2:$AO$17)</f>
        <v>0</v>
      </c>
      <c r="Y51" s="250">
        <f>SUMPRODUCT((RF!$A$2:$A$17=$A51)*(RFEmp=Y$1)*(RF!$H$21:$AO$21="RF Valet"),RF!$H$2:$AO$17)</f>
        <v>0</v>
      </c>
      <c r="Z51" s="250">
        <f>SUMPRODUCT((RF!$A$2:$A$17=$A51)*(RFEmp=Z$1)*(RF!$H$21:$AO$21="RF Valet"),RF!$H$2:$AO$17)</f>
        <v>0</v>
      </c>
      <c r="AA51" s="250">
        <f>SUMPRODUCT((RF!$A$2:$A$17=$A51)*(RFEmp=AA$1)*(RF!$H$21:$AO$21="RF Valet"),RF!$H$2:$AO$17)</f>
        <v>0</v>
      </c>
      <c r="AB51" s="250">
        <f>SUMPRODUCT((RF!$A$2:$A$17=$A51)*(RFEmp=AB$1)*(RF!$H$21:$AO$21="RF Valet"),RF!$H$2:$AO$17)</f>
        <v>0</v>
      </c>
      <c r="AC51" s="250">
        <f>SUMPRODUCT((RF!$A$2:$A$17=$A51)*(RFEmp=AC$1)*(RF!$H$21:$AO$21="RF Valet"),RF!$H$2:$AO$17)</f>
        <v>0</v>
      </c>
      <c r="AD51" s="250">
        <f>SUMPRODUCT((RF!$A$2:$A$17=$A51)*(RFEmp=AD$1)*(RF!$H$21:$AO$21="RF Valet"),RF!$H$2:$AO$17)</f>
        <v>0</v>
      </c>
      <c r="AE51" s="250">
        <f>SUMPRODUCT((RF!$A$2:$A$17=$A51)*(RFEmp=AE$1)*(RF!$H$21:$AO$21="RF Valet"),RF!$H$2:$AO$17)</f>
        <v>0</v>
      </c>
      <c r="AF51" s="250">
        <f>SUMPRODUCT((RF!$A$2:$A$17=$A51)*(RFEmp=AF$1)*(RF!$H$21:$AO$21="RF Valet"),RF!$H$2:$AO$17)</f>
        <v>0</v>
      </c>
      <c r="AG51" s="250">
        <f>SUMPRODUCT((RF!$A$2:$A$17=$A51)*(RFEmp=AG$1)*(RF!$H$21:$AO$21="RF Valet"),RF!$H$2:$AO$17)</f>
        <v>0</v>
      </c>
      <c r="AH51" s="250">
        <f>SUMPRODUCT((RF!$A$2:$A$17=$A51)*(RFEmp=AH$1)*(RF!$H$21:$AO$21="RF Valet"),RF!$H$2:$AO$17)</f>
        <v>0</v>
      </c>
      <c r="AI51" s="250">
        <f>SUMPRODUCT((RF!$A$2:$A$17=$A51)*(RFEmp=AI$1)*(RF!$H$21:$AO$21="RF Valet"),RF!$H$2:$AO$17)</f>
        <v>0</v>
      </c>
      <c r="AJ51" s="250">
        <f>SUMPRODUCT((RF!$A$2:$A$17=$A51)*(RFEmp=AJ$1)*(RF!$H$21:$AO$21="RF Valet"),RF!$H$2:$AO$17)</f>
        <v>0</v>
      </c>
      <c r="AK51" s="250">
        <f>SUMPRODUCT((RF!$A$2:$A$17=$A51)*(RFEmp=AK$1)*(RF!$H$21:$AO$21="RF Valet"),RF!$H$2:$AO$17)</f>
        <v>0</v>
      </c>
      <c r="AL51" s="250">
        <f>SUMPRODUCT((RF!$A$2:$A$17=$A51)*(RFEmp=AL$1)*(RF!$H$21:$AO$21="RF Valet"),RF!$H$2:$AO$17)</f>
        <v>0</v>
      </c>
      <c r="AM51" s="250">
        <f>SUMPRODUCT((RF!$A$2:$A$17=$A51)*(RFEmp=AM$1)*(RF!$H$21:$AO$21="RF Valet"),RF!$H$2:$AO$17)</f>
        <v>0</v>
      </c>
      <c r="AN51" s="250">
        <f>SUMPRODUCT((RF!$A$2:$A$17=$A51)*(RFEmp=AN$1)*(RF!$H$21:$AO$21="RF Valet"),RF!$H$2:$AO$17)</f>
        <v>0</v>
      </c>
      <c r="AO51" s="250">
        <f>SUMPRODUCT((RF!$A$2:$A$17=$A51)*(RFEmp=AO$1)*(RF!$H$21:$AO$21="RF Valet"),RF!$H$2:$AO$17)</f>
        <v>0</v>
      </c>
      <c r="AP51" s="250">
        <f>SUMPRODUCT((RF!$A$2:$A$17=$A51)*(RFEmp=AP$1)*(RF!$H$21:$AO$21="RF Valet"),RF!$H$2:$AO$17)</f>
        <v>0</v>
      </c>
      <c r="AQ51" s="250">
        <f>SUMPRODUCT((RF!$A$2:$A$17=$A51)*(RFEmp=AQ$1)*(RF!$H$21:$AO$21="RF Valet"),RF!$H$2:$AO$17)</f>
        <v>0</v>
      </c>
      <c r="AR51" s="250">
        <f>SUMPRODUCT((RF!$A$2:$A$17=$A51)*(RFEmp=AR$1)*(RF!$H$21:$AO$21="RF Valet"),RF!$H$2:$AO$17)</f>
        <v>0</v>
      </c>
      <c r="AS51" s="250">
        <f>SUMPRODUCT((RF!$A$2:$A$17=$A51)*(RFEmp=AS$1)*(RF!$H$21:$AO$21="RF Valet"),RF!$H$2:$AO$17)</f>
        <v>0</v>
      </c>
      <c r="AT51" s="250">
        <f>SUMPRODUCT((RF!$A$2:$A$17=$A51)*(RFEmp=AT$1)*(RF!$H$21:$AO$21="RF Valet"),RF!$H$2:$AO$17)</f>
        <v>0</v>
      </c>
      <c r="AU51" s="250">
        <f>SUMPRODUCT((RF!$A$2:$A$17=$A51)*(RFEmp=AU$1)*(RF!$H$21:$AO$21="RF Valet"),RF!$H$2:$AO$17)</f>
        <v>0</v>
      </c>
      <c r="AV51" s="250">
        <f>SUMPRODUCT((RF!$A$2:$A$17=$A51)*(RFEmp=AV$1)*(RF!$H$21:$AO$21="RF Valet"),RF!$H$2:$AO$17)</f>
        <v>0</v>
      </c>
      <c r="AW51" s="250">
        <f>SUMPRODUCT((RF!$A$2:$A$17=$A51)*(RFEmp=AW$1)*(RF!$H$21:$AO$21="RF Valet"),RF!$H$2:$AO$17)</f>
        <v>0</v>
      </c>
      <c r="AX51" s="467">
        <f>SUMPRODUCT((RF!$A$2:$A$17=$A51)*(RFEmp=AX$1)*(RF!$H$21:$AO$21="RF Valet"),RF!$H$2:$AO$17)</f>
        <v>0</v>
      </c>
      <c r="AZ51" s="246"/>
    </row>
    <row r="52" spans="1:52" s="271" customFormat="1" x14ac:dyDescent="0.2">
      <c r="A52" s="247">
        <f t="shared" si="15"/>
        <v>42555</v>
      </c>
      <c r="B52" s="571" t="s">
        <v>139</v>
      </c>
      <c r="C52" s="249">
        <f>SUMPRODUCT(('RC'!$A$2:$A$17=$A52)*(RCEmp=C$1),'RC'!$D$2:$AK$17)</f>
        <v>0</v>
      </c>
      <c r="D52" s="250">
        <f>SUMPRODUCT(('RC'!$A$2:$A$17=$A52)*(RCEmp=D$1),'RC'!$D$2:$AK$17)</f>
        <v>0</v>
      </c>
      <c r="E52" s="250">
        <f>SUMPRODUCT(('RC'!$A$2:$A$17=$A52)*(RCEmp=E$1),'RC'!$D$2:$AK$17)</f>
        <v>0</v>
      </c>
      <c r="F52" s="250">
        <f>SUMPRODUCT(('RC'!$A$2:$A$17=$A52)*(RCEmp=F$1),'RC'!$D$2:$AK$17)</f>
        <v>0</v>
      </c>
      <c r="G52" s="250">
        <f>SUMPRODUCT(('RC'!$A$2:$A$17=$A52)*(RCEmp=G$1),'RC'!$D$2:$AK$17)</f>
        <v>0</v>
      </c>
      <c r="H52" s="250">
        <f>SUMPRODUCT(('RC'!$A$2:$A$17=$A52)*(RCEmp=H$1),'RC'!$D$2:$AK$17)</f>
        <v>0</v>
      </c>
      <c r="I52" s="250">
        <f>SUMPRODUCT(('RC'!$A$2:$A$17=$A52)*(RCEmp=I$1),'RC'!$D$2:$AK$17)</f>
        <v>0</v>
      </c>
      <c r="J52" s="250">
        <f>SUMPRODUCT(('RC'!$A$2:$A$17=$A52)*(RCEmp=J$1),'RC'!$D$2:$AK$17)</f>
        <v>0</v>
      </c>
      <c r="K52" s="250">
        <f>SUMPRODUCT(('RC'!$A$2:$A$17=$A52)*(RCEmp=K$1),'RC'!$D$2:$AK$17)</f>
        <v>0</v>
      </c>
      <c r="L52" s="250">
        <f>SUMPRODUCT(('RC'!$A$2:$A$17=$A52)*(RCEmp=L$1),'RC'!$D$2:$AK$17)</f>
        <v>0</v>
      </c>
      <c r="M52" s="250">
        <f>SUMPRODUCT(('RC'!$A$2:$A$17=$A52)*(RCEmp=M$1),'RC'!$D$2:$AK$17)</f>
        <v>0</v>
      </c>
      <c r="N52" s="250">
        <f>SUMPRODUCT(('RC'!$A$2:$A$17=$A52)*(RCEmp=N$1),'RC'!$D$2:$AK$17)</f>
        <v>5.75</v>
      </c>
      <c r="O52" s="250">
        <f>SUMPRODUCT(('RC'!$A$2:$A$17=$A52)*(RCEmp=O$1),'RC'!$D$2:$AK$17)</f>
        <v>0</v>
      </c>
      <c r="P52" s="250">
        <f>SUMPRODUCT(('RC'!$A$2:$A$17=$A52)*(RCEmp=P$1),'RC'!$D$2:$AK$17)</f>
        <v>0</v>
      </c>
      <c r="Q52" s="250">
        <f>SUMPRODUCT(('RC'!$A$2:$A$17=$A52)*(RCEmp=Q$1),'RC'!$D$2:$AK$17)</f>
        <v>0</v>
      </c>
      <c r="R52" s="250">
        <f>SUMPRODUCT(('RC'!$A$2:$A$17=$A52)*(RCEmp=R$1),'RC'!$D$2:$AK$17)</f>
        <v>0</v>
      </c>
      <c r="S52" s="250">
        <f>SUMPRODUCT(('RC'!$A$2:$A$17=$A52)*(RCEmp=S$1),'RC'!$D$2:$AK$17)</f>
        <v>0</v>
      </c>
      <c r="T52" s="250">
        <f>SUMPRODUCT(('RC'!$A$2:$A$17=$A52)*(RCEmp=T$1),'RC'!$D$2:$AK$17)</f>
        <v>0</v>
      </c>
      <c r="U52" s="250">
        <f>SUMPRODUCT(('RC'!$A$2:$A$17=$A52)*(RCEmp=U$1),'RC'!$D$2:$AK$17)</f>
        <v>0</v>
      </c>
      <c r="V52" s="250">
        <f>SUMPRODUCT(('RC'!$A$2:$A$17=$A52)*(RCEmp=V$1),'RC'!$D$2:$AK$17)</f>
        <v>0</v>
      </c>
      <c r="W52" s="250">
        <f>SUMPRODUCT(('RC'!$A$2:$A$17=$A52)*(RCEmp=W$1),'RC'!$D$2:$AK$17)</f>
        <v>0</v>
      </c>
      <c r="X52" s="250">
        <f>SUMPRODUCT(('RC'!$A$2:$A$17=$A52)*(RCEmp=X$1),'RC'!$D$2:$AK$17)</f>
        <v>0</v>
      </c>
      <c r="Y52" s="250">
        <f>SUMPRODUCT(('RC'!$A$2:$A$17=$A52)*(RCEmp=Y$1),'RC'!$D$2:$AK$17)</f>
        <v>0</v>
      </c>
      <c r="Z52" s="250">
        <f>SUMPRODUCT(('RC'!$A$2:$A$17=$A52)*(RCEmp=Z$1),'RC'!$D$2:$AK$17)</f>
        <v>0</v>
      </c>
      <c r="AA52" s="250">
        <f>SUMPRODUCT(('RC'!$A$2:$A$17=$A52)*(RCEmp=AA$1),'RC'!$D$2:$AK$17)</f>
        <v>0</v>
      </c>
      <c r="AB52" s="250">
        <f>SUMPRODUCT(('RC'!$A$2:$A$17=$A52)*(RCEmp=AB$1),'RC'!$D$2:$AK$17)</f>
        <v>0</v>
      </c>
      <c r="AC52" s="250">
        <f>SUMPRODUCT(('RC'!$A$2:$A$17=$A52)*(RCEmp=AC$1),'RC'!$D$2:$AK$17)</f>
        <v>0</v>
      </c>
      <c r="AD52" s="250">
        <f>SUMPRODUCT(('RC'!$A$2:$A$17=$A52)*(RCEmp=AD$1),'RC'!$D$2:$AK$17)</f>
        <v>0</v>
      </c>
      <c r="AE52" s="250">
        <f>SUMPRODUCT(('RC'!$A$2:$A$17=$A52)*(RCEmp=AE$1),'RC'!$D$2:$AK$17)</f>
        <v>0</v>
      </c>
      <c r="AF52" s="250">
        <f>SUMPRODUCT(('RC'!$A$2:$A$17=$A52)*(RCEmp=AF$1),'RC'!$D$2:$AK$17)</f>
        <v>0</v>
      </c>
      <c r="AG52" s="250">
        <f>SUMPRODUCT(('RC'!$A$2:$A$17=$A52)*(RCEmp=AG$1),'RC'!$D$2:$AK$17)</f>
        <v>0</v>
      </c>
      <c r="AH52" s="250">
        <f>SUMPRODUCT(('RC'!$A$2:$A$17=$A52)*(RCEmp=AH$1),'RC'!$D$2:$AK$17)</f>
        <v>0</v>
      </c>
      <c r="AI52" s="250">
        <f>SUMPRODUCT(('RC'!$A$2:$A$17=$A52)*(RCEmp=AI$1),'RC'!$D$2:$AK$17)</f>
        <v>0</v>
      </c>
      <c r="AJ52" s="250">
        <f>SUMPRODUCT(('RC'!$A$2:$A$17=$A52)*(RCEmp=AJ$1),'RC'!$D$2:$AK$17)</f>
        <v>0</v>
      </c>
      <c r="AK52" s="250">
        <f>SUMPRODUCT(('RC'!$A$2:$A$17=$A52)*(RCEmp=AK$1),'RC'!$D$2:$AK$17)</f>
        <v>0</v>
      </c>
      <c r="AL52" s="250">
        <f>SUMPRODUCT(('RC'!$A$2:$A$17=$A52)*(RCEmp=AL$1),'RC'!$D$2:$AK$17)</f>
        <v>0</v>
      </c>
      <c r="AM52" s="250">
        <f>SUMPRODUCT(('RC'!$A$2:$A$17=$A52)*(RCEmp=AM$1),'RC'!$D$2:$AK$17)</f>
        <v>0</v>
      </c>
      <c r="AN52" s="250">
        <f>SUMPRODUCT(('RC'!$A$2:$A$17=$A52)*(RCEmp=AN$1),'RC'!$D$2:$AK$17)</f>
        <v>0</v>
      </c>
      <c r="AO52" s="250">
        <f>SUMPRODUCT(('RC'!$A$2:$A$17=$A52)*(RCEmp=AO$1),'RC'!$D$2:$AK$17)</f>
        <v>0</v>
      </c>
      <c r="AP52" s="250">
        <f>SUMPRODUCT(('RC'!$A$2:$A$17=$A52)*(RCEmp=AP$1),'RC'!$D$2:$AK$17)</f>
        <v>0</v>
      </c>
      <c r="AQ52" s="250">
        <f>SUMPRODUCT(('RC'!$A$2:$A$17=$A52)*(RCEmp=AQ$1),'RC'!$D$2:$AK$17)</f>
        <v>0</v>
      </c>
      <c r="AR52" s="250">
        <f>SUMPRODUCT(('RC'!$A$2:$A$17=$A52)*(RCEmp=AR$1),'RC'!$D$2:$AK$17)</f>
        <v>0</v>
      </c>
      <c r="AS52" s="250">
        <f>SUMPRODUCT(('RC'!$A$2:$A$17=$A52)*(RCEmp=AS$1),'RC'!$D$2:$AK$17)</f>
        <v>0</v>
      </c>
      <c r="AT52" s="250">
        <f>SUMPRODUCT(('RC'!$A$2:$A$17=$A52)*(RCEmp=AT$1),'RC'!$D$2:$AK$17)</f>
        <v>0</v>
      </c>
      <c r="AU52" s="250">
        <f>SUMPRODUCT(('RC'!$A$2:$A$17=$A52)*(RCEmp=AU$1),'RC'!$D$2:$AK$17)</f>
        <v>0</v>
      </c>
      <c r="AV52" s="250">
        <f>SUMPRODUCT(('RC'!$A$2:$A$17=$A52)*(RCEmp=AV$1),'RC'!$D$2:$AK$17)</f>
        <v>0</v>
      </c>
      <c r="AW52" s="250">
        <f>SUMPRODUCT(('RC'!$A$2:$A$17=$A52)*(RCEmp=AW$1),'RC'!$D$2:$AK$17)</f>
        <v>0</v>
      </c>
      <c r="AX52" s="467">
        <f>SUMPRODUCT(('RC'!$A$2:$A$17=$A52)*(RCEmp=AX$1),'RC'!$D$2:$AK$17)</f>
        <v>0</v>
      </c>
      <c r="AZ52" s="246"/>
    </row>
    <row r="53" spans="1:52" s="271" customFormat="1" x14ac:dyDescent="0.2">
      <c r="A53" s="247">
        <f t="shared" si="15"/>
        <v>42555</v>
      </c>
      <c r="B53" s="639" t="s">
        <v>152</v>
      </c>
      <c r="C53" s="249">
        <f>SUMPRODUCT((HoO!$A$2:$A$34=$A53)*(HoOEmp=C$1),HoO!$E$2:$Z$34)</f>
        <v>0</v>
      </c>
      <c r="D53" s="250">
        <f>SUMPRODUCT((HoO!$A$2:$A$34=$A53)*(HoOEmp=D$1),HoO!$E$2:$Z$34)</f>
        <v>0</v>
      </c>
      <c r="E53" s="250">
        <f>SUMPRODUCT((HoO!$A$2:$A$34=$A53)*(HoOEmp=E$1),HoO!$E$2:$Z$34)</f>
        <v>0</v>
      </c>
      <c r="F53" s="250">
        <f>SUMPRODUCT((HoO!$A$2:$A$34=$A53)*(HoOEmp=F$1),HoO!$E$2:$Z$34)</f>
        <v>0</v>
      </c>
      <c r="G53" s="250">
        <f>SUMPRODUCT((HoO!$A$2:$A$34=$A53)*(HoOEmp=G$1),HoO!$E$2:$Z$34)</f>
        <v>0</v>
      </c>
      <c r="H53" s="250">
        <f>SUMPRODUCT((HoO!$A$2:$A$34=$A53)*(HoOEmp=H$1),HoO!$E$2:$Z$34)</f>
        <v>0</v>
      </c>
      <c r="I53" s="250">
        <f>SUMPRODUCT((HoO!$A$2:$A$34=$A53)*(HoOEmp=I$1),HoO!$E$2:$Z$34)</f>
        <v>0</v>
      </c>
      <c r="J53" s="250">
        <f>SUMPRODUCT((HoO!$A$2:$A$34=$A53)*(HoOEmp=J$1),HoO!$E$2:$Z$34)</f>
        <v>0</v>
      </c>
      <c r="K53" s="250">
        <f>SUMPRODUCT((HoO!$A$2:$A$34=$A53)*(HoOEmp=K$1),HoO!$E$2:$Z$34)</f>
        <v>0</v>
      </c>
      <c r="L53" s="250">
        <f>SUMPRODUCT((HoO!$A$2:$A$34=$A53)*(HoOEmp=L$1),HoO!$E$2:$Z$34)</f>
        <v>0</v>
      </c>
      <c r="M53" s="250">
        <f>SUMPRODUCT((HoO!$A$2:$A$34=$A53)*(HoOEmp=M$1),HoO!$E$2:$Z$34)</f>
        <v>0</v>
      </c>
      <c r="N53" s="250">
        <f>SUMPRODUCT((HoO!$A$2:$A$34=$A53)*(HoOEmp=N$1),HoO!$E$2:$Z$34)</f>
        <v>0</v>
      </c>
      <c r="O53" s="250">
        <f>SUMPRODUCT((HoO!$A$2:$A$34=$A53)*(HoOEmp=O$1),HoO!$E$2:$Z$34)</f>
        <v>0</v>
      </c>
      <c r="P53" s="250">
        <f>SUMPRODUCT((HoO!$A$2:$A$34=$A53)*(HoOEmp=P$1),HoO!$E$2:$Z$34)</f>
        <v>0</v>
      </c>
      <c r="Q53" s="250">
        <f>SUMPRODUCT((HoO!$A$2:$A$34=$A53)*(HoOEmp=Q$1),HoO!$E$2:$Z$34)</f>
        <v>0</v>
      </c>
      <c r="R53" s="250">
        <f>SUMPRODUCT((HoO!$A$2:$A$34=$A53)*(HoOEmp=R$1),HoO!$E$2:$Z$34)</f>
        <v>0</v>
      </c>
      <c r="S53" s="250">
        <f>SUMPRODUCT((HoO!$A$2:$A$34=$A53)*(HoOEmp=S$1),HoO!$E$2:$Z$34)</f>
        <v>0</v>
      </c>
      <c r="T53" s="250">
        <f>SUMPRODUCT((HoO!$A$2:$A$34=$A53)*(HoOEmp=T$1),HoO!$E$2:$Z$34)</f>
        <v>0</v>
      </c>
      <c r="U53" s="250">
        <f>SUMPRODUCT((HoO!$A$2:$A$34=$A53)*(HoOEmp=U$1),HoO!$E$2:$Z$34)</f>
        <v>0</v>
      </c>
      <c r="V53" s="250">
        <f>SUMPRODUCT((HoO!$A$2:$A$34=$A53)*(HoOEmp=V$1),HoO!$E$2:$Z$34)</f>
        <v>0</v>
      </c>
      <c r="W53" s="250">
        <f>SUMPRODUCT((HoO!$A$2:$A$34=$A53)*(HoOEmp=W$1),HoO!$E$2:$Z$34)</f>
        <v>0</v>
      </c>
      <c r="X53" s="250">
        <f>SUMPRODUCT((HoO!$A$2:$A$34=$A53)*(HoOEmp=X$1),HoO!$E$2:$Z$34)</f>
        <v>0</v>
      </c>
      <c r="Y53" s="250">
        <f>SUMPRODUCT((HoO!$A$2:$A$34=$A53)*(HoOEmp=Y$1),HoO!$E$2:$Z$34)</f>
        <v>0</v>
      </c>
      <c r="Z53" s="250">
        <f>SUMPRODUCT((HoO!$A$2:$A$34=$A53)*(HoOEmp=Z$1),HoO!$E$2:$Z$34)</f>
        <v>0</v>
      </c>
      <c r="AA53" s="250">
        <f>SUMPRODUCT((HoO!$A$2:$A$34=$A53)*(HoOEmp=AA$1),HoO!$E$2:$Z$34)</f>
        <v>0</v>
      </c>
      <c r="AB53" s="250">
        <f>SUMPRODUCT((HoO!$A$2:$A$34=$A53)*(HoOEmp=AB$1),HoO!$E$2:$Z$34)</f>
        <v>0</v>
      </c>
      <c r="AC53" s="250">
        <f>SUMPRODUCT((HoO!$A$2:$A$34=$A53)*(HoOEmp=AC$1),HoO!$E$2:$Z$34)</f>
        <v>0</v>
      </c>
      <c r="AD53" s="250">
        <f>SUMPRODUCT((HoO!$A$2:$A$34=$A53)*(HoOEmp=AD$1),HoO!$E$2:$Z$34)</f>
        <v>0</v>
      </c>
      <c r="AE53" s="250">
        <f>SUMPRODUCT((HoO!$A$2:$A$34=$A53)*(HoOEmp=AE$1),HoO!$E$2:$Z$34)</f>
        <v>0</v>
      </c>
      <c r="AF53" s="250">
        <f>SUMPRODUCT((HoO!$A$2:$A$34=$A53)*(HoOEmp=AF$1),HoO!$E$2:$Z$34)</f>
        <v>0</v>
      </c>
      <c r="AG53" s="250">
        <f>SUMPRODUCT((HoO!$A$2:$A$34=$A53)*(HoOEmp=AG$1),HoO!$E$2:$Z$34)</f>
        <v>0</v>
      </c>
      <c r="AH53" s="250">
        <f>SUMPRODUCT((HoO!$A$2:$A$34=$A53)*(HoOEmp=AH$1),HoO!$E$2:$Z$34)</f>
        <v>0</v>
      </c>
      <c r="AI53" s="250">
        <f>SUMPRODUCT((HoO!$A$2:$A$34=$A53)*(HoOEmp=AI$1),HoO!$E$2:$Z$34)</f>
        <v>0</v>
      </c>
      <c r="AJ53" s="250">
        <f>SUMPRODUCT((HoO!$A$2:$A$34=$A53)*(HoOEmp=AJ$1),HoO!$E$2:$Z$34)</f>
        <v>0</v>
      </c>
      <c r="AK53" s="250">
        <f>SUMPRODUCT((HoO!$A$2:$A$34=$A53)*(HoOEmp=AK$1),HoO!$E$2:$Z$34)</f>
        <v>0</v>
      </c>
      <c r="AL53" s="250">
        <f>SUMPRODUCT((HoO!$A$2:$A$34=$A53)*(HoOEmp=AL$1),HoO!$E$2:$Z$34)</f>
        <v>0</v>
      </c>
      <c r="AM53" s="250">
        <f>SUMPRODUCT((HoO!$A$2:$A$34=$A53)*(HoOEmp=AM$1),HoO!$E$2:$Z$34)</f>
        <v>0</v>
      </c>
      <c r="AN53" s="250">
        <f>SUMPRODUCT((HoO!$A$2:$A$34=$A53)*(HoOEmp=AN$1),HoO!$E$2:$Z$34)</f>
        <v>0</v>
      </c>
      <c r="AO53" s="250">
        <f>SUMPRODUCT((HoO!$A$2:$A$34=$A53)*(HoOEmp=AO$1),HoO!$E$2:$Z$34)</f>
        <v>0</v>
      </c>
      <c r="AP53" s="250">
        <f>SUMPRODUCT((HoO!$A$2:$A$34=$A53)*(HoOEmp=AP$1),HoO!$E$2:$Z$34)</f>
        <v>0</v>
      </c>
      <c r="AQ53" s="250">
        <f>SUMPRODUCT((HoO!$A$2:$A$34=$A53)*(HoOEmp=AQ$1),HoO!$E$2:$Z$34)</f>
        <v>0</v>
      </c>
      <c r="AR53" s="250">
        <f>SUMPRODUCT((HoO!$A$2:$A$34=$A53)*(HoOEmp=AR$1),HoO!$E$2:$Z$34)</f>
        <v>0</v>
      </c>
      <c r="AS53" s="250">
        <f>SUMPRODUCT((HoO!$A$2:$A$34=$A53)*(HoOEmp=AS$1),HoO!$E$2:$Z$34)</f>
        <v>0</v>
      </c>
      <c r="AT53" s="250">
        <f>SUMPRODUCT((HoO!$A$2:$A$34=$A53)*(HoOEmp=AT$1),HoO!$E$2:$Z$34)</f>
        <v>0</v>
      </c>
      <c r="AU53" s="250">
        <f>SUMPRODUCT((HoO!$A$2:$A$34=$A53)*(HoOEmp=AU$1),HoO!$E$2:$Z$34)</f>
        <v>0</v>
      </c>
      <c r="AV53" s="250">
        <f>SUMPRODUCT((HoO!$A$2:$A$34=$A53)*(HoOEmp=AV$1),HoO!$E$2:$Z$34)</f>
        <v>0</v>
      </c>
      <c r="AW53" s="250">
        <f>SUMPRODUCT((HoO!$A$2:$A$34=$A53)*(HoOEmp=AW$1),HoO!$E$2:$Z$34)</f>
        <v>0</v>
      </c>
      <c r="AX53" s="467">
        <f>SUMPRODUCT((HoO!$A$2:$A$34=$A53)*(HoOEmp=AX$1),HoO!$E$2:$Z$34)</f>
        <v>0</v>
      </c>
      <c r="AZ53" s="246"/>
    </row>
    <row r="54" spans="1:52" s="271" customFormat="1" x14ac:dyDescent="0.2">
      <c r="A54" s="247">
        <f t="shared" si="15"/>
        <v>42555</v>
      </c>
      <c r="B54" s="640" t="s">
        <v>223</v>
      </c>
      <c r="C54" s="249">
        <f>SUMPRODUCT((ET!$A$2:$A$34=$A54)*(ETEmp=C$1),ET!$E$2:$Z$34)</f>
        <v>0</v>
      </c>
      <c r="D54" s="250">
        <f>SUMPRODUCT((ET!$A$2:$A$34=$A54)*(ETEmp=D$1),ET!$E$2:$Z$34)</f>
        <v>0</v>
      </c>
      <c r="E54" s="250">
        <f>SUMPRODUCT((ET!$A$2:$A$34=$A54)*(ETEmp=E$1),ET!$E$2:$Z$34)</f>
        <v>0</v>
      </c>
      <c r="F54" s="250">
        <f>SUMPRODUCT((ET!$A$2:$A$34=$A54)*(ETEmp=F$1),ET!$E$2:$Z$34)</f>
        <v>0</v>
      </c>
      <c r="G54" s="250">
        <f>SUMPRODUCT((ET!$A$2:$A$34=$A54)*(ETEmp=G$1),ET!$E$2:$Z$34)</f>
        <v>0</v>
      </c>
      <c r="H54" s="250">
        <f>SUMPRODUCT((ET!$A$2:$A$34=$A54)*(ETEmp=H$1),ET!$E$2:$Z$34)</f>
        <v>0</v>
      </c>
      <c r="I54" s="250">
        <f>SUMPRODUCT((ET!$A$2:$A$34=$A54)*(ETEmp=I$1),ET!$E$2:$Z$34)</f>
        <v>0</v>
      </c>
      <c r="J54" s="250">
        <f>SUMPRODUCT((ET!$A$2:$A$34=$A54)*(ETEmp=J$1),ET!$E$2:$Z$34)</f>
        <v>0</v>
      </c>
      <c r="K54" s="250">
        <f>SUMPRODUCT((ET!$A$2:$A$34=$A54)*(ETEmp=K$1),ET!$E$2:$Z$34)</f>
        <v>0</v>
      </c>
      <c r="L54" s="250">
        <f>SUMPRODUCT((ET!$A$2:$A$34=$A54)*(ETEmp=L$1),ET!$E$2:$Z$34)</f>
        <v>0</v>
      </c>
      <c r="M54" s="250">
        <f>SUMPRODUCT((ET!$A$2:$A$34=$A54)*(ETEmp=M$1),ET!$E$2:$Z$34)</f>
        <v>0</v>
      </c>
      <c r="N54" s="250">
        <f>SUMPRODUCT((ET!$A$2:$A$34=$A54)*(ETEmp=N$1),ET!$E$2:$Z$34)</f>
        <v>0</v>
      </c>
      <c r="O54" s="250">
        <f>SUMPRODUCT((ET!$A$2:$A$34=$A54)*(ETEmp=O$1),ET!$E$2:$Z$34)</f>
        <v>0</v>
      </c>
      <c r="P54" s="250">
        <f>SUMPRODUCT((ET!$A$2:$A$34=$A54)*(ETEmp=P$1),ET!$E$2:$Z$34)</f>
        <v>0</v>
      </c>
      <c r="Q54" s="250">
        <f>SUMPRODUCT((ET!$A$2:$A$34=$A54)*(ETEmp=Q$1),ET!$E$2:$Z$34)</f>
        <v>0</v>
      </c>
      <c r="R54" s="250">
        <f>SUMPRODUCT((ET!$A$2:$A$34=$A54)*(ETEmp=R$1),ET!$E$2:$Z$34)</f>
        <v>0</v>
      </c>
      <c r="S54" s="250">
        <f>SUMPRODUCT((ET!$A$2:$A$34=$A54)*(ETEmp=S$1),ET!$E$2:$Z$34)</f>
        <v>0</v>
      </c>
      <c r="T54" s="250">
        <f>SUMPRODUCT((ET!$A$2:$A$34=$A54)*(ETEmp=T$1),ET!$E$2:$Z$34)</f>
        <v>0</v>
      </c>
      <c r="U54" s="250">
        <f>SUMPRODUCT((ET!$A$2:$A$34=$A54)*(ETEmp=U$1),ET!$E$2:$Z$34)</f>
        <v>0</v>
      </c>
      <c r="V54" s="250">
        <f>SUMPRODUCT((ET!$A$2:$A$34=$A54)*(ETEmp=V$1),ET!$E$2:$Z$34)</f>
        <v>0</v>
      </c>
      <c r="W54" s="250">
        <f>SUMPRODUCT((ET!$A$2:$A$34=$A54)*(ETEmp=W$1),ET!$E$2:$Z$34)</f>
        <v>0</v>
      </c>
      <c r="X54" s="250">
        <f>SUMPRODUCT((ET!$A$2:$A$34=$A54)*(ETEmp=X$1),ET!$E$2:$Z$34)</f>
        <v>0</v>
      </c>
      <c r="Y54" s="250">
        <f>SUMPRODUCT((ET!$A$2:$A$34=$A54)*(ETEmp=Y$1),ET!$E$2:$Z$34)</f>
        <v>0</v>
      </c>
      <c r="Z54" s="250">
        <f>SUMPRODUCT((ET!$A$2:$A$34=$A54)*(ETEmp=Z$1),ET!$E$2:$Z$34)</f>
        <v>0</v>
      </c>
      <c r="AA54" s="250">
        <f>SUMPRODUCT((ET!$A$2:$A$34=$A54)*(ETEmp=AA$1),ET!$E$2:$Z$34)</f>
        <v>0</v>
      </c>
      <c r="AB54" s="250">
        <f>SUMPRODUCT((ET!$A$2:$A$34=$A54)*(ETEmp=AB$1),ET!$E$2:$Z$34)</f>
        <v>0</v>
      </c>
      <c r="AC54" s="250">
        <f>SUMPRODUCT((ET!$A$2:$A$34=$A54)*(ETEmp=AC$1),ET!$E$2:$Z$34)</f>
        <v>0</v>
      </c>
      <c r="AD54" s="250">
        <f>SUMPRODUCT((ET!$A$2:$A$34=$A54)*(ETEmp=AD$1),ET!$E$2:$Z$34)</f>
        <v>0</v>
      </c>
      <c r="AE54" s="250">
        <f>SUMPRODUCT((ET!$A$2:$A$34=$A54)*(ETEmp=AE$1),ET!$E$2:$Z$34)</f>
        <v>0</v>
      </c>
      <c r="AF54" s="250">
        <f>SUMPRODUCT((ET!$A$2:$A$34=$A54)*(ETEmp=AF$1),ET!$E$2:$Z$34)</f>
        <v>0</v>
      </c>
      <c r="AG54" s="250">
        <f>SUMPRODUCT((ET!$A$2:$A$34=$A54)*(ETEmp=AG$1),ET!$E$2:$Z$34)</f>
        <v>0</v>
      </c>
      <c r="AH54" s="250">
        <f>SUMPRODUCT((ET!$A$2:$A$34=$A54)*(ETEmp=AH$1),ET!$E$2:$Z$34)</f>
        <v>0</v>
      </c>
      <c r="AI54" s="250">
        <f>SUMPRODUCT((ET!$A$2:$A$34=$A54)*(ETEmp=AI$1),ET!$E$2:$Z$34)</f>
        <v>0</v>
      </c>
      <c r="AJ54" s="250">
        <f>SUMPRODUCT((ET!$A$2:$A$34=$A54)*(ETEmp=AJ$1),ET!$E$2:$Z$34)</f>
        <v>0</v>
      </c>
      <c r="AK54" s="250">
        <f>SUMPRODUCT((ET!$A$2:$A$34=$A54)*(ETEmp=AK$1),ET!$E$2:$Z$34)</f>
        <v>0</v>
      </c>
      <c r="AL54" s="250">
        <f>SUMPRODUCT((ET!$A$2:$A$34=$A54)*(ETEmp=AL$1),ET!$E$2:$Z$34)</f>
        <v>0</v>
      </c>
      <c r="AM54" s="250">
        <f>SUMPRODUCT((ET!$A$2:$A$34=$A54)*(ETEmp=AM$1),ET!$E$2:$Z$34)</f>
        <v>0</v>
      </c>
      <c r="AN54" s="250">
        <f>SUMPRODUCT((ET!$A$2:$A$34=$A54)*(ETEmp=AN$1),ET!$E$2:$Z$34)</f>
        <v>0</v>
      </c>
      <c r="AO54" s="250">
        <f>SUMPRODUCT((ET!$A$2:$A$34=$A54)*(ETEmp=AO$1),ET!$E$2:$Z$34)</f>
        <v>0</v>
      </c>
      <c r="AP54" s="250">
        <f>SUMPRODUCT((ET!$A$2:$A$34=$A54)*(ETEmp=AP$1),ET!$E$2:$Z$34)</f>
        <v>0</v>
      </c>
      <c r="AQ54" s="250">
        <f>SUMPRODUCT((ET!$A$2:$A$34=$A54)*(ETEmp=AQ$1),ET!$E$2:$Z$34)</f>
        <v>0</v>
      </c>
      <c r="AR54" s="250">
        <f>SUMPRODUCT((ET!$A$2:$A$34=$A54)*(ETEmp=AR$1),ET!$E$2:$Z$34)</f>
        <v>0</v>
      </c>
      <c r="AS54" s="250">
        <f>SUMPRODUCT((ET!$A$2:$A$34=$A54)*(ETEmp=AS$1),ET!$E$2:$Z$34)</f>
        <v>0</v>
      </c>
      <c r="AT54" s="250">
        <f>SUMPRODUCT((ET!$A$2:$A$34=$A54)*(ETEmp=AT$1),ET!$E$2:$Z$34)</f>
        <v>0</v>
      </c>
      <c r="AU54" s="250">
        <f>SUMPRODUCT((ET!$A$2:$A$34=$A54)*(ETEmp=AU$1),ET!$E$2:$Z$34)</f>
        <v>0</v>
      </c>
      <c r="AV54" s="250">
        <f>SUMPRODUCT((ET!$A$2:$A$34=$A54)*(ETEmp=AV$1),ET!$E$2:$Z$34)</f>
        <v>0</v>
      </c>
      <c r="AW54" s="250">
        <f>SUMPRODUCT((ET!$A$2:$A$34=$A54)*(ETEmp=AW$1),ET!$E$2:$Z$34)</f>
        <v>0</v>
      </c>
      <c r="AX54" s="467">
        <f>SUMPRODUCT((ET!$A$2:$A$34=$A54)*(ETEmp=AX$1),ET!$E$2:$Z$34)</f>
        <v>0</v>
      </c>
      <c r="AZ54" s="246"/>
    </row>
    <row r="55" spans="1:52" s="271" customFormat="1" x14ac:dyDescent="0.2">
      <c r="A55" s="247">
        <f t="shared" si="15"/>
        <v>42555</v>
      </c>
      <c r="B55" s="641" t="s">
        <v>224</v>
      </c>
      <c r="C55" s="249">
        <f>SUMPRODUCT((UV!$A$2:$A$17=$A55)*(UVEmp=C$1),UV!$D$2:$AK$17)</f>
        <v>0</v>
      </c>
      <c r="D55" s="250">
        <f>SUMPRODUCT((UV!$A$2:$A$17=$A55)*(UVEmp=D$1),UV!$D$2:$AK$17)</f>
        <v>0</v>
      </c>
      <c r="E55" s="250">
        <f>SUMPRODUCT((UV!$A$2:$A$17=$A55)*(UVEmp=E$1),UV!$D$2:$AK$17)</f>
        <v>0</v>
      </c>
      <c r="F55" s="250">
        <f>SUMPRODUCT((UV!$A$2:$A$17=$A55)*(UVEmp=F$1),UV!$D$2:$AK$17)</f>
        <v>0</v>
      </c>
      <c r="G55" s="250">
        <f>SUMPRODUCT((UV!$A$2:$A$17=$A55)*(UVEmp=G$1),UV!$D$2:$AK$17)</f>
        <v>0</v>
      </c>
      <c r="H55" s="250">
        <f>SUMPRODUCT((UV!$A$2:$A$17=$A55)*(UVEmp=H$1),UV!$D$2:$AK$17)</f>
        <v>0</v>
      </c>
      <c r="I55" s="250">
        <f>SUMPRODUCT((UV!$A$2:$A$17=$A55)*(UVEmp=I$1),UV!$D$2:$AK$17)</f>
        <v>0</v>
      </c>
      <c r="J55" s="250">
        <f>SUMPRODUCT((UV!$A$2:$A$17=$A55)*(UVEmp=J$1),UV!$D$2:$AK$17)</f>
        <v>0</v>
      </c>
      <c r="K55" s="250">
        <f>SUMPRODUCT((UV!$A$2:$A$17=$A55)*(UVEmp=K$1),UV!$D$2:$AK$17)</f>
        <v>0</v>
      </c>
      <c r="L55" s="250">
        <f>SUMPRODUCT((UV!$A$2:$A$17=$A55)*(UVEmp=L$1),UV!$D$2:$AK$17)</f>
        <v>0</v>
      </c>
      <c r="M55" s="250">
        <f>SUMPRODUCT((UV!$A$2:$A$17=$A55)*(UVEmp=M$1),UV!$D$2:$AK$17)</f>
        <v>0</v>
      </c>
      <c r="N55" s="250">
        <f>SUMPRODUCT((UV!$A$2:$A$17=$A55)*(UVEmp=N$1),UV!$D$2:$AK$17)</f>
        <v>0</v>
      </c>
      <c r="O55" s="250">
        <f>SUMPRODUCT((UV!$A$2:$A$17=$A55)*(UVEmp=O$1),UV!$D$2:$AK$17)</f>
        <v>0</v>
      </c>
      <c r="P55" s="250">
        <f>SUMPRODUCT((UV!$A$2:$A$17=$A55)*(UVEmp=P$1),UV!$D$2:$AK$17)</f>
        <v>0</v>
      </c>
      <c r="Q55" s="250">
        <f>SUMPRODUCT((UV!$A$2:$A$17=$A55)*(UVEmp=Q$1),UV!$D$2:$AK$17)</f>
        <v>0</v>
      </c>
      <c r="R55" s="250">
        <f>SUMPRODUCT((UV!$A$2:$A$17=$A55)*(UVEmp=R$1),UV!$D$2:$AK$17)</f>
        <v>0</v>
      </c>
      <c r="S55" s="250">
        <f>SUMPRODUCT((UV!$A$2:$A$17=$A55)*(UVEmp=S$1),UV!$D$2:$AK$17)</f>
        <v>0</v>
      </c>
      <c r="T55" s="250">
        <f>SUMPRODUCT((UV!$A$2:$A$17=$A55)*(UVEmp=T$1),UV!$D$2:$AK$17)</f>
        <v>0</v>
      </c>
      <c r="U55" s="250">
        <f>SUMPRODUCT((UV!$A$2:$A$17=$A55)*(UVEmp=U$1),UV!$D$2:$AK$17)</f>
        <v>0</v>
      </c>
      <c r="V55" s="250">
        <f>SUMPRODUCT((UV!$A$2:$A$17=$A55)*(UVEmp=V$1),UV!$D$2:$AK$17)</f>
        <v>0</v>
      </c>
      <c r="W55" s="250">
        <f>SUMPRODUCT((UV!$A$2:$A$17=$A55)*(UVEmp=W$1),UV!$D$2:$AK$17)</f>
        <v>0</v>
      </c>
      <c r="X55" s="250">
        <f>SUMPRODUCT((UV!$A$2:$A$17=$A55)*(UVEmp=X$1),UV!$D$2:$AK$17)</f>
        <v>0</v>
      </c>
      <c r="Y55" s="250">
        <f>SUMPRODUCT((UV!$A$2:$A$17=$A55)*(UVEmp=Y$1),UV!$D$2:$AK$17)</f>
        <v>0</v>
      </c>
      <c r="Z55" s="250">
        <f>SUMPRODUCT((UV!$A$2:$A$17=$A55)*(UVEmp=Z$1),UV!$D$2:$AK$17)</f>
        <v>0</v>
      </c>
      <c r="AA55" s="250">
        <f>SUMPRODUCT((UV!$A$2:$A$17=$A55)*(UVEmp=AA$1),UV!$D$2:$AK$17)</f>
        <v>0</v>
      </c>
      <c r="AB55" s="250">
        <f>SUMPRODUCT((UV!$A$2:$A$17=$A55)*(UVEmp=AB$1),UV!$D$2:$AK$17)</f>
        <v>0</v>
      </c>
      <c r="AC55" s="250">
        <f>SUMPRODUCT((UV!$A$2:$A$17=$A55)*(UVEmp=AC$1),UV!$D$2:$AK$17)</f>
        <v>0</v>
      </c>
      <c r="AD55" s="250">
        <f>SUMPRODUCT((UV!$A$2:$A$17=$A55)*(UVEmp=AD$1),UV!$D$2:$AK$17)</f>
        <v>0</v>
      </c>
      <c r="AE55" s="250">
        <f>SUMPRODUCT((UV!$A$2:$A$17=$A55)*(UVEmp=AE$1),UV!$D$2:$AK$17)</f>
        <v>0</v>
      </c>
      <c r="AF55" s="250">
        <f>SUMPRODUCT((UV!$A$2:$A$17=$A55)*(UVEmp=AF$1),UV!$D$2:$AK$17)</f>
        <v>0</v>
      </c>
      <c r="AG55" s="250">
        <f>SUMPRODUCT((UV!$A$2:$A$17=$A55)*(UVEmp=AG$1),UV!$D$2:$AK$17)</f>
        <v>0</v>
      </c>
      <c r="AH55" s="250">
        <f>SUMPRODUCT((UV!$A$2:$A$17=$A55)*(UVEmp=AH$1),UV!$D$2:$AK$17)</f>
        <v>0</v>
      </c>
      <c r="AI55" s="250">
        <f>SUMPRODUCT((UV!$A$2:$A$17=$A55)*(UVEmp=AI$1),UV!$D$2:$AK$17)</f>
        <v>0</v>
      </c>
      <c r="AJ55" s="250">
        <f>SUMPRODUCT((UV!$A$2:$A$17=$A55)*(UVEmp=AJ$1),UV!$D$2:$AK$17)</f>
        <v>0</v>
      </c>
      <c r="AK55" s="250">
        <f>SUMPRODUCT((UV!$A$2:$A$17=$A55)*(UVEmp=AK$1),UV!$D$2:$AK$17)</f>
        <v>0</v>
      </c>
      <c r="AL55" s="250">
        <f>SUMPRODUCT((UV!$A$2:$A$17=$A55)*(UVEmp=AL$1),UV!$D$2:$AK$17)</f>
        <v>0</v>
      </c>
      <c r="AM55" s="250">
        <f>SUMPRODUCT((UV!$A$2:$A$17=$A55)*(UVEmp=AM$1),UV!$D$2:$AK$17)</f>
        <v>0</v>
      </c>
      <c r="AN55" s="250">
        <f>SUMPRODUCT((UV!$A$2:$A$17=$A55)*(UVEmp=AN$1),UV!$D$2:$AK$17)</f>
        <v>0</v>
      </c>
      <c r="AO55" s="250">
        <f>SUMPRODUCT((UV!$A$2:$A$17=$A55)*(UVEmp=AO$1),UV!$D$2:$AK$17)</f>
        <v>0</v>
      </c>
      <c r="AP55" s="250">
        <f>SUMPRODUCT((UV!$A$2:$A$17=$A55)*(UVEmp=AP$1),UV!$D$2:$AK$17)</f>
        <v>0</v>
      </c>
      <c r="AQ55" s="250">
        <f>SUMPRODUCT((UV!$A$2:$A$17=$A55)*(UVEmp=AQ$1),UV!$D$2:$AK$17)</f>
        <v>0</v>
      </c>
      <c r="AR55" s="250">
        <f>SUMPRODUCT((UV!$A$2:$A$17=$A55)*(UVEmp=AR$1),UV!$D$2:$AK$17)</f>
        <v>0</v>
      </c>
      <c r="AS55" s="250">
        <f>SUMPRODUCT((UV!$A$2:$A$17=$A55)*(UVEmp=AS$1),UV!$D$2:$AK$17)</f>
        <v>0</v>
      </c>
      <c r="AT55" s="250">
        <f>SUMPRODUCT((UV!$A$2:$A$17=$A55)*(UVEmp=AT$1),UV!$D$2:$AK$17)</f>
        <v>0</v>
      </c>
      <c r="AU55" s="250">
        <f>SUMPRODUCT((UV!$A$2:$A$17=$A55)*(UVEmp=AU$1),UV!$D$2:$AK$17)</f>
        <v>0</v>
      </c>
      <c r="AV55" s="250">
        <f>SUMPRODUCT((UV!$A$2:$A$17=$A55)*(UVEmp=AV$1),UV!$D$2:$AK$17)</f>
        <v>0</v>
      </c>
      <c r="AW55" s="250">
        <f>SUMPRODUCT((UV!$A$2:$A$17=$A55)*(UVEmp=AW$1),UV!$D$2:$AK$17)</f>
        <v>0</v>
      </c>
      <c r="AX55" s="467">
        <f>SUMPRODUCT((UV!$A$2:$A$17=$A55)*(UVEmp=AX$1),UV!$D$2:$AK$17)</f>
        <v>0</v>
      </c>
      <c r="AZ55" s="246"/>
    </row>
    <row r="56" spans="1:52" s="271" customFormat="1" x14ac:dyDescent="0.2">
      <c r="A56" s="247">
        <f t="shared" si="15"/>
        <v>42555</v>
      </c>
      <c r="B56" s="255" t="s">
        <v>74</v>
      </c>
      <c r="C56" s="249">
        <f>SUMPRODUCT((TM!$A$2:$A$17=$A56)*(TMEmp=C$1),TM!$D$2:$AK$17)</f>
        <v>0</v>
      </c>
      <c r="D56" s="250">
        <f>SUMPRODUCT((TM!$A$2:$A$17=$A56)*(TMEmp=D$1),TM!$D$2:$AK$17)</f>
        <v>0</v>
      </c>
      <c r="E56" s="250">
        <f>SUMPRODUCT((TM!$A$2:$A$17=$A56)*(TMEmp=E$1),TM!$D$2:$AK$17)</f>
        <v>0</v>
      </c>
      <c r="F56" s="250">
        <f>SUMPRODUCT((TM!$A$2:$A$17=$A56)*(TMEmp=F$1),TM!$D$2:$AK$17)</f>
        <v>0</v>
      </c>
      <c r="G56" s="250">
        <f>SUMPRODUCT((TM!$A$2:$A$17=$A56)*(TMEmp=G$1),TM!$D$2:$AK$17)</f>
        <v>0</v>
      </c>
      <c r="H56" s="250">
        <f>SUMPRODUCT((TM!$A$2:$A$17=$A56)*(TMEmp=H$1),TM!$D$2:$AK$17)</f>
        <v>0</v>
      </c>
      <c r="I56" s="250">
        <f>SUMPRODUCT((TM!$A$2:$A$17=$A56)*(TMEmp=I$1),TM!$D$2:$AK$17)</f>
        <v>0</v>
      </c>
      <c r="J56" s="250">
        <f>SUMPRODUCT((TM!$A$2:$A$17=$A56)*(TMEmp=J$1),TM!$D$2:$AK$17)</f>
        <v>0</v>
      </c>
      <c r="K56" s="250">
        <f>SUMPRODUCT((TM!$A$2:$A$17=$A56)*(TMEmp=K$1),TM!$D$2:$AK$17)</f>
        <v>0</v>
      </c>
      <c r="L56" s="250">
        <f>SUMPRODUCT((TM!$A$2:$A$17=$A56)*(TMEmp=L$1),TM!$D$2:$AK$17)</f>
        <v>0</v>
      </c>
      <c r="M56" s="250">
        <f>SUMPRODUCT((TM!$A$2:$A$17=$A56)*(TMEmp=M$1),TM!$D$2:$AK$17)</f>
        <v>0</v>
      </c>
      <c r="N56" s="250">
        <f>SUMPRODUCT((TM!$A$2:$A$17=$A56)*(TMEmp=N$1),TM!$D$2:$AK$17)</f>
        <v>0</v>
      </c>
      <c r="O56" s="250">
        <f>SUMPRODUCT((TM!$A$2:$A$17=$A56)*(TMEmp=O$1),TM!$D$2:$AK$17)</f>
        <v>0</v>
      </c>
      <c r="P56" s="250">
        <f>SUMPRODUCT((TM!$A$2:$A$17=$A56)*(TMEmp=P$1),TM!$D$2:$AK$17)</f>
        <v>0</v>
      </c>
      <c r="Q56" s="250">
        <f>SUMPRODUCT((TM!$A$2:$A$17=$A56)*(TMEmp=Q$1),TM!$D$2:$AK$17)</f>
        <v>0</v>
      </c>
      <c r="R56" s="250">
        <f>SUMPRODUCT((TM!$A$2:$A$17=$A56)*(TMEmp=R$1),TM!$D$2:$AK$17)</f>
        <v>0</v>
      </c>
      <c r="S56" s="250">
        <f>SUMPRODUCT((TM!$A$2:$A$17=$A56)*(TMEmp=S$1),TM!$D$2:$AK$17)</f>
        <v>0</v>
      </c>
      <c r="T56" s="250">
        <f>SUMPRODUCT((TM!$A$2:$A$17=$A56)*(TMEmp=T$1),TM!$D$2:$AK$17)</f>
        <v>0</v>
      </c>
      <c r="U56" s="250">
        <f>SUMPRODUCT((TM!$A$2:$A$17=$A56)*(TMEmp=U$1),TM!$D$2:$AK$17)</f>
        <v>0</v>
      </c>
      <c r="V56" s="250">
        <f>SUMPRODUCT((TM!$A$2:$A$17=$A56)*(TMEmp=V$1),TM!$D$2:$AK$17)</f>
        <v>0</v>
      </c>
      <c r="W56" s="250">
        <f>SUMPRODUCT((TM!$A$2:$A$17=$A56)*(TMEmp=W$1),TM!$D$2:$AK$17)</f>
        <v>0</v>
      </c>
      <c r="X56" s="250">
        <f>SUMPRODUCT((TM!$A$2:$A$17=$A56)*(TMEmp=X$1),TM!$D$2:$AK$17)</f>
        <v>0</v>
      </c>
      <c r="Y56" s="250">
        <f>SUMPRODUCT((TM!$A$2:$A$17=$A56)*(TMEmp=Y$1),TM!$D$2:$AK$17)</f>
        <v>0</v>
      </c>
      <c r="Z56" s="250">
        <f>SUMPRODUCT((TM!$A$2:$A$17=$A56)*(TMEmp=Z$1),TM!$D$2:$AK$17)</f>
        <v>0</v>
      </c>
      <c r="AA56" s="250">
        <f>SUMPRODUCT((TM!$A$2:$A$17=$A56)*(TMEmp=AA$1),TM!$D$2:$AK$17)</f>
        <v>0</v>
      </c>
      <c r="AB56" s="250">
        <f>SUMPRODUCT((TM!$A$2:$A$17=$A56)*(TMEmp=AB$1),TM!$D$2:$AK$17)</f>
        <v>0</v>
      </c>
      <c r="AC56" s="250">
        <f>SUMPRODUCT((TM!$A$2:$A$17=$A56)*(TMEmp=AC$1),TM!$D$2:$AK$17)</f>
        <v>0</v>
      </c>
      <c r="AD56" s="250">
        <f>SUMPRODUCT((TM!$A$2:$A$17=$A56)*(TMEmp=AD$1),TM!$D$2:$AK$17)</f>
        <v>0</v>
      </c>
      <c r="AE56" s="250">
        <f>SUMPRODUCT((TM!$A$2:$A$17=$A56)*(TMEmp=AE$1),TM!$D$2:$AK$17)</f>
        <v>0</v>
      </c>
      <c r="AF56" s="250">
        <f>SUMPRODUCT((TM!$A$2:$A$17=$A56)*(TMEmp=AF$1),TM!$D$2:$AK$17)</f>
        <v>0</v>
      </c>
      <c r="AG56" s="250">
        <f>SUMPRODUCT((TM!$A$2:$A$17=$A56)*(TMEmp=AG$1),TM!$D$2:$AK$17)</f>
        <v>0</v>
      </c>
      <c r="AH56" s="250">
        <f>SUMPRODUCT((TM!$A$2:$A$17=$A56)*(TMEmp=AH$1),TM!$D$2:$AK$17)</f>
        <v>0</v>
      </c>
      <c r="AI56" s="250">
        <f>SUMPRODUCT((TM!$A$2:$A$17=$A56)*(TMEmp=AI$1),TM!$D$2:$AK$17)</f>
        <v>0</v>
      </c>
      <c r="AJ56" s="250">
        <f>SUMPRODUCT((TM!$A$2:$A$17=$A56)*(TMEmp=AJ$1),TM!$D$2:$AK$17)</f>
        <v>0</v>
      </c>
      <c r="AK56" s="250">
        <f>SUMPRODUCT((TM!$A$2:$A$17=$A56)*(TMEmp=AK$1),TM!$D$2:$AK$17)</f>
        <v>0</v>
      </c>
      <c r="AL56" s="250">
        <f>SUMPRODUCT((TM!$A$2:$A$17=$A56)*(TMEmp=AL$1),TM!$D$2:$AK$17)</f>
        <v>0</v>
      </c>
      <c r="AM56" s="250">
        <f>SUMPRODUCT((TM!$A$2:$A$17=$A56)*(TMEmp=AM$1),TM!$D$2:$AK$17)</f>
        <v>0</v>
      </c>
      <c r="AN56" s="250">
        <f>SUMPRODUCT((TM!$A$2:$A$17=$A56)*(TMEmp=AN$1),TM!$D$2:$AK$17)</f>
        <v>0</v>
      </c>
      <c r="AO56" s="250">
        <f>SUMPRODUCT((TM!$A$2:$A$17=$A56)*(TMEmp=AO$1),TM!$D$2:$AK$17)</f>
        <v>0</v>
      </c>
      <c r="AP56" s="250">
        <f>SUMPRODUCT((TM!$A$2:$A$17=$A56)*(TMEmp=AP$1),TM!$D$2:$AK$17)</f>
        <v>0</v>
      </c>
      <c r="AQ56" s="250">
        <f>SUMPRODUCT((TM!$A$2:$A$17=$A56)*(TMEmp=AQ$1),TM!$D$2:$AK$17)</f>
        <v>0</v>
      </c>
      <c r="AR56" s="250">
        <f>SUMPRODUCT((TM!$A$2:$A$17=$A56)*(TMEmp=AR$1),TM!$D$2:$AK$17)</f>
        <v>0</v>
      </c>
      <c r="AS56" s="250">
        <f>SUMPRODUCT((TM!$A$2:$A$17=$A56)*(TMEmp=AS$1),TM!$D$2:$AK$17)</f>
        <v>0</v>
      </c>
      <c r="AT56" s="250">
        <f>SUMPRODUCT((TM!$A$2:$A$17=$A56)*(TMEmp=AT$1),TM!$D$2:$AK$17)</f>
        <v>0</v>
      </c>
      <c r="AU56" s="250">
        <f>SUMPRODUCT((TM!$A$2:$A$17=$A56)*(TMEmp=AU$1),TM!$D$2:$AK$17)</f>
        <v>0</v>
      </c>
      <c r="AV56" s="250">
        <f>SUMPRODUCT((TM!$A$2:$A$17=$A56)*(TMEmp=AV$1),TM!$D$2:$AK$17)</f>
        <v>0</v>
      </c>
      <c r="AW56" s="250">
        <f>SUMPRODUCT((TM!$A$2:$A$17=$A56)*(TMEmp=AW$1),TM!$D$2:$AK$17)</f>
        <v>0</v>
      </c>
      <c r="AX56" s="467">
        <f>SUMPRODUCT((TM!$A$2:$A$17=$A56)*(TMEmp=AX$1),TM!$D$2:$AK$17)</f>
        <v>0</v>
      </c>
      <c r="AZ56" s="246"/>
    </row>
    <row r="57" spans="1:52" s="271" customFormat="1" x14ac:dyDescent="0.2">
      <c r="A57" s="256">
        <f t="shared" si="15"/>
        <v>42555</v>
      </c>
      <c r="B57" s="257" t="s">
        <v>72</v>
      </c>
      <c r="C57" s="258">
        <f>SUMPRODUCT((PC!$A$2:$A$80=$A57)*(PCEmp=C$1),PC!$D$2:$BD$80)</f>
        <v>0</v>
      </c>
      <c r="D57" s="259">
        <f>SUMPRODUCT((PC!$A$2:$A$80=$A57)*(PCEmp=D$1),PC!$D$2:$BD$80)</f>
        <v>0</v>
      </c>
      <c r="E57" s="259">
        <f>SUMPRODUCT((PC!$A$2:$A$80=$A57)*(PCEmp=E$1),PC!$D$2:$BD$80)</f>
        <v>0</v>
      </c>
      <c r="F57" s="259">
        <f>SUMPRODUCT((PC!$A$2:$A$80=$A57)*(PCEmp=F$1),PC!$D$2:$BD$80)</f>
        <v>0</v>
      </c>
      <c r="G57" s="259">
        <f>SUMPRODUCT((PC!$A$2:$A$80=$A57)*(PCEmp=G$1),PC!$D$2:$BD$80)</f>
        <v>0</v>
      </c>
      <c r="H57" s="259">
        <f>SUMPRODUCT((PC!$A$2:$A$80=$A57)*(PCEmp=H$1),PC!$D$2:$BD$80)</f>
        <v>0</v>
      </c>
      <c r="I57" s="259">
        <f>SUMPRODUCT((PC!$A$2:$A$80=$A57)*(PCEmp=I$1),PC!$D$2:$BD$80)</f>
        <v>0</v>
      </c>
      <c r="J57" s="259">
        <f>SUMPRODUCT((PC!$A$2:$A$80=$A57)*(PCEmp=J$1),PC!$D$2:$BD$80)</f>
        <v>0</v>
      </c>
      <c r="K57" s="259">
        <f>SUMPRODUCT((PC!$A$2:$A$80=$A57)*(PCEmp=K$1),PC!$D$2:$BD$80)</f>
        <v>0</v>
      </c>
      <c r="L57" s="259">
        <f>SUMPRODUCT((PC!$A$2:$A$80=$A57)*(PCEmp=L$1),PC!$D$2:$BD$80)</f>
        <v>0</v>
      </c>
      <c r="M57" s="259">
        <f>SUMPRODUCT((PC!$A$2:$A$80=$A57)*(PCEmp=M$1),PC!$D$2:$BD$80)</f>
        <v>0</v>
      </c>
      <c r="N57" s="259">
        <f>SUMPRODUCT((PC!$A$2:$A$80=$A57)*(PCEmp=N$1),PC!$D$2:$BD$80)</f>
        <v>0</v>
      </c>
      <c r="O57" s="259">
        <f>SUMPRODUCT((PC!$A$2:$A$80=$A57)*(PCEmp=O$1),PC!$D$2:$BD$80)</f>
        <v>0</v>
      </c>
      <c r="P57" s="259">
        <f>SUMPRODUCT((PC!$A$2:$A$80=$A57)*(PCEmp=P$1),PC!$D$2:$BD$80)</f>
        <v>0</v>
      </c>
      <c r="Q57" s="259">
        <f>SUMPRODUCT((PC!$A$2:$A$80=$A57)*(PCEmp=Q$1),PC!$D$2:$BD$80)</f>
        <v>0</v>
      </c>
      <c r="R57" s="259">
        <f>SUMPRODUCT((PC!$A$2:$A$80=$A57)*(PCEmp=R$1),PC!$D$2:$BD$80)</f>
        <v>0</v>
      </c>
      <c r="S57" s="259">
        <f>SUMPRODUCT((PC!$A$2:$A$80=$A57)*(PCEmp=S$1),PC!$D$2:$BD$80)</f>
        <v>0</v>
      </c>
      <c r="T57" s="259">
        <f>SUMPRODUCT((PC!$A$2:$A$80=$A57)*(PCEmp=T$1),PC!$D$2:$BD$80)</f>
        <v>0</v>
      </c>
      <c r="U57" s="259">
        <f>SUMPRODUCT((PC!$A$2:$A$80=$A57)*(PCEmp=U$1),PC!$D$2:$BD$80)</f>
        <v>0</v>
      </c>
      <c r="V57" s="259">
        <f>SUMPRODUCT((PC!$A$2:$A$80=$A57)*(PCEmp=V$1),PC!$D$2:$BD$80)</f>
        <v>0</v>
      </c>
      <c r="W57" s="259">
        <f>SUMPRODUCT((PC!$A$2:$A$80=$A57)*(PCEmp=W$1),PC!$D$2:$BD$80)</f>
        <v>0</v>
      </c>
      <c r="X57" s="259">
        <f>SUMPRODUCT((PC!$A$2:$A$80=$A57)*(PCEmp=X$1),PC!$D$2:$BD$80)</f>
        <v>0</v>
      </c>
      <c r="Y57" s="259">
        <f>SUMPRODUCT((PC!$A$2:$A$80=$A57)*(PCEmp=Y$1),PC!$D$2:$BD$80)</f>
        <v>0</v>
      </c>
      <c r="Z57" s="259">
        <f>SUMPRODUCT((PC!$A$2:$A$80=$A57)*(PCEmp=Z$1),PC!$D$2:$BD$80)</f>
        <v>0</v>
      </c>
      <c r="AA57" s="259">
        <f>SUMPRODUCT((PC!$A$2:$A$80=$A57)*(PCEmp=AA$1),PC!$D$2:$BD$80)</f>
        <v>0</v>
      </c>
      <c r="AB57" s="259">
        <f>SUMPRODUCT((PC!$A$2:$A$80=$A57)*(PCEmp=AB$1),PC!$D$2:$BD$80)</f>
        <v>0</v>
      </c>
      <c r="AC57" s="259">
        <f>SUMPRODUCT((PC!$A$2:$A$80=$A57)*(PCEmp=AC$1),PC!$D$2:$BD$80)</f>
        <v>0</v>
      </c>
      <c r="AD57" s="259">
        <f>SUMPRODUCT((PC!$A$2:$A$80=$A57)*(PCEmp=AD$1),PC!$D$2:$BD$80)</f>
        <v>0</v>
      </c>
      <c r="AE57" s="259">
        <f>SUMPRODUCT((PC!$A$2:$A$80=$A57)*(PCEmp=AE$1),PC!$D$2:$BD$80)</f>
        <v>0</v>
      </c>
      <c r="AF57" s="259">
        <f>SUMPRODUCT((PC!$A$2:$A$80=$A57)*(PCEmp=AF$1),PC!$D$2:$BD$80)</f>
        <v>0</v>
      </c>
      <c r="AG57" s="259">
        <f>SUMPRODUCT((PC!$A$2:$A$80=$A57)*(PCEmp=AG$1),PC!$D$2:$BD$80)</f>
        <v>0</v>
      </c>
      <c r="AH57" s="259">
        <f>SUMPRODUCT((PC!$A$2:$A$80=$A57)*(PCEmp=AH$1),PC!$D$2:$BD$80)</f>
        <v>0</v>
      </c>
      <c r="AI57" s="259">
        <f>SUMPRODUCT((PC!$A$2:$A$80=$A57)*(PCEmp=AI$1),PC!$D$2:$BD$80)</f>
        <v>0</v>
      </c>
      <c r="AJ57" s="259">
        <f>SUMPRODUCT((PC!$A$2:$A$80=$A57)*(PCEmp=AJ$1),PC!$D$2:$BD$80)</f>
        <v>0</v>
      </c>
      <c r="AK57" s="259">
        <f>SUMPRODUCT((PC!$A$2:$A$80=$A57)*(PCEmp=AK$1),PC!$D$2:$BD$80)</f>
        <v>0</v>
      </c>
      <c r="AL57" s="259">
        <f>SUMPRODUCT((PC!$A$2:$A$80=$A57)*(PCEmp=AL$1),PC!$D$2:$BD$80)</f>
        <v>0</v>
      </c>
      <c r="AM57" s="259">
        <f>SUMPRODUCT((PC!$A$2:$A$80=$A57)*(PCEmp=AM$1),PC!$D$2:$BD$80)</f>
        <v>0</v>
      </c>
      <c r="AN57" s="259">
        <f>SUMPRODUCT((PC!$A$2:$A$80=$A57)*(PCEmp=AN$1),PC!$D$2:$BD$80)</f>
        <v>0</v>
      </c>
      <c r="AO57" s="259">
        <f>SUMPRODUCT((PC!$A$2:$A$80=$A57)*(PCEmp=AO$1),PC!$D$2:$BD$80)</f>
        <v>0</v>
      </c>
      <c r="AP57" s="259">
        <f>SUMPRODUCT((PC!$A$2:$A$80=$A57)*(PCEmp=AP$1),PC!$D$2:$BD$80)</f>
        <v>0</v>
      </c>
      <c r="AQ57" s="259">
        <f>SUMPRODUCT((PC!$A$2:$A$80=$A57)*(PCEmp=AQ$1),PC!$D$2:$BD$80)</f>
        <v>0</v>
      </c>
      <c r="AR57" s="259">
        <f>SUMPRODUCT((PC!$A$2:$A$80=$A57)*(PCEmp=AR$1),PC!$D$2:$BD$80)</f>
        <v>0</v>
      </c>
      <c r="AS57" s="259">
        <f>SUMPRODUCT((PC!$A$2:$A$80=$A57)*(PCEmp=AS$1),PC!$D$2:$BD$80)</f>
        <v>0</v>
      </c>
      <c r="AT57" s="259">
        <f>SUMPRODUCT((PC!$A$2:$A$80=$A57)*(PCEmp=AT$1),PC!$D$2:$BD$80)</f>
        <v>0</v>
      </c>
      <c r="AU57" s="259">
        <f>SUMPRODUCT((PC!$A$2:$A$80=$A57)*(PCEmp=AU$1),PC!$D$2:$BD$80)</f>
        <v>0</v>
      </c>
      <c r="AV57" s="259">
        <f>SUMPRODUCT((PC!$A$2:$A$80=$A57)*(PCEmp=AV$1),PC!$D$2:$BD$80)</f>
        <v>0</v>
      </c>
      <c r="AW57" s="259">
        <f>SUMPRODUCT((PC!$A$2:$A$80=$A57)*(PCEmp=AW$1),PC!$D$2:$BD$80)</f>
        <v>0</v>
      </c>
      <c r="AX57" s="468">
        <f>SUMPRODUCT((PC!$A$2:$A$80=$A57)*(PCEmp=AX$1),PC!$D$2:$BD$80)</f>
        <v>0</v>
      </c>
      <c r="AZ57" s="246"/>
    </row>
    <row r="58" spans="1:52" s="271" customFormat="1" x14ac:dyDescent="0.2">
      <c r="A58" s="247">
        <f t="shared" si="15"/>
        <v>42555</v>
      </c>
      <c r="B58" s="254" t="s">
        <v>85</v>
      </c>
      <c r="C58" s="249">
        <f>SUMPRODUCT((RF!$A$2:$A$17=$A58)*(RFEmp=C$1)*(RF!$H$21:$AO$21="RF Lead"),RF!$H$2:$AO$17)</f>
        <v>0</v>
      </c>
      <c r="D58" s="250">
        <f>SUMPRODUCT((RF!$A$2:$A$17=$A58)*(RFEmp=D$1)*(RF!$H$21:$AO$21="RF Lead"),RF!$H$2:$AO$17)</f>
        <v>0</v>
      </c>
      <c r="E58" s="250">
        <f>SUMPRODUCT((RF!$A$2:$A$17=$A58)*(RFEmp=E$1)*(RF!$H$21:$AO$21="RF Lead"),RF!$H$2:$AO$17)</f>
        <v>0</v>
      </c>
      <c r="F58" s="250">
        <f>SUMPRODUCT((RF!$A$2:$A$17=$A58)*(RFEmp=F$1)*(RF!$H$21:$AO$21="RF Lead"),RF!$H$2:$AO$17)</f>
        <v>0</v>
      </c>
      <c r="G58" s="250">
        <f>SUMPRODUCT((RF!$A$2:$A$17=$A58)*(RFEmp=G$1)*(RF!$H$21:$AO$21="RF Lead"),RF!$H$2:$AO$17)</f>
        <v>0</v>
      </c>
      <c r="H58" s="250">
        <f>SUMPRODUCT((RF!$A$2:$A$17=$A58)*(RFEmp=H$1)*(RF!$H$21:$AO$21="RF Lead"),RF!$H$2:$AO$17)</f>
        <v>0</v>
      </c>
      <c r="I58" s="250">
        <f>SUMPRODUCT((RF!$A$2:$A$17=$A58)*(RFEmp=I$1)*(RF!$H$21:$AO$21="RF Lead"),RF!$H$2:$AO$17)</f>
        <v>0</v>
      </c>
      <c r="J58" s="250">
        <f>SUMPRODUCT((RF!$A$2:$A$17=$A58)*(RFEmp=J$1)*(RF!$H$21:$AO$21="RF Lead"),RF!$H$2:$AO$17)</f>
        <v>0</v>
      </c>
      <c r="K58" s="250">
        <f>SUMPRODUCT((RF!$A$2:$A$17=$A58)*(RFEmp=K$1)*(RF!$H$21:$AO$21="RF Lead"),RF!$H$2:$AO$17)</f>
        <v>0</v>
      </c>
      <c r="L58" s="250">
        <f>SUMPRODUCT((RF!$A$2:$A$17=$A58)*(RFEmp=L$1)*(RF!$H$21:$AO$21="RF Lead"),RF!$H$2:$AO$17)</f>
        <v>0</v>
      </c>
      <c r="M58" s="250">
        <f>SUMPRODUCT((RF!$A$2:$A$17=$A58)*(RFEmp=M$1)*(RF!$H$21:$AO$21="RF Lead"),RF!$H$2:$AO$17)</f>
        <v>0</v>
      </c>
      <c r="N58" s="250">
        <f>SUMPRODUCT((RF!$A$2:$A$17=$A58)*(RFEmp=N$1)*(RF!$H$21:$AO$21="RF Lead"),RF!$H$2:$AO$17)</f>
        <v>0</v>
      </c>
      <c r="O58" s="250">
        <f>SUMPRODUCT((RF!$A$2:$A$17=$A58)*(RFEmp=O$1)*(RF!$H$21:$AO$21="RF Lead"),RF!$H$2:$AO$17)</f>
        <v>0</v>
      </c>
      <c r="P58" s="250">
        <f>SUMPRODUCT((RF!$A$2:$A$17=$A58)*(RFEmp=P$1)*(RF!$H$21:$AO$21="RF Lead"),RF!$H$2:$AO$17)</f>
        <v>0</v>
      </c>
      <c r="Q58" s="250">
        <f>SUMPRODUCT((RF!$A$2:$A$17=$A58)*(RFEmp=Q$1)*(RF!$H$21:$AO$21="RF Lead"),RF!$H$2:$AO$17)</f>
        <v>0</v>
      </c>
      <c r="R58" s="250">
        <f>SUMPRODUCT((RF!$A$2:$A$17=$A58)*(RFEmp=R$1)*(RF!$H$21:$AO$21="RF Lead"),RF!$H$2:$AO$17)</f>
        <v>0</v>
      </c>
      <c r="S58" s="250">
        <f>SUMPRODUCT((RF!$A$2:$A$17=$A58)*(RFEmp=S$1)*(RF!$H$21:$AO$21="RF Lead"),RF!$H$2:$AO$17)</f>
        <v>0</v>
      </c>
      <c r="T58" s="250">
        <f>SUMPRODUCT((RF!$A$2:$A$17=$A58)*(RFEmp=T$1)*(RF!$H$21:$AO$21="RF Lead"),RF!$H$2:$AO$17)</f>
        <v>0</v>
      </c>
      <c r="U58" s="250">
        <f>SUMPRODUCT((RF!$A$2:$A$17=$A58)*(RFEmp=U$1)*(RF!$H$21:$AO$21="RF Lead"),RF!$H$2:$AO$17)</f>
        <v>0</v>
      </c>
      <c r="V58" s="250">
        <f>SUMPRODUCT((RF!$A$2:$A$17=$A58)*(RFEmp=V$1)*(RF!$H$21:$AO$21="RF Lead"),RF!$H$2:$AO$17)</f>
        <v>0</v>
      </c>
      <c r="W58" s="250">
        <f>SUMPRODUCT((RF!$A$2:$A$17=$A58)*(RFEmp=W$1)*(RF!$H$21:$AO$21="RF Lead"),RF!$H$2:$AO$17)</f>
        <v>0</v>
      </c>
      <c r="X58" s="250">
        <f>SUMPRODUCT((RF!$A$2:$A$17=$A58)*(RFEmp=X$1)*(RF!$H$21:$AO$21="RF Lead"),RF!$H$2:$AO$17)</f>
        <v>0</v>
      </c>
      <c r="Y58" s="250">
        <f>SUMPRODUCT((RF!$A$2:$A$17=$A58)*(RFEmp=Y$1)*(RF!$H$21:$AO$21="RF Lead"),RF!$H$2:$AO$17)</f>
        <v>0</v>
      </c>
      <c r="Z58" s="250">
        <f>SUMPRODUCT((RF!$A$2:$A$17=$A58)*(RFEmp=Z$1)*(RF!$H$21:$AO$21="RF Lead"),RF!$H$2:$AO$17)</f>
        <v>0</v>
      </c>
      <c r="AA58" s="250">
        <f>SUMPRODUCT((RF!$A$2:$A$17=$A58)*(RFEmp=AA$1)*(RF!$H$21:$AO$21="RF Lead"),RF!$H$2:$AO$17)</f>
        <v>0</v>
      </c>
      <c r="AB58" s="250">
        <f>SUMPRODUCT((RF!$A$2:$A$17=$A58)*(RFEmp=AB$1)*(RF!$H$21:$AO$21="RF Lead"),RF!$H$2:$AO$17)</f>
        <v>0</v>
      </c>
      <c r="AC58" s="250">
        <f>SUMPRODUCT((RF!$A$2:$A$17=$A58)*(RFEmp=AC$1)*(RF!$H$21:$AO$21="RF Lead"),RF!$H$2:$AO$17)</f>
        <v>0</v>
      </c>
      <c r="AD58" s="250">
        <f>SUMPRODUCT((RF!$A$2:$A$17=$A58)*(RFEmp=AD$1)*(RF!$H$21:$AO$21="RF Lead"),RF!$H$2:$AO$17)</f>
        <v>0</v>
      </c>
      <c r="AE58" s="250">
        <f>SUMPRODUCT((RF!$A$2:$A$17=$A58)*(RFEmp=AE$1)*(RF!$H$21:$AO$21="RF Lead"),RF!$H$2:$AO$17)</f>
        <v>0</v>
      </c>
      <c r="AF58" s="250">
        <f>SUMPRODUCT((RF!$A$2:$A$17=$A58)*(RFEmp=AF$1)*(RF!$H$21:$AO$21="RF Lead"),RF!$H$2:$AO$17)</f>
        <v>0</v>
      </c>
      <c r="AG58" s="250">
        <f>SUMPRODUCT((RF!$A$2:$A$17=$A58)*(RFEmp=AG$1)*(RF!$H$21:$AO$21="RF Lead"),RF!$H$2:$AO$17)</f>
        <v>0</v>
      </c>
      <c r="AH58" s="250">
        <f>SUMPRODUCT((RF!$A$2:$A$17=$A58)*(RFEmp=AH$1)*(RF!$H$21:$AO$21="RF Lead"),RF!$H$2:$AO$17)</f>
        <v>0</v>
      </c>
      <c r="AI58" s="250">
        <f>SUMPRODUCT((RF!$A$2:$A$17=$A58)*(RFEmp=AI$1)*(RF!$H$21:$AO$21="RF Lead"),RF!$H$2:$AO$17)</f>
        <v>0</v>
      </c>
      <c r="AJ58" s="250">
        <f>SUMPRODUCT((RF!$A$2:$A$17=$A58)*(RFEmp=AJ$1)*(RF!$H$21:$AO$21="RF Lead"),RF!$H$2:$AO$17)</f>
        <v>0</v>
      </c>
      <c r="AK58" s="250">
        <f>SUMPRODUCT((RF!$A$2:$A$17=$A58)*(RFEmp=AK$1)*(RF!$H$21:$AO$21="RF Lead"),RF!$H$2:$AO$17)</f>
        <v>0</v>
      </c>
      <c r="AL58" s="250">
        <f>SUMPRODUCT((RF!$A$2:$A$17=$A58)*(RFEmp=AL$1)*(RF!$H$21:$AO$21="RF Lead"),RF!$H$2:$AO$17)</f>
        <v>0</v>
      </c>
      <c r="AM58" s="250">
        <f>SUMPRODUCT((RF!$A$2:$A$17=$A58)*(RFEmp=AM$1)*(RF!$H$21:$AO$21="RF Lead"),RF!$H$2:$AO$17)</f>
        <v>0</v>
      </c>
      <c r="AN58" s="250">
        <f>SUMPRODUCT((RF!$A$2:$A$17=$A58)*(RFEmp=AN$1)*(RF!$H$21:$AO$21="RF Lead"),RF!$H$2:$AO$17)</f>
        <v>0</v>
      </c>
      <c r="AO58" s="250">
        <f>SUMPRODUCT((RF!$A$2:$A$17=$A58)*(RFEmp=AO$1)*(RF!$H$21:$AO$21="RF Lead"),RF!$H$2:$AO$17)</f>
        <v>0</v>
      </c>
      <c r="AP58" s="250">
        <f>SUMPRODUCT((RF!$A$2:$A$17=$A58)*(RFEmp=AP$1)*(RF!$H$21:$AO$21="RF Lead"),RF!$H$2:$AO$17)</f>
        <v>0</v>
      </c>
      <c r="AQ58" s="250">
        <f>SUMPRODUCT((RF!$A$2:$A$17=$A58)*(RFEmp=AQ$1)*(RF!$H$21:$AO$21="RF Lead"),RF!$H$2:$AO$17)</f>
        <v>0</v>
      </c>
      <c r="AR58" s="250">
        <f>SUMPRODUCT((RF!$A$2:$A$17=$A58)*(RFEmp=AR$1)*(RF!$H$21:$AO$21="RF Lead"),RF!$H$2:$AO$17)</f>
        <v>0</v>
      </c>
      <c r="AS58" s="250">
        <f>SUMPRODUCT((RF!$A$2:$A$17=$A58)*(RFEmp=AS$1)*(RF!$H$21:$AO$21="RF Lead"),RF!$H$2:$AO$17)</f>
        <v>0</v>
      </c>
      <c r="AT58" s="250">
        <f>SUMPRODUCT((RF!$A$2:$A$17=$A58)*(RFEmp=AT$1)*(RF!$H$21:$AO$21="RF Lead"),RF!$H$2:$AO$17)</f>
        <v>0</v>
      </c>
      <c r="AU58" s="250">
        <f>SUMPRODUCT((RF!$A$2:$A$17=$A58)*(RFEmp=AU$1)*(RF!$H$21:$AO$21="RF Lead"),RF!$H$2:$AO$17)</f>
        <v>0</v>
      </c>
      <c r="AV58" s="250">
        <f>SUMPRODUCT((RF!$A$2:$A$17=$A58)*(RFEmp=AV$1)*(RF!$H$21:$AO$21="RF Lead"),RF!$H$2:$AO$17)</f>
        <v>0</v>
      </c>
      <c r="AW58" s="250">
        <f>SUMPRODUCT((RF!$A$2:$A$17=$A58)*(RFEmp=AW$1)*(RF!$H$21:$AO$21="RF Lead"),RF!$H$2:$AO$17)</f>
        <v>0</v>
      </c>
      <c r="AX58" s="467">
        <f>SUMPRODUCT((RF!$A$2:$A$17=$A58)*(RFEmp=AX$1)*(RF!$H$21:$AO$21="RF Lead"),RF!$H$2:$AO$17)</f>
        <v>0</v>
      </c>
      <c r="AZ58" s="246"/>
    </row>
    <row r="59" spans="1:52" s="271" customFormat="1" x14ac:dyDescent="0.2">
      <c r="A59" s="260">
        <f t="shared" si="15"/>
        <v>42555</v>
      </c>
      <c r="B59" s="261" t="str">
        <f>Total!$M$1</f>
        <v>SC</v>
      </c>
      <c r="C59" s="249">
        <f>SUMPRODUCT((SC!$A$2:$A$34=$A59)*(SCEmp=C$1),SC!$F$2:$Z$34)</f>
        <v>0</v>
      </c>
      <c r="D59" s="250">
        <f>SUMPRODUCT((SC!$A$2:$A$34=$A59)*(SCEmp=D$1),SC!$F$2:$Z$34)</f>
        <v>0</v>
      </c>
      <c r="E59" s="250">
        <f>SUMPRODUCT((SC!$A$2:$A$34=$A59)*(SCEmp=E$1),SC!$F$2:$Z$34)</f>
        <v>0</v>
      </c>
      <c r="F59" s="250">
        <f>SUMPRODUCT((SC!$A$2:$A$34=$A59)*(SCEmp=F$1),SC!$F$2:$Z$34)</f>
        <v>0</v>
      </c>
      <c r="G59" s="250">
        <f>SUMPRODUCT((SC!$A$2:$A$34=$A59)*(SCEmp=G$1),SC!$F$2:$Z$34)</f>
        <v>0</v>
      </c>
      <c r="H59" s="250">
        <f>SUMPRODUCT((SC!$A$2:$A$34=$A59)*(SCEmp=H$1),SC!$F$2:$Z$34)</f>
        <v>0</v>
      </c>
      <c r="I59" s="250">
        <f>SUMPRODUCT((SC!$A$2:$A$34=$A59)*(SCEmp=I$1),SC!$F$2:$Z$34)</f>
        <v>0</v>
      </c>
      <c r="J59" s="250">
        <f>SUMPRODUCT((SC!$A$2:$A$34=$A59)*(SCEmp=J$1),SC!$F$2:$Z$34)</f>
        <v>0</v>
      </c>
      <c r="K59" s="250">
        <f>SUMPRODUCT((SC!$A$2:$A$34=$A59)*(SCEmp=K$1),SC!$F$2:$Z$34)</f>
        <v>0</v>
      </c>
      <c r="L59" s="250">
        <f>SUMPRODUCT((SC!$A$2:$A$34=$A59)*(SCEmp=L$1),SC!$F$2:$Z$34)</f>
        <v>0</v>
      </c>
      <c r="M59" s="250">
        <f>SUMPRODUCT((SC!$A$2:$A$34=$A59)*(SCEmp=M$1),SC!$F$2:$Z$34)</f>
        <v>0</v>
      </c>
      <c r="N59" s="250">
        <f>SUMPRODUCT((SC!$A$2:$A$34=$A59)*(SCEmp=N$1),SC!$F$2:$Z$34)</f>
        <v>0</v>
      </c>
      <c r="O59" s="250">
        <f>SUMPRODUCT((SC!$A$2:$A$34=$A59)*(SCEmp=O$1),SC!$F$2:$Z$34)</f>
        <v>0</v>
      </c>
      <c r="P59" s="250">
        <f>SUMPRODUCT((SC!$A$2:$A$34=$A59)*(SCEmp=P$1),SC!$F$2:$Z$34)</f>
        <v>0</v>
      </c>
      <c r="Q59" s="250">
        <f>SUMPRODUCT((SC!$A$2:$A$34=$A59)*(SCEmp=Q$1),SC!$F$2:$Z$34)</f>
        <v>0</v>
      </c>
      <c r="R59" s="250">
        <f>SUMPRODUCT((SC!$A$2:$A$34=$A59)*(SCEmp=R$1),SC!$F$2:$Z$34)</f>
        <v>0</v>
      </c>
      <c r="S59" s="250">
        <f>SUMPRODUCT((SC!$A$2:$A$34=$A59)*(SCEmp=S$1),SC!$F$2:$Z$34)</f>
        <v>0</v>
      </c>
      <c r="T59" s="250">
        <f>SUMPRODUCT((SC!$A$2:$A$34=$A59)*(SCEmp=T$1),SC!$F$2:$Z$34)</f>
        <v>0</v>
      </c>
      <c r="U59" s="250">
        <f>SUMPRODUCT((SC!$A$2:$A$34=$A59)*(SCEmp=U$1),SC!$F$2:$Z$34)</f>
        <v>0</v>
      </c>
      <c r="V59" s="250">
        <f>SUMPRODUCT((SC!$A$2:$A$34=$A59)*(SCEmp=V$1),SC!$F$2:$Z$34)</f>
        <v>0</v>
      </c>
      <c r="W59" s="250">
        <f>SUMPRODUCT((SC!$A$2:$A$34=$A59)*(SCEmp=W$1),SC!$F$2:$Z$34)</f>
        <v>0</v>
      </c>
      <c r="X59" s="250">
        <f>SUMPRODUCT((SC!$A$2:$A$34=$A59)*(SCEmp=X$1),SC!$F$2:$Z$34)</f>
        <v>0</v>
      </c>
      <c r="Y59" s="250">
        <f>SUMPRODUCT((SC!$A$2:$A$34=$A59)*(SCEmp=Y$1),SC!$F$2:$Z$34)</f>
        <v>0</v>
      </c>
      <c r="Z59" s="250">
        <f>SUMPRODUCT((SC!$A$2:$A$34=$A59)*(SCEmp=Z$1),SC!$F$2:$Z$34)</f>
        <v>0</v>
      </c>
      <c r="AA59" s="250">
        <f>SUMPRODUCT((SC!$A$2:$A$34=$A59)*(SCEmp=AA$1),SC!$F$2:$Z$34)</f>
        <v>0</v>
      </c>
      <c r="AB59" s="250">
        <f>SUMPRODUCT((SC!$A$2:$A$34=$A59)*(SCEmp=AB$1),SC!$F$2:$Z$34)</f>
        <v>0</v>
      </c>
      <c r="AC59" s="250">
        <f>SUMPRODUCT((SC!$A$2:$A$34=$A59)*(SCEmp=AC$1),SC!$F$2:$Z$34)</f>
        <v>0</v>
      </c>
      <c r="AD59" s="250">
        <f>SUMPRODUCT((SC!$A$2:$A$34=$A59)*(SCEmp=AD$1),SC!$F$2:$Z$34)</f>
        <v>0</v>
      </c>
      <c r="AE59" s="250">
        <f>SUMPRODUCT((SC!$A$2:$A$34=$A59)*(SCEmp=AE$1),SC!$F$2:$Z$34)</f>
        <v>0</v>
      </c>
      <c r="AF59" s="250">
        <f>SUMPRODUCT((SC!$A$2:$A$34=$A59)*(SCEmp=AF$1),SC!$F$2:$Z$34)</f>
        <v>0</v>
      </c>
      <c r="AG59" s="250">
        <f>SUMPRODUCT((SC!$A$2:$A$34=$A59)*(SCEmp=AG$1),SC!$F$2:$Z$34)</f>
        <v>0</v>
      </c>
      <c r="AH59" s="250">
        <f>SUMPRODUCT((SC!$A$2:$A$34=$A59)*(SCEmp=AH$1),SC!$F$2:$Z$34)</f>
        <v>0</v>
      </c>
      <c r="AI59" s="250">
        <f>SUMPRODUCT((SC!$A$2:$A$34=$A59)*(SCEmp=AI$1),SC!$F$2:$Z$34)</f>
        <v>0</v>
      </c>
      <c r="AJ59" s="250">
        <f>SUMPRODUCT((SC!$A$2:$A$34=$A59)*(SCEmp=AJ$1),SC!$F$2:$Z$34)</f>
        <v>0</v>
      </c>
      <c r="AK59" s="250">
        <f>SUMPRODUCT((SC!$A$2:$A$34=$A59)*(SCEmp=AK$1),SC!$F$2:$Z$34)</f>
        <v>0</v>
      </c>
      <c r="AL59" s="250">
        <f>SUMPRODUCT((SC!$A$2:$A$34=$A59)*(SCEmp=AL$1),SC!$F$2:$Z$34)</f>
        <v>0</v>
      </c>
      <c r="AM59" s="250">
        <f>SUMPRODUCT((SC!$A$2:$A$34=$A59)*(SCEmp=AM$1),SC!$F$2:$Z$34)</f>
        <v>0</v>
      </c>
      <c r="AN59" s="250">
        <f>SUMPRODUCT((SC!$A$2:$A$34=$A59)*(SCEmp=AN$1),SC!$F$2:$Z$34)</f>
        <v>0</v>
      </c>
      <c r="AO59" s="250">
        <f>SUMPRODUCT((SC!$A$2:$A$34=$A59)*(SCEmp=AO$1),SC!$F$2:$Z$34)</f>
        <v>0</v>
      </c>
      <c r="AP59" s="250">
        <f>SUMPRODUCT((SC!$A$2:$A$34=$A59)*(SCEmp=AP$1),SC!$F$2:$Z$34)</f>
        <v>0</v>
      </c>
      <c r="AQ59" s="250">
        <f>SUMPRODUCT((SC!$A$2:$A$34=$A59)*(SCEmp=AQ$1),SC!$F$2:$Z$34)</f>
        <v>0</v>
      </c>
      <c r="AR59" s="250">
        <f>SUMPRODUCT((SC!$A$2:$A$34=$A59)*(SCEmp=AR$1),SC!$F$2:$Z$34)</f>
        <v>0</v>
      </c>
      <c r="AS59" s="250">
        <f>SUMPRODUCT((SC!$A$2:$A$34=$A59)*(SCEmp=AS$1),SC!$F$2:$Z$34)</f>
        <v>0</v>
      </c>
      <c r="AT59" s="250">
        <f>SUMPRODUCT((SC!$A$2:$A$34=$A59)*(SCEmp=AT$1),SC!$F$2:$Z$34)</f>
        <v>0</v>
      </c>
      <c r="AU59" s="250">
        <f>SUMPRODUCT((SC!$A$2:$A$34=$A59)*(SCEmp=AU$1),SC!$F$2:$Z$34)</f>
        <v>0</v>
      </c>
      <c r="AV59" s="250">
        <f>SUMPRODUCT((SC!$A$2:$A$34=$A59)*(SCEmp=AV$1),SC!$F$2:$Z$34)</f>
        <v>0</v>
      </c>
      <c r="AW59" s="250">
        <f>SUMPRODUCT((SC!$A$2:$A$34=$A59)*(SCEmp=AW$1),SC!$F$2:$Z$34)</f>
        <v>0</v>
      </c>
      <c r="AX59" s="467">
        <f>SUMPRODUCT((SC!$A$2:$A$34=$A59)*(SCEmp=AX$1),SC!$F$2:$Z$34)</f>
        <v>0</v>
      </c>
      <c r="AZ59" s="246"/>
    </row>
    <row r="60" spans="1:52" s="271" customFormat="1" x14ac:dyDescent="0.2">
      <c r="A60" s="262">
        <f t="shared" si="15"/>
        <v>42555</v>
      </c>
      <c r="B60" s="263" t="s">
        <v>87</v>
      </c>
      <c r="C60" s="264">
        <f t="shared" ref="C60:AN60" si="24">IF(SUM(C47:C59)&gt;8,SUM(C47:C59)-8,0)+IF(SUM(C47:C59)&gt;12,SUM(C47:C59)-12,0)</f>
        <v>0</v>
      </c>
      <c r="D60" s="265">
        <f t="shared" si="24"/>
        <v>0</v>
      </c>
      <c r="E60" s="265">
        <f t="shared" si="24"/>
        <v>0</v>
      </c>
      <c r="F60" s="265">
        <f t="shared" si="24"/>
        <v>0</v>
      </c>
      <c r="G60" s="265">
        <f t="shared" si="24"/>
        <v>0</v>
      </c>
      <c r="H60" s="265">
        <f t="shared" si="24"/>
        <v>0.74999999999999822</v>
      </c>
      <c r="I60" s="265">
        <f t="shared" si="24"/>
        <v>0</v>
      </c>
      <c r="J60" s="265">
        <f t="shared" si="24"/>
        <v>0</v>
      </c>
      <c r="K60" s="265">
        <f t="shared" si="24"/>
        <v>0</v>
      </c>
      <c r="L60" s="265">
        <f t="shared" si="24"/>
        <v>0</v>
      </c>
      <c r="M60" s="265">
        <f t="shared" si="24"/>
        <v>0</v>
      </c>
      <c r="N60" s="265">
        <f t="shared" si="24"/>
        <v>0</v>
      </c>
      <c r="O60" s="265">
        <f t="shared" si="24"/>
        <v>0</v>
      </c>
      <c r="P60" s="265">
        <f t="shared" si="24"/>
        <v>0</v>
      </c>
      <c r="Q60" s="265">
        <f t="shared" si="24"/>
        <v>0</v>
      </c>
      <c r="R60" s="265">
        <f t="shared" si="24"/>
        <v>0</v>
      </c>
      <c r="S60" s="265">
        <f t="shared" si="24"/>
        <v>0</v>
      </c>
      <c r="T60" s="265">
        <f t="shared" si="24"/>
        <v>0</v>
      </c>
      <c r="U60" s="265">
        <f t="shared" si="24"/>
        <v>0</v>
      </c>
      <c r="V60" s="265">
        <f t="shared" si="24"/>
        <v>0</v>
      </c>
      <c r="W60" s="265">
        <f t="shared" si="24"/>
        <v>0</v>
      </c>
      <c r="X60" s="265">
        <f t="shared" si="24"/>
        <v>0</v>
      </c>
      <c r="Y60" s="265">
        <f t="shared" si="24"/>
        <v>0</v>
      </c>
      <c r="Z60" s="265">
        <f t="shared" si="24"/>
        <v>0</v>
      </c>
      <c r="AA60" s="265">
        <f t="shared" si="24"/>
        <v>0</v>
      </c>
      <c r="AB60" s="265">
        <f t="shared" si="24"/>
        <v>0</v>
      </c>
      <c r="AC60" s="265">
        <f t="shared" si="24"/>
        <v>0</v>
      </c>
      <c r="AD60" s="265">
        <f t="shared" si="24"/>
        <v>0</v>
      </c>
      <c r="AE60" s="265">
        <f t="shared" si="24"/>
        <v>0</v>
      </c>
      <c r="AF60" s="265">
        <f t="shared" si="24"/>
        <v>0</v>
      </c>
      <c r="AG60" s="265">
        <f t="shared" si="24"/>
        <v>0</v>
      </c>
      <c r="AH60" s="265">
        <f t="shared" si="24"/>
        <v>0</v>
      </c>
      <c r="AI60" s="265">
        <f t="shared" si="24"/>
        <v>0</v>
      </c>
      <c r="AJ60" s="265">
        <f t="shared" si="24"/>
        <v>0</v>
      </c>
      <c r="AK60" s="265">
        <f t="shared" si="24"/>
        <v>0</v>
      </c>
      <c r="AL60" s="265">
        <f t="shared" si="24"/>
        <v>0</v>
      </c>
      <c r="AM60" s="265">
        <f t="shared" si="24"/>
        <v>0</v>
      </c>
      <c r="AN60" s="265">
        <f t="shared" si="24"/>
        <v>0</v>
      </c>
      <c r="AO60" s="265">
        <f t="shared" ref="AO60:AW60" si="25">IF(SUM(AO47:AO59)&gt;8,SUM(AO47:AO59)-8,0)+IF(SUM(AO47:AO59)&gt;12,SUM(AO47:AO59)-12,0)</f>
        <v>0</v>
      </c>
      <c r="AP60" s="265">
        <f t="shared" si="25"/>
        <v>0</v>
      </c>
      <c r="AQ60" s="265">
        <f t="shared" si="25"/>
        <v>0</v>
      </c>
      <c r="AR60" s="265">
        <f t="shared" si="25"/>
        <v>0</v>
      </c>
      <c r="AS60" s="265">
        <f t="shared" si="25"/>
        <v>0</v>
      </c>
      <c r="AT60" s="265">
        <f t="shared" si="25"/>
        <v>0</v>
      </c>
      <c r="AU60" s="265">
        <f t="shared" si="25"/>
        <v>0</v>
      </c>
      <c r="AV60" s="265">
        <f t="shared" si="25"/>
        <v>0</v>
      </c>
      <c r="AW60" s="265">
        <f t="shared" si="25"/>
        <v>0</v>
      </c>
      <c r="AX60" s="469">
        <f t="shared" si="18"/>
        <v>0</v>
      </c>
      <c r="AZ60" s="246"/>
    </row>
    <row r="61" spans="1:52" s="271" customFormat="1" x14ac:dyDescent="0.2">
      <c r="A61" s="266">
        <f t="shared" si="15"/>
        <v>42555</v>
      </c>
      <c r="B61" s="267" t="s">
        <v>86</v>
      </c>
      <c r="C61" s="268">
        <f t="shared" ref="C61:AN61" si="26">IFERROR((C$243*SUM(C47:C56)+C$244*SUM(C57:C59))/SUM(C47:C59)/2,0)*C60</f>
        <v>0</v>
      </c>
      <c r="D61" s="269">
        <f t="shared" si="26"/>
        <v>0</v>
      </c>
      <c r="E61" s="269">
        <f t="shared" si="26"/>
        <v>0</v>
      </c>
      <c r="F61" s="269">
        <f t="shared" si="26"/>
        <v>0</v>
      </c>
      <c r="G61" s="269">
        <f t="shared" si="26"/>
        <v>0</v>
      </c>
      <c r="H61" s="269">
        <f t="shared" si="26"/>
        <v>3.7499999999999911</v>
      </c>
      <c r="I61" s="269">
        <f t="shared" si="26"/>
        <v>0</v>
      </c>
      <c r="J61" s="269">
        <f t="shared" si="26"/>
        <v>0</v>
      </c>
      <c r="K61" s="269">
        <f t="shared" si="26"/>
        <v>0</v>
      </c>
      <c r="L61" s="269">
        <f t="shared" si="26"/>
        <v>0</v>
      </c>
      <c r="M61" s="269">
        <f t="shared" si="26"/>
        <v>0</v>
      </c>
      <c r="N61" s="269">
        <f t="shared" si="26"/>
        <v>0</v>
      </c>
      <c r="O61" s="269">
        <f t="shared" si="26"/>
        <v>0</v>
      </c>
      <c r="P61" s="269">
        <f t="shared" si="26"/>
        <v>0</v>
      </c>
      <c r="Q61" s="269">
        <f t="shared" si="26"/>
        <v>0</v>
      </c>
      <c r="R61" s="269">
        <f t="shared" si="26"/>
        <v>0</v>
      </c>
      <c r="S61" s="269">
        <f t="shared" si="26"/>
        <v>0</v>
      </c>
      <c r="T61" s="269">
        <f t="shared" si="26"/>
        <v>0</v>
      </c>
      <c r="U61" s="269">
        <f t="shared" si="26"/>
        <v>0</v>
      </c>
      <c r="V61" s="269">
        <f t="shared" si="26"/>
        <v>0</v>
      </c>
      <c r="W61" s="269">
        <f t="shared" si="26"/>
        <v>0</v>
      </c>
      <c r="X61" s="269">
        <f t="shared" si="26"/>
        <v>0</v>
      </c>
      <c r="Y61" s="269">
        <f t="shared" si="26"/>
        <v>0</v>
      </c>
      <c r="Z61" s="269">
        <f t="shared" si="26"/>
        <v>0</v>
      </c>
      <c r="AA61" s="269">
        <f t="shared" si="26"/>
        <v>0</v>
      </c>
      <c r="AB61" s="269">
        <f t="shared" si="26"/>
        <v>0</v>
      </c>
      <c r="AC61" s="269">
        <f t="shared" si="26"/>
        <v>0</v>
      </c>
      <c r="AD61" s="269">
        <f t="shared" si="26"/>
        <v>0</v>
      </c>
      <c r="AE61" s="269">
        <f t="shared" si="26"/>
        <v>0</v>
      </c>
      <c r="AF61" s="269">
        <f t="shared" si="26"/>
        <v>0</v>
      </c>
      <c r="AG61" s="269">
        <f t="shared" si="26"/>
        <v>0</v>
      </c>
      <c r="AH61" s="269">
        <f t="shared" si="26"/>
        <v>0</v>
      </c>
      <c r="AI61" s="269">
        <f t="shared" si="26"/>
        <v>0</v>
      </c>
      <c r="AJ61" s="269">
        <f t="shared" si="26"/>
        <v>0</v>
      </c>
      <c r="AK61" s="269">
        <f t="shared" si="26"/>
        <v>0</v>
      </c>
      <c r="AL61" s="269">
        <f t="shared" si="26"/>
        <v>0</v>
      </c>
      <c r="AM61" s="269">
        <f t="shared" si="26"/>
        <v>0</v>
      </c>
      <c r="AN61" s="269">
        <f t="shared" si="26"/>
        <v>0</v>
      </c>
      <c r="AO61" s="269">
        <f t="shared" ref="AO61:AW61" si="27">IFERROR((AO$243*SUM(AO47:AO56)+AO$244*SUM(AO57:AO59))/SUM(AO47:AO59)/2,0)*AO60</f>
        <v>0</v>
      </c>
      <c r="AP61" s="269">
        <f t="shared" si="27"/>
        <v>0</v>
      </c>
      <c r="AQ61" s="269">
        <f t="shared" si="27"/>
        <v>0</v>
      </c>
      <c r="AR61" s="269">
        <f t="shared" si="27"/>
        <v>0</v>
      </c>
      <c r="AS61" s="269">
        <f t="shared" si="27"/>
        <v>0</v>
      </c>
      <c r="AT61" s="269">
        <f t="shared" si="27"/>
        <v>0</v>
      </c>
      <c r="AU61" s="269">
        <f t="shared" si="27"/>
        <v>0</v>
      </c>
      <c r="AV61" s="269">
        <f t="shared" si="27"/>
        <v>0</v>
      </c>
      <c r="AW61" s="269">
        <f t="shared" si="27"/>
        <v>0</v>
      </c>
      <c r="AX61" s="470">
        <f t="shared" si="21"/>
        <v>0</v>
      </c>
      <c r="AZ61" s="246"/>
    </row>
    <row r="62" spans="1:52" s="271" customFormat="1" x14ac:dyDescent="0.2">
      <c r="A62" s="247">
        <f t="shared" ref="A62" si="28">A47+1</f>
        <v>42556</v>
      </c>
      <c r="B62" s="248" t="s">
        <v>77</v>
      </c>
      <c r="C62" s="249">
        <f>SUMPRODUCT((Driver!$A$2:$A$17=$A62)*(DriverEmp=C$1),Driver!$C$2:$V$17)</f>
        <v>0</v>
      </c>
      <c r="D62" s="250">
        <f>SUMPRODUCT((Driver!$A$2:$A$17=$A62)*(DriverEmp=D$1),Driver!$C$2:$V$17)</f>
        <v>0</v>
      </c>
      <c r="E62" s="250">
        <f>SUMPRODUCT((Driver!$A$2:$A$17=$A62)*(DriverEmp=E$1),Driver!$C$2:$V$17)</f>
        <v>0</v>
      </c>
      <c r="F62" s="250">
        <f>SUMPRODUCT((Driver!$A$2:$A$17=$A62)*(DriverEmp=F$1),Driver!$C$2:$V$17)</f>
        <v>0</v>
      </c>
      <c r="G62" s="250">
        <f>SUMPRODUCT((Driver!$A$2:$A$17=$A62)*(DriverEmp=G$1),Driver!$C$2:$V$17)</f>
        <v>0</v>
      </c>
      <c r="H62" s="250">
        <f>SUMPRODUCT((Driver!$A$2:$A$17=$A62)*(DriverEmp=H$1),Driver!$C$2:$V$17)</f>
        <v>0</v>
      </c>
      <c r="I62" s="250">
        <f>SUMPRODUCT((Driver!$A$2:$A$17=$A62)*(DriverEmp=I$1),Driver!$C$2:$V$17)</f>
        <v>0</v>
      </c>
      <c r="J62" s="250">
        <f>SUMPRODUCT((Driver!$A$2:$A$17=$A62)*(DriverEmp=J$1),Driver!$C$2:$V$17)</f>
        <v>0</v>
      </c>
      <c r="K62" s="250">
        <f>SUMPRODUCT((Driver!$A$2:$A$17=$A62)*(DriverEmp=K$1),Driver!$C$2:$V$17)</f>
        <v>0</v>
      </c>
      <c r="L62" s="250">
        <f>SUMPRODUCT((Driver!$A$2:$A$17=$A62)*(DriverEmp=L$1),Driver!$C$2:$V$17)</f>
        <v>0</v>
      </c>
      <c r="M62" s="250">
        <f>SUMPRODUCT((Driver!$A$2:$A$17=$A62)*(DriverEmp=M$1),Driver!$C$2:$V$17)</f>
        <v>0</v>
      </c>
      <c r="N62" s="250">
        <f>SUMPRODUCT((Driver!$A$2:$A$17=$A62)*(DriverEmp=N$1),Driver!$C$2:$V$17)</f>
        <v>0</v>
      </c>
      <c r="O62" s="250">
        <f>SUMPRODUCT((Driver!$A$2:$A$17=$A62)*(DriverEmp=O$1),Driver!$C$2:$V$17)</f>
        <v>0</v>
      </c>
      <c r="P62" s="250">
        <f>SUMPRODUCT((Driver!$A$2:$A$17=$A62)*(DriverEmp=P$1),Driver!$C$2:$V$17)</f>
        <v>0</v>
      </c>
      <c r="Q62" s="250">
        <f>SUMPRODUCT((Driver!$A$2:$A$17=$A62)*(DriverEmp=Q$1),Driver!$C$2:$V$17)</f>
        <v>0</v>
      </c>
      <c r="R62" s="250">
        <f>SUMPRODUCT((Driver!$A$2:$A$17=$A62)*(DriverEmp=R$1),Driver!$C$2:$V$17)</f>
        <v>0</v>
      </c>
      <c r="S62" s="250">
        <f>SUMPRODUCT((Driver!$A$2:$A$17=$A62)*(DriverEmp=S$1),Driver!$C$2:$V$17)</f>
        <v>0</v>
      </c>
      <c r="T62" s="250">
        <f>SUMPRODUCT((Driver!$A$2:$A$17=$A62)*(DriverEmp=T$1),Driver!$C$2:$V$17)</f>
        <v>0</v>
      </c>
      <c r="U62" s="250">
        <f>SUMPRODUCT((Driver!$A$2:$A$17=$A62)*(DriverEmp=U$1),Driver!$C$2:$V$17)</f>
        <v>0</v>
      </c>
      <c r="V62" s="250">
        <f>SUMPRODUCT((Driver!$A$2:$A$17=$A62)*(DriverEmp=V$1),Driver!$C$2:$V$17)</f>
        <v>0</v>
      </c>
      <c r="W62" s="250">
        <f>SUMPRODUCT((Driver!$A$2:$A$17=$A62)*(DriverEmp=W$1),Driver!$C$2:$V$17)</f>
        <v>0</v>
      </c>
      <c r="X62" s="250">
        <f>SUMPRODUCT((Driver!$A$2:$A$17=$A62)*(DriverEmp=X$1),Driver!$C$2:$V$17)</f>
        <v>0</v>
      </c>
      <c r="Y62" s="250">
        <f>SUMPRODUCT((Driver!$A$2:$A$17=$A62)*(DriverEmp=Y$1),Driver!$C$2:$V$17)</f>
        <v>0</v>
      </c>
      <c r="Z62" s="250">
        <f>SUMPRODUCT((Driver!$A$2:$A$17=$A62)*(DriverEmp=Z$1),Driver!$C$2:$V$17)</f>
        <v>0</v>
      </c>
      <c r="AA62" s="250">
        <f>SUMPRODUCT((Driver!$A$2:$A$17=$A62)*(DriverEmp=AA$1),Driver!$C$2:$V$17)</f>
        <v>0</v>
      </c>
      <c r="AB62" s="250">
        <f>SUMPRODUCT((Driver!$A$2:$A$17=$A62)*(DriverEmp=AB$1),Driver!$C$2:$V$17)</f>
        <v>0</v>
      </c>
      <c r="AC62" s="250">
        <f>SUMPRODUCT((Driver!$A$2:$A$17=$A62)*(DriverEmp=AC$1),Driver!$C$2:$V$17)</f>
        <v>0</v>
      </c>
      <c r="AD62" s="250">
        <f>SUMPRODUCT((Driver!$A$2:$A$17=$A62)*(DriverEmp=AD$1),Driver!$C$2:$V$17)</f>
        <v>0</v>
      </c>
      <c r="AE62" s="250">
        <f>SUMPRODUCT((Driver!$A$2:$A$17=$A62)*(DriverEmp=AE$1),Driver!$C$2:$V$17)</f>
        <v>0</v>
      </c>
      <c r="AF62" s="250">
        <f>SUMPRODUCT((Driver!$A$2:$A$17=$A62)*(DriverEmp=AF$1),Driver!$C$2:$V$17)</f>
        <v>0</v>
      </c>
      <c r="AG62" s="250">
        <f>SUMPRODUCT((Driver!$A$2:$A$17=$A62)*(DriverEmp=AG$1),Driver!$C$2:$V$17)</f>
        <v>0</v>
      </c>
      <c r="AH62" s="250">
        <f>SUMPRODUCT((Driver!$A$2:$A$17=$A62)*(DriverEmp=AH$1),Driver!$C$2:$V$17)</f>
        <v>0</v>
      </c>
      <c r="AI62" s="250">
        <f>SUMPRODUCT((Driver!$A$2:$A$17=$A62)*(DriverEmp=AI$1),Driver!$C$2:$V$17)</f>
        <v>0</v>
      </c>
      <c r="AJ62" s="250">
        <f>SUMPRODUCT((Driver!$A$2:$A$17=$A62)*(DriverEmp=AJ$1),Driver!$C$2:$V$17)</f>
        <v>0</v>
      </c>
      <c r="AK62" s="250">
        <f>SUMPRODUCT((Driver!$A$2:$A$17=$A62)*(DriverEmp=AK$1),Driver!$C$2:$V$17)</f>
        <v>0</v>
      </c>
      <c r="AL62" s="250">
        <f>SUMPRODUCT((Driver!$A$2:$A$17=$A62)*(DriverEmp=AL$1),Driver!$C$2:$V$17)</f>
        <v>0</v>
      </c>
      <c r="AM62" s="250">
        <f>SUMPRODUCT((Driver!$A$2:$A$17=$A62)*(DriverEmp=AM$1),Driver!$C$2:$V$17)</f>
        <v>0</v>
      </c>
      <c r="AN62" s="250">
        <f>SUMPRODUCT((Driver!$A$2:$A$17=$A62)*(DriverEmp=AN$1),Driver!$C$2:$V$17)</f>
        <v>0</v>
      </c>
      <c r="AO62" s="250">
        <f>SUMPRODUCT((Driver!$A$2:$A$17=$A62)*(DriverEmp=AO$1),Driver!$C$2:$V$17)</f>
        <v>0</v>
      </c>
      <c r="AP62" s="250">
        <f>SUMPRODUCT((Driver!$A$2:$A$17=$A62)*(DriverEmp=AP$1),Driver!$C$2:$V$17)</f>
        <v>0</v>
      </c>
      <c r="AQ62" s="250">
        <f>SUMPRODUCT((Driver!$A$2:$A$17=$A62)*(DriverEmp=AQ$1),Driver!$C$2:$V$17)</f>
        <v>0</v>
      </c>
      <c r="AR62" s="250">
        <f>SUMPRODUCT((Driver!$A$2:$A$17=$A62)*(DriverEmp=AR$1),Driver!$C$2:$V$17)</f>
        <v>0</v>
      </c>
      <c r="AS62" s="250">
        <f>SUMPRODUCT((Driver!$A$2:$A$17=$A62)*(DriverEmp=AS$1),Driver!$C$2:$V$17)</f>
        <v>0</v>
      </c>
      <c r="AT62" s="250">
        <f>SUMPRODUCT((Driver!$A$2:$A$17=$A62)*(DriverEmp=AT$1),Driver!$C$2:$V$17)</f>
        <v>0</v>
      </c>
      <c r="AU62" s="250">
        <f>SUMPRODUCT((Driver!$A$2:$A$17=$A62)*(DriverEmp=AU$1),Driver!$C$2:$V$17)</f>
        <v>0</v>
      </c>
      <c r="AV62" s="250">
        <f>SUMPRODUCT((Driver!$A$2:$A$17=$A62)*(DriverEmp=AV$1),Driver!$C$2:$V$17)</f>
        <v>0</v>
      </c>
      <c r="AW62" s="250">
        <f>SUMPRODUCT((Driver!$A$2:$A$17=$A62)*(DriverEmp=AW$1),Driver!$C$2:$V$17)</f>
        <v>0</v>
      </c>
      <c r="AX62" s="467">
        <f>SUMPRODUCT((Driver!$A$2:$A$17=$A62)*(DriverEmp=AX$1),Driver!$C$2:$V$17)</f>
        <v>0</v>
      </c>
      <c r="AZ62" s="246"/>
    </row>
    <row r="63" spans="1:52" s="271" customFormat="1" x14ac:dyDescent="0.2">
      <c r="A63" s="247">
        <f t="shared" ref="A63" si="29">A62</f>
        <v>42556</v>
      </c>
      <c r="B63" s="251" t="str">
        <f>Total!$H$1</f>
        <v>PP</v>
      </c>
      <c r="C63" s="249">
        <f>SUMPRODUCT((PP!$A$2:$A$80=$A63)*(PPEmp=C$1),PP!$D$2:$BD$80)</f>
        <v>0</v>
      </c>
      <c r="D63" s="250">
        <f>SUMPRODUCT((PP!$A$2:$A$80=$A63)*(PPEmp=D$1),PP!$D$2:$BD$80)</f>
        <v>0</v>
      </c>
      <c r="E63" s="250">
        <f>SUMPRODUCT((PP!$A$2:$A$80=$A63)*(PPEmp=E$1),PP!$D$2:$BD$80)</f>
        <v>0</v>
      </c>
      <c r="F63" s="250">
        <f>SUMPRODUCT((PP!$A$2:$A$80=$A63)*(PPEmp=F$1),PP!$D$2:$BD$80)</f>
        <v>0</v>
      </c>
      <c r="G63" s="250">
        <f>SUMPRODUCT((PP!$A$2:$A$80=$A63)*(PPEmp=G$1),PP!$D$2:$BD$80)</f>
        <v>0</v>
      </c>
      <c r="H63" s="250">
        <f>SUMPRODUCT((PP!$A$2:$A$80=$A63)*(PPEmp=H$1),PP!$D$2:$BD$80)</f>
        <v>0</v>
      </c>
      <c r="I63" s="250">
        <f>SUMPRODUCT((PP!$A$2:$A$80=$A63)*(PPEmp=I$1),PP!$D$2:$BD$80)</f>
        <v>0</v>
      </c>
      <c r="J63" s="250">
        <f>SUMPRODUCT((PP!$A$2:$A$80=$A63)*(PPEmp=J$1),PP!$D$2:$BD$80)</f>
        <v>0</v>
      </c>
      <c r="K63" s="250">
        <f>SUMPRODUCT((PP!$A$2:$A$80=$A63)*(PPEmp=K$1),PP!$D$2:$BD$80)</f>
        <v>0</v>
      </c>
      <c r="L63" s="250">
        <f>SUMPRODUCT((PP!$A$2:$A$80=$A63)*(PPEmp=L$1),PP!$D$2:$BD$80)</f>
        <v>0</v>
      </c>
      <c r="M63" s="250">
        <f>SUMPRODUCT((PP!$A$2:$A$80=$A63)*(PPEmp=M$1),PP!$D$2:$BD$80)</f>
        <v>0</v>
      </c>
      <c r="N63" s="250">
        <f>SUMPRODUCT((PP!$A$2:$A$80=$A63)*(PPEmp=N$1),PP!$D$2:$BD$80)</f>
        <v>0</v>
      </c>
      <c r="O63" s="250">
        <f>SUMPRODUCT((PP!$A$2:$A$80=$A63)*(PPEmp=O$1),PP!$D$2:$BD$80)</f>
        <v>0</v>
      </c>
      <c r="P63" s="250">
        <f>SUMPRODUCT((PP!$A$2:$A$80=$A63)*(PPEmp=P$1),PP!$D$2:$BD$80)</f>
        <v>0</v>
      </c>
      <c r="Q63" s="250">
        <f>SUMPRODUCT((PP!$A$2:$A$80=$A63)*(PPEmp=Q$1),PP!$D$2:$BD$80)</f>
        <v>0</v>
      </c>
      <c r="R63" s="250">
        <f>SUMPRODUCT((PP!$A$2:$A$80=$A63)*(PPEmp=R$1),PP!$D$2:$BD$80)</f>
        <v>0</v>
      </c>
      <c r="S63" s="250">
        <f>SUMPRODUCT((PP!$A$2:$A$80=$A63)*(PPEmp=S$1),PP!$D$2:$BD$80)</f>
        <v>0</v>
      </c>
      <c r="T63" s="250">
        <f>SUMPRODUCT((PP!$A$2:$A$80=$A63)*(PPEmp=T$1),PP!$D$2:$BD$80)</f>
        <v>0</v>
      </c>
      <c r="U63" s="250">
        <f>SUMPRODUCT((PP!$A$2:$A$80=$A63)*(PPEmp=U$1),PP!$D$2:$BD$80)</f>
        <v>0</v>
      </c>
      <c r="V63" s="250">
        <f>SUMPRODUCT((PP!$A$2:$A$80=$A63)*(PPEmp=V$1),PP!$D$2:$BD$80)</f>
        <v>0</v>
      </c>
      <c r="W63" s="250">
        <f>SUMPRODUCT((PP!$A$2:$A$80=$A63)*(PPEmp=W$1),PP!$D$2:$BD$80)</f>
        <v>0</v>
      </c>
      <c r="X63" s="250">
        <f>SUMPRODUCT((PP!$A$2:$A$80=$A63)*(PPEmp=X$1),PP!$D$2:$BD$80)</f>
        <v>0</v>
      </c>
      <c r="Y63" s="250">
        <f>SUMPRODUCT((PP!$A$2:$A$80=$A63)*(PPEmp=Y$1),PP!$D$2:$BD$80)</f>
        <v>0</v>
      </c>
      <c r="Z63" s="250">
        <f>SUMPRODUCT((PP!$A$2:$A$80=$A63)*(PPEmp=Z$1),PP!$D$2:$BD$80)</f>
        <v>0</v>
      </c>
      <c r="AA63" s="250">
        <f>SUMPRODUCT((PP!$A$2:$A$80=$A63)*(PPEmp=AA$1),PP!$D$2:$BD$80)</f>
        <v>0</v>
      </c>
      <c r="AB63" s="250">
        <f>SUMPRODUCT((PP!$A$2:$A$80=$A63)*(PPEmp=AB$1),PP!$D$2:$BD$80)</f>
        <v>0</v>
      </c>
      <c r="AC63" s="250">
        <f>SUMPRODUCT((PP!$A$2:$A$80=$A63)*(PPEmp=AC$1),PP!$D$2:$BD$80)</f>
        <v>0</v>
      </c>
      <c r="AD63" s="250">
        <f>SUMPRODUCT((PP!$A$2:$A$80=$A63)*(PPEmp=AD$1),PP!$D$2:$BD$80)</f>
        <v>0</v>
      </c>
      <c r="AE63" s="250">
        <f>SUMPRODUCT((PP!$A$2:$A$80=$A63)*(PPEmp=AE$1),PP!$D$2:$BD$80)</f>
        <v>0</v>
      </c>
      <c r="AF63" s="250">
        <f>SUMPRODUCT((PP!$A$2:$A$80=$A63)*(PPEmp=AF$1),PP!$D$2:$BD$80)</f>
        <v>0</v>
      </c>
      <c r="AG63" s="250">
        <f>SUMPRODUCT((PP!$A$2:$A$80=$A63)*(PPEmp=AG$1),PP!$D$2:$BD$80)</f>
        <v>0</v>
      </c>
      <c r="AH63" s="250">
        <f>SUMPRODUCT((PP!$A$2:$A$80=$A63)*(PPEmp=AH$1),PP!$D$2:$BD$80)</f>
        <v>0</v>
      </c>
      <c r="AI63" s="250">
        <f>SUMPRODUCT((PP!$A$2:$A$80=$A63)*(PPEmp=AI$1),PP!$D$2:$BD$80)</f>
        <v>0</v>
      </c>
      <c r="AJ63" s="250">
        <f>SUMPRODUCT((PP!$A$2:$A$80=$A63)*(PPEmp=AJ$1),PP!$D$2:$BD$80)</f>
        <v>0</v>
      </c>
      <c r="AK63" s="250">
        <f>SUMPRODUCT((PP!$A$2:$A$80=$A63)*(PPEmp=AK$1),PP!$D$2:$BD$80)</f>
        <v>0</v>
      </c>
      <c r="AL63" s="250">
        <f>SUMPRODUCT((PP!$A$2:$A$80=$A63)*(PPEmp=AL$1),PP!$D$2:$BD$80)</f>
        <v>0</v>
      </c>
      <c r="AM63" s="250">
        <f>SUMPRODUCT((PP!$A$2:$A$80=$A63)*(PPEmp=AM$1),PP!$D$2:$BD$80)</f>
        <v>0</v>
      </c>
      <c r="AN63" s="250">
        <f>SUMPRODUCT((PP!$A$2:$A$80=$A63)*(PPEmp=AN$1),PP!$D$2:$BD$80)</f>
        <v>0</v>
      </c>
      <c r="AO63" s="250">
        <f>SUMPRODUCT((PP!$A$2:$A$80=$A63)*(PPEmp=AO$1),PP!$D$2:$BD$80)</f>
        <v>0</v>
      </c>
      <c r="AP63" s="250">
        <f>SUMPRODUCT((PP!$A$2:$A$80=$A63)*(PPEmp=AP$1),PP!$D$2:$BD$80)</f>
        <v>0</v>
      </c>
      <c r="AQ63" s="250">
        <f>SUMPRODUCT((PP!$A$2:$A$80=$A63)*(PPEmp=AQ$1),PP!$D$2:$BD$80)</f>
        <v>0</v>
      </c>
      <c r="AR63" s="250">
        <f>SUMPRODUCT((PP!$A$2:$A$80=$A63)*(PPEmp=AR$1),PP!$D$2:$BD$80)</f>
        <v>0</v>
      </c>
      <c r="AS63" s="250">
        <f>SUMPRODUCT((PP!$A$2:$A$80=$A63)*(PPEmp=AS$1),PP!$D$2:$BD$80)</f>
        <v>0</v>
      </c>
      <c r="AT63" s="250">
        <f>SUMPRODUCT((PP!$A$2:$A$80=$A63)*(PPEmp=AT$1),PP!$D$2:$BD$80)</f>
        <v>0</v>
      </c>
      <c r="AU63" s="250">
        <f>SUMPRODUCT((PP!$A$2:$A$80=$A63)*(PPEmp=AU$1),PP!$D$2:$BD$80)</f>
        <v>0</v>
      </c>
      <c r="AV63" s="250">
        <f>SUMPRODUCT((PP!$A$2:$A$80=$A63)*(PPEmp=AV$1),PP!$D$2:$BD$80)</f>
        <v>0</v>
      </c>
      <c r="AW63" s="250">
        <f>SUMPRODUCT((PP!$A$2:$A$80=$A63)*(PPEmp=AW$1),PP!$D$2:$BD$80)</f>
        <v>0</v>
      </c>
      <c r="AX63" s="467">
        <f>SUMPRODUCT((PP!$A$2:$A$80=$A63)*(PPEmp=AX$1),PP!$D$2:$BD$80)</f>
        <v>0</v>
      </c>
      <c r="AZ63" s="246"/>
    </row>
    <row r="64" spans="1:52" s="271" customFormat="1" x14ac:dyDescent="0.2">
      <c r="A64" s="247">
        <f t="shared" si="15"/>
        <v>42556</v>
      </c>
      <c r="B64" s="252" t="str">
        <f>Total!$J$1</f>
        <v>FH</v>
      </c>
      <c r="C64" s="249">
        <f>SUMPRODUCT((FH!$A$2:$A$97=$A64)*(FHEmp=C$1),FH!$E$2:$AZ$97)</f>
        <v>0</v>
      </c>
      <c r="D64" s="250">
        <f>SUMPRODUCT((FH!$A$2:$A$97=$A64)*(FHEmp=D$1),FH!$E$2:$AZ$97)</f>
        <v>0</v>
      </c>
      <c r="E64" s="250">
        <f>SUMPRODUCT((FH!$A$2:$A$97=$A64)*(FHEmp=E$1),FH!$E$2:$AZ$97)</f>
        <v>0</v>
      </c>
      <c r="F64" s="250">
        <f>SUMPRODUCT((FH!$A$2:$A$97=$A64)*(FHEmp=F$1),FH!$E$2:$AZ$97)</f>
        <v>0</v>
      </c>
      <c r="G64" s="250">
        <f>SUMPRODUCT((FH!$A$2:$A$97=$A64)*(FHEmp=G$1),FH!$E$2:$AZ$97)</f>
        <v>0</v>
      </c>
      <c r="H64" s="250">
        <f>SUMPRODUCT((FH!$A$2:$A$97=$A64)*(FHEmp=H$1),FH!$E$2:$AZ$97)</f>
        <v>0</v>
      </c>
      <c r="I64" s="250">
        <f>SUMPRODUCT((FH!$A$2:$A$97=$A64)*(FHEmp=I$1),FH!$E$2:$AZ$97)</f>
        <v>0</v>
      </c>
      <c r="J64" s="250">
        <f>SUMPRODUCT((FH!$A$2:$A$97=$A64)*(FHEmp=J$1),FH!$E$2:$AZ$97)</f>
        <v>0</v>
      </c>
      <c r="K64" s="250">
        <f>SUMPRODUCT((FH!$A$2:$A$97=$A64)*(FHEmp=K$1),FH!$E$2:$AZ$97)</f>
        <v>0</v>
      </c>
      <c r="L64" s="250">
        <f>SUMPRODUCT((FH!$A$2:$A$97=$A64)*(FHEmp=L$1),FH!$E$2:$AZ$97)</f>
        <v>0</v>
      </c>
      <c r="M64" s="250">
        <f>SUMPRODUCT((FH!$A$2:$A$97=$A64)*(FHEmp=M$1),FH!$E$2:$AZ$97)</f>
        <v>0</v>
      </c>
      <c r="N64" s="250">
        <f>SUMPRODUCT((FH!$A$2:$A$97=$A64)*(FHEmp=N$1),FH!$E$2:$AZ$97)</f>
        <v>0</v>
      </c>
      <c r="O64" s="250">
        <f>SUMPRODUCT((FH!$A$2:$A$97=$A64)*(FHEmp=O$1),FH!$E$2:$AZ$97)</f>
        <v>0</v>
      </c>
      <c r="P64" s="250">
        <f>SUMPRODUCT((FH!$A$2:$A$97=$A64)*(FHEmp=P$1),FH!$E$2:$AZ$97)</f>
        <v>0</v>
      </c>
      <c r="Q64" s="250">
        <f>SUMPRODUCT((FH!$A$2:$A$97=$A64)*(FHEmp=Q$1),FH!$E$2:$AZ$97)</f>
        <v>0</v>
      </c>
      <c r="R64" s="250">
        <f>SUMPRODUCT((FH!$A$2:$A$97=$A64)*(FHEmp=R$1),FH!$E$2:$AZ$97)</f>
        <v>0</v>
      </c>
      <c r="S64" s="250">
        <f>SUMPRODUCT((FH!$A$2:$A$97=$A64)*(FHEmp=S$1),FH!$E$2:$AZ$97)</f>
        <v>0</v>
      </c>
      <c r="T64" s="250">
        <f>SUMPRODUCT((FH!$A$2:$A$97=$A64)*(FHEmp=T$1),FH!$E$2:$AZ$97)</f>
        <v>0</v>
      </c>
      <c r="U64" s="250">
        <f>SUMPRODUCT((FH!$A$2:$A$97=$A64)*(FHEmp=U$1),FH!$E$2:$AZ$97)</f>
        <v>0</v>
      </c>
      <c r="V64" s="250">
        <f>SUMPRODUCT((FH!$A$2:$A$97=$A64)*(FHEmp=V$1),FH!$E$2:$AZ$97)</f>
        <v>0</v>
      </c>
      <c r="W64" s="250">
        <f>SUMPRODUCT((FH!$A$2:$A$97=$A64)*(FHEmp=W$1),FH!$E$2:$AZ$97)</f>
        <v>0</v>
      </c>
      <c r="X64" s="250">
        <f>SUMPRODUCT((FH!$A$2:$A$97=$A64)*(FHEmp=X$1),FH!$E$2:$AZ$97)</f>
        <v>0</v>
      </c>
      <c r="Y64" s="250">
        <f>SUMPRODUCT((FH!$A$2:$A$97=$A64)*(FHEmp=Y$1),FH!$E$2:$AZ$97)</f>
        <v>0</v>
      </c>
      <c r="Z64" s="250">
        <f>SUMPRODUCT((FH!$A$2:$A$97=$A64)*(FHEmp=Z$1),FH!$E$2:$AZ$97)</f>
        <v>0</v>
      </c>
      <c r="AA64" s="250">
        <f>SUMPRODUCT((FH!$A$2:$A$97=$A64)*(FHEmp=AA$1),FH!$E$2:$AZ$97)</f>
        <v>0</v>
      </c>
      <c r="AB64" s="250">
        <f>SUMPRODUCT((FH!$A$2:$A$97=$A64)*(FHEmp=AB$1),FH!$E$2:$AZ$97)</f>
        <v>0</v>
      </c>
      <c r="AC64" s="250">
        <f>SUMPRODUCT((FH!$A$2:$A$97=$A64)*(FHEmp=AC$1),FH!$E$2:$AZ$97)</f>
        <v>0</v>
      </c>
      <c r="AD64" s="250">
        <f>SUMPRODUCT((FH!$A$2:$A$97=$A64)*(FHEmp=AD$1),FH!$E$2:$AZ$97)</f>
        <v>0</v>
      </c>
      <c r="AE64" s="250">
        <f>SUMPRODUCT((FH!$A$2:$A$97=$A64)*(FHEmp=AE$1),FH!$E$2:$AZ$97)</f>
        <v>0</v>
      </c>
      <c r="AF64" s="250">
        <f>SUMPRODUCT((FH!$A$2:$A$97=$A64)*(FHEmp=AF$1),FH!$E$2:$AZ$97)</f>
        <v>0</v>
      </c>
      <c r="AG64" s="250">
        <f>SUMPRODUCT((FH!$A$2:$A$97=$A64)*(FHEmp=AG$1),FH!$E$2:$AZ$97)</f>
        <v>0</v>
      </c>
      <c r="AH64" s="250">
        <f>SUMPRODUCT((FH!$A$2:$A$97=$A64)*(FHEmp=AH$1),FH!$E$2:$AZ$97)</f>
        <v>5.0000000000000009</v>
      </c>
      <c r="AI64" s="250">
        <f>SUMPRODUCT((FH!$A$2:$A$97=$A64)*(FHEmp=AI$1),FH!$E$2:$AZ$97)</f>
        <v>0</v>
      </c>
      <c r="AJ64" s="250">
        <f>SUMPRODUCT((FH!$A$2:$A$97=$A64)*(FHEmp=AJ$1),FH!$E$2:$AZ$97)</f>
        <v>2.7500000000000009</v>
      </c>
      <c r="AK64" s="250">
        <f>SUMPRODUCT((FH!$A$2:$A$97=$A64)*(FHEmp=AK$1),FH!$E$2:$AZ$97)</f>
        <v>0</v>
      </c>
      <c r="AL64" s="250">
        <f>SUMPRODUCT((FH!$A$2:$A$97=$A64)*(FHEmp=AL$1),FH!$E$2:$AZ$97)</f>
        <v>0</v>
      </c>
      <c r="AM64" s="250">
        <f>SUMPRODUCT((FH!$A$2:$A$97=$A64)*(FHEmp=AM$1),FH!$E$2:$AZ$97)</f>
        <v>0</v>
      </c>
      <c r="AN64" s="250">
        <f>SUMPRODUCT((FH!$A$2:$A$97=$A64)*(FHEmp=AN$1),FH!$E$2:$AZ$97)</f>
        <v>0</v>
      </c>
      <c r="AO64" s="250">
        <f>SUMPRODUCT((FH!$A$2:$A$97=$A64)*(FHEmp=AO$1),FH!$E$2:$AZ$97)</f>
        <v>0</v>
      </c>
      <c r="AP64" s="250">
        <f>SUMPRODUCT((FH!$A$2:$A$97=$A64)*(FHEmp=AP$1),FH!$E$2:$AZ$97)</f>
        <v>0</v>
      </c>
      <c r="AQ64" s="250">
        <f>SUMPRODUCT((FH!$A$2:$A$97=$A64)*(FHEmp=AQ$1),FH!$E$2:$AZ$97)</f>
        <v>0</v>
      </c>
      <c r="AR64" s="250">
        <f>SUMPRODUCT((FH!$A$2:$A$97=$A64)*(FHEmp=AR$1),FH!$E$2:$AZ$97)</f>
        <v>0</v>
      </c>
      <c r="AS64" s="250">
        <f>SUMPRODUCT((FH!$A$2:$A$97=$A64)*(FHEmp=AS$1),FH!$E$2:$AZ$97)</f>
        <v>0</v>
      </c>
      <c r="AT64" s="250">
        <f>SUMPRODUCT((FH!$A$2:$A$97=$A64)*(FHEmp=AT$1),FH!$E$2:$AZ$97)</f>
        <v>0</v>
      </c>
      <c r="AU64" s="250">
        <f>SUMPRODUCT((FH!$A$2:$A$97=$A64)*(FHEmp=AU$1),FH!$E$2:$AZ$97)</f>
        <v>0</v>
      </c>
      <c r="AV64" s="250">
        <f>SUMPRODUCT((FH!$A$2:$A$97=$A64)*(FHEmp=AV$1),FH!$E$2:$AZ$97)</f>
        <v>0</v>
      </c>
      <c r="AW64" s="250">
        <f>SUMPRODUCT((FH!$A$2:$A$97=$A64)*(FHEmp=AW$1),FH!$E$2:$AZ$97)</f>
        <v>0</v>
      </c>
      <c r="AX64" s="467">
        <f>SUMPRODUCT((FH!$A$2:$A$97=$A64)*(FHEmp=AX$1),FH!$E$2:$AZ$97)</f>
        <v>0</v>
      </c>
      <c r="AZ64" s="246"/>
    </row>
    <row r="65" spans="1:52" s="271" customFormat="1" x14ac:dyDescent="0.2">
      <c r="A65" s="247">
        <f t="shared" si="15"/>
        <v>42556</v>
      </c>
      <c r="B65" s="253" t="str">
        <f>Total!$K$1</f>
        <v>T22</v>
      </c>
      <c r="C65" s="249">
        <f>SUMPRODUCT(('T22'!$A$2:$A$97=$A65)*(T22Emp=C$1),'T22'!$E$2:$AZ$97)</f>
        <v>0</v>
      </c>
      <c r="D65" s="250">
        <f>SUMPRODUCT(('T22'!$A$2:$A$97=$A65)*(T22Emp=D$1),'T22'!$E$2:$AZ$97)</f>
        <v>0</v>
      </c>
      <c r="E65" s="250">
        <f>SUMPRODUCT(('T22'!$A$2:$A$97=$A65)*(T22Emp=E$1),'T22'!$E$2:$AZ$97)</f>
        <v>0</v>
      </c>
      <c r="F65" s="250">
        <f>SUMPRODUCT(('T22'!$A$2:$A$97=$A65)*(T22Emp=F$1),'T22'!$E$2:$AZ$97)</f>
        <v>0</v>
      </c>
      <c r="G65" s="250">
        <f>SUMPRODUCT(('T22'!$A$2:$A$97=$A65)*(T22Emp=G$1),'T22'!$E$2:$AZ$97)</f>
        <v>0</v>
      </c>
      <c r="H65" s="250">
        <f>SUMPRODUCT(('T22'!$A$2:$A$97=$A65)*(T22Emp=H$1),'T22'!$E$2:$AZ$97)</f>
        <v>0</v>
      </c>
      <c r="I65" s="250">
        <f>SUMPRODUCT(('T22'!$A$2:$A$97=$A65)*(T22Emp=I$1),'T22'!$E$2:$AZ$97)</f>
        <v>0</v>
      </c>
      <c r="J65" s="250">
        <f>SUMPRODUCT(('T22'!$A$2:$A$97=$A65)*(T22Emp=J$1),'T22'!$E$2:$AZ$97)</f>
        <v>0</v>
      </c>
      <c r="K65" s="250">
        <f>SUMPRODUCT(('T22'!$A$2:$A$97=$A65)*(T22Emp=K$1),'T22'!$E$2:$AZ$97)</f>
        <v>0</v>
      </c>
      <c r="L65" s="250">
        <f>SUMPRODUCT(('T22'!$A$2:$A$97=$A65)*(T22Emp=L$1),'T22'!$E$2:$AZ$97)</f>
        <v>0</v>
      </c>
      <c r="M65" s="250">
        <f>SUMPRODUCT(('T22'!$A$2:$A$97=$A65)*(T22Emp=M$1),'T22'!$E$2:$AZ$97)</f>
        <v>0</v>
      </c>
      <c r="N65" s="250">
        <f>SUMPRODUCT(('T22'!$A$2:$A$97=$A65)*(T22Emp=N$1),'T22'!$E$2:$AZ$97)</f>
        <v>0</v>
      </c>
      <c r="O65" s="250">
        <f>SUMPRODUCT(('T22'!$A$2:$A$97=$A65)*(T22Emp=O$1),'T22'!$E$2:$AZ$97)</f>
        <v>0</v>
      </c>
      <c r="P65" s="250">
        <f>SUMPRODUCT(('T22'!$A$2:$A$97=$A65)*(T22Emp=P$1),'T22'!$E$2:$AZ$97)</f>
        <v>0</v>
      </c>
      <c r="Q65" s="250">
        <f>SUMPRODUCT(('T22'!$A$2:$A$97=$A65)*(T22Emp=Q$1),'T22'!$E$2:$AZ$97)</f>
        <v>0</v>
      </c>
      <c r="R65" s="250">
        <f>SUMPRODUCT(('T22'!$A$2:$A$97=$A65)*(T22Emp=R$1),'T22'!$E$2:$AZ$97)</f>
        <v>2.4999999999999991</v>
      </c>
      <c r="S65" s="250">
        <f>SUMPRODUCT(('T22'!$A$2:$A$97=$A65)*(T22Emp=S$1),'T22'!$E$2:$AZ$97)</f>
        <v>0</v>
      </c>
      <c r="T65" s="250">
        <f>SUMPRODUCT(('T22'!$A$2:$A$97=$A65)*(T22Emp=T$1),'T22'!$E$2:$AZ$97)</f>
        <v>0</v>
      </c>
      <c r="U65" s="250">
        <f>SUMPRODUCT(('T22'!$A$2:$A$97=$A65)*(T22Emp=U$1),'T22'!$E$2:$AZ$97)</f>
        <v>0</v>
      </c>
      <c r="V65" s="250">
        <f>SUMPRODUCT(('T22'!$A$2:$A$97=$A65)*(T22Emp=V$1),'T22'!$E$2:$AZ$97)</f>
        <v>0</v>
      </c>
      <c r="W65" s="250">
        <f>SUMPRODUCT(('T22'!$A$2:$A$97=$A65)*(T22Emp=W$1),'T22'!$E$2:$AZ$97)</f>
        <v>0</v>
      </c>
      <c r="X65" s="250">
        <f>SUMPRODUCT(('T22'!$A$2:$A$97=$A65)*(T22Emp=X$1),'T22'!$E$2:$AZ$97)</f>
        <v>0</v>
      </c>
      <c r="Y65" s="250">
        <f>SUMPRODUCT(('T22'!$A$2:$A$97=$A65)*(T22Emp=Y$1),'T22'!$E$2:$AZ$97)</f>
        <v>0</v>
      </c>
      <c r="Z65" s="250">
        <f>SUMPRODUCT(('T22'!$A$2:$A$97=$A65)*(T22Emp=Z$1),'T22'!$E$2:$AZ$97)</f>
        <v>0</v>
      </c>
      <c r="AA65" s="250">
        <f>SUMPRODUCT(('T22'!$A$2:$A$97=$A65)*(T22Emp=AA$1),'T22'!$E$2:$AZ$97)</f>
        <v>0</v>
      </c>
      <c r="AB65" s="250">
        <f>SUMPRODUCT(('T22'!$A$2:$A$97=$A65)*(T22Emp=AB$1),'T22'!$E$2:$AZ$97)</f>
        <v>0</v>
      </c>
      <c r="AC65" s="250">
        <f>SUMPRODUCT(('T22'!$A$2:$A$97=$A65)*(T22Emp=AC$1),'T22'!$E$2:$AZ$97)</f>
        <v>0</v>
      </c>
      <c r="AD65" s="250">
        <f>SUMPRODUCT(('T22'!$A$2:$A$97=$A65)*(T22Emp=AD$1),'T22'!$E$2:$AZ$97)</f>
        <v>0</v>
      </c>
      <c r="AE65" s="250">
        <f>SUMPRODUCT(('T22'!$A$2:$A$97=$A65)*(T22Emp=AE$1),'T22'!$E$2:$AZ$97)</f>
        <v>0</v>
      </c>
      <c r="AF65" s="250">
        <f>SUMPRODUCT(('T22'!$A$2:$A$97=$A65)*(T22Emp=AF$1),'T22'!$E$2:$AZ$97)</f>
        <v>0</v>
      </c>
      <c r="AG65" s="250">
        <f>SUMPRODUCT(('T22'!$A$2:$A$97=$A65)*(T22Emp=AG$1),'T22'!$E$2:$AZ$97)</f>
        <v>0</v>
      </c>
      <c r="AH65" s="250">
        <f>SUMPRODUCT(('T22'!$A$2:$A$97=$A65)*(T22Emp=AH$1),'T22'!$E$2:$AZ$97)</f>
        <v>0</v>
      </c>
      <c r="AI65" s="250">
        <f>SUMPRODUCT(('T22'!$A$2:$A$97=$A65)*(T22Emp=AI$1),'T22'!$E$2:$AZ$97)</f>
        <v>0</v>
      </c>
      <c r="AJ65" s="250">
        <f>SUMPRODUCT(('T22'!$A$2:$A$97=$A65)*(T22Emp=AJ$1),'T22'!$E$2:$AZ$97)</f>
        <v>0</v>
      </c>
      <c r="AK65" s="250">
        <f>SUMPRODUCT(('T22'!$A$2:$A$97=$A65)*(T22Emp=AK$1),'T22'!$E$2:$AZ$97)</f>
        <v>3</v>
      </c>
      <c r="AL65" s="250">
        <f>SUMPRODUCT(('T22'!$A$2:$A$97=$A65)*(T22Emp=AL$1),'T22'!$E$2:$AZ$97)</f>
        <v>0</v>
      </c>
      <c r="AM65" s="250">
        <f>SUMPRODUCT(('T22'!$A$2:$A$97=$A65)*(T22Emp=AM$1),'T22'!$E$2:$AZ$97)</f>
        <v>0</v>
      </c>
      <c r="AN65" s="250">
        <f>SUMPRODUCT(('T22'!$A$2:$A$97=$A65)*(T22Emp=AN$1),'T22'!$E$2:$AZ$97)</f>
        <v>0</v>
      </c>
      <c r="AO65" s="250">
        <f>SUMPRODUCT(('T22'!$A$2:$A$97=$A65)*(T22Emp=AO$1),'T22'!$E$2:$AZ$97)</f>
        <v>0</v>
      </c>
      <c r="AP65" s="250">
        <f>SUMPRODUCT(('T22'!$A$2:$A$97=$A65)*(T22Emp=AP$1),'T22'!$E$2:$AZ$97)</f>
        <v>0</v>
      </c>
      <c r="AQ65" s="250">
        <f>SUMPRODUCT(('T22'!$A$2:$A$97=$A65)*(T22Emp=AQ$1),'T22'!$E$2:$AZ$97)</f>
        <v>0</v>
      </c>
      <c r="AR65" s="250">
        <f>SUMPRODUCT(('T22'!$A$2:$A$97=$A65)*(T22Emp=AR$1),'T22'!$E$2:$AZ$97)</f>
        <v>0</v>
      </c>
      <c r="AS65" s="250">
        <f>SUMPRODUCT(('T22'!$A$2:$A$97=$A65)*(T22Emp=AS$1),'T22'!$E$2:$AZ$97)</f>
        <v>0</v>
      </c>
      <c r="AT65" s="250">
        <f>SUMPRODUCT(('T22'!$A$2:$A$97=$A65)*(T22Emp=AT$1),'T22'!$E$2:$AZ$97)</f>
        <v>0</v>
      </c>
      <c r="AU65" s="250">
        <f>SUMPRODUCT(('T22'!$A$2:$A$97=$A65)*(T22Emp=AU$1),'T22'!$E$2:$AZ$97)</f>
        <v>0</v>
      </c>
      <c r="AV65" s="250">
        <f>SUMPRODUCT(('T22'!$A$2:$A$97=$A65)*(T22Emp=AV$1),'T22'!$E$2:$AZ$97)</f>
        <v>0</v>
      </c>
      <c r="AW65" s="250">
        <f>SUMPRODUCT(('T22'!$A$2:$A$97=$A65)*(T22Emp=AW$1),'T22'!$E$2:$AZ$97)</f>
        <v>0</v>
      </c>
      <c r="AX65" s="467">
        <f>SUMPRODUCT(('T22'!$A$2:$A$97=$A65)*(T22Emp=AX$1),'T22'!$E$2:$AZ$97)</f>
        <v>0</v>
      </c>
      <c r="AZ65" s="246"/>
    </row>
    <row r="66" spans="1:52" s="271" customFormat="1" x14ac:dyDescent="0.2">
      <c r="A66" s="247">
        <f t="shared" si="15"/>
        <v>42556</v>
      </c>
      <c r="B66" s="254" t="str">
        <f>Total!$L$1</f>
        <v>RF</v>
      </c>
      <c r="C66" s="249">
        <f>SUMPRODUCT((RF!$A$2:$A$17=$A66)*(RFEmp=C$1)*(RF!$H$21:$AO$21="RF Valet"),RF!$H$2:$AO$17)</f>
        <v>0</v>
      </c>
      <c r="D66" s="250">
        <f>SUMPRODUCT((RF!$A$2:$A$17=$A66)*(RFEmp=D$1)*(RF!$H$21:$AO$21="RF Valet"),RF!$H$2:$AO$17)</f>
        <v>0</v>
      </c>
      <c r="E66" s="250">
        <f>SUMPRODUCT((RF!$A$2:$A$17=$A66)*(RFEmp=E$1)*(RF!$H$21:$AO$21="RF Valet"),RF!$H$2:$AO$17)</f>
        <v>0</v>
      </c>
      <c r="F66" s="250">
        <f>SUMPRODUCT((RF!$A$2:$A$17=$A66)*(RFEmp=F$1)*(RF!$H$21:$AO$21="RF Valet"),RF!$H$2:$AO$17)</f>
        <v>0</v>
      </c>
      <c r="G66" s="250">
        <f>SUMPRODUCT((RF!$A$2:$A$17=$A66)*(RFEmp=G$1)*(RF!$H$21:$AO$21="RF Valet"),RF!$H$2:$AO$17)</f>
        <v>0</v>
      </c>
      <c r="H66" s="250">
        <f>SUMPRODUCT((RF!$A$2:$A$17=$A66)*(RFEmp=H$1)*(RF!$H$21:$AO$21="RF Valet"),RF!$H$2:$AO$17)</f>
        <v>0</v>
      </c>
      <c r="I66" s="250">
        <f>SUMPRODUCT((RF!$A$2:$A$17=$A66)*(RFEmp=I$1)*(RF!$H$21:$AO$21="RF Valet"),RF!$H$2:$AO$17)</f>
        <v>0</v>
      </c>
      <c r="J66" s="250">
        <f>SUMPRODUCT((RF!$A$2:$A$17=$A66)*(RFEmp=J$1)*(RF!$H$21:$AO$21="RF Valet"),RF!$H$2:$AO$17)</f>
        <v>0</v>
      </c>
      <c r="K66" s="250">
        <f>SUMPRODUCT((RF!$A$2:$A$17=$A66)*(RFEmp=K$1)*(RF!$H$21:$AO$21="RF Valet"),RF!$H$2:$AO$17)</f>
        <v>0</v>
      </c>
      <c r="L66" s="250">
        <f>SUMPRODUCT((RF!$A$2:$A$17=$A66)*(RFEmp=L$1)*(RF!$H$21:$AO$21="RF Valet"),RF!$H$2:$AO$17)</f>
        <v>0</v>
      </c>
      <c r="M66" s="250">
        <f>SUMPRODUCT((RF!$A$2:$A$17=$A66)*(RFEmp=M$1)*(RF!$H$21:$AO$21="RF Valet"),RF!$H$2:$AO$17)</f>
        <v>0</v>
      </c>
      <c r="N66" s="250">
        <f>SUMPRODUCT((RF!$A$2:$A$17=$A66)*(RFEmp=N$1)*(RF!$H$21:$AO$21="RF Valet"),RF!$H$2:$AO$17)</f>
        <v>0</v>
      </c>
      <c r="O66" s="250">
        <f>SUMPRODUCT((RF!$A$2:$A$17=$A66)*(RFEmp=O$1)*(RF!$H$21:$AO$21="RF Valet"),RF!$H$2:$AO$17)</f>
        <v>0</v>
      </c>
      <c r="P66" s="250">
        <f>SUMPRODUCT((RF!$A$2:$A$17=$A66)*(RFEmp=P$1)*(RF!$H$21:$AO$21="RF Valet"),RF!$H$2:$AO$17)</f>
        <v>0</v>
      </c>
      <c r="Q66" s="250">
        <f>SUMPRODUCT((RF!$A$2:$A$17=$A66)*(RFEmp=Q$1)*(RF!$H$21:$AO$21="RF Valet"),RF!$H$2:$AO$17)</f>
        <v>0</v>
      </c>
      <c r="R66" s="250">
        <f>SUMPRODUCT((RF!$A$2:$A$17=$A66)*(RFEmp=R$1)*(RF!$H$21:$AO$21="RF Valet"),RF!$H$2:$AO$17)</f>
        <v>0</v>
      </c>
      <c r="S66" s="250">
        <f>SUMPRODUCT((RF!$A$2:$A$17=$A66)*(RFEmp=S$1)*(RF!$H$21:$AO$21="RF Valet"),RF!$H$2:$AO$17)</f>
        <v>0</v>
      </c>
      <c r="T66" s="250">
        <f>SUMPRODUCT((RF!$A$2:$A$17=$A66)*(RFEmp=T$1)*(RF!$H$21:$AO$21="RF Valet"),RF!$H$2:$AO$17)</f>
        <v>0</v>
      </c>
      <c r="U66" s="250">
        <f>SUMPRODUCT((RF!$A$2:$A$17=$A66)*(RFEmp=U$1)*(RF!$H$21:$AO$21="RF Valet"),RF!$H$2:$AO$17)</f>
        <v>0</v>
      </c>
      <c r="V66" s="250">
        <f>SUMPRODUCT((RF!$A$2:$A$17=$A66)*(RFEmp=V$1)*(RF!$H$21:$AO$21="RF Valet"),RF!$H$2:$AO$17)</f>
        <v>0</v>
      </c>
      <c r="W66" s="250">
        <f>SUMPRODUCT((RF!$A$2:$A$17=$A66)*(RFEmp=W$1)*(RF!$H$21:$AO$21="RF Valet"),RF!$H$2:$AO$17)</f>
        <v>0</v>
      </c>
      <c r="X66" s="250">
        <f>SUMPRODUCT((RF!$A$2:$A$17=$A66)*(RFEmp=X$1)*(RF!$H$21:$AO$21="RF Valet"),RF!$H$2:$AO$17)</f>
        <v>0</v>
      </c>
      <c r="Y66" s="250">
        <f>SUMPRODUCT((RF!$A$2:$A$17=$A66)*(RFEmp=Y$1)*(RF!$H$21:$AO$21="RF Valet"),RF!$H$2:$AO$17)</f>
        <v>0</v>
      </c>
      <c r="Z66" s="250">
        <f>SUMPRODUCT((RF!$A$2:$A$17=$A66)*(RFEmp=Z$1)*(RF!$H$21:$AO$21="RF Valet"),RF!$H$2:$AO$17)</f>
        <v>0</v>
      </c>
      <c r="AA66" s="250">
        <f>SUMPRODUCT((RF!$A$2:$A$17=$A66)*(RFEmp=AA$1)*(RF!$H$21:$AO$21="RF Valet"),RF!$H$2:$AO$17)</f>
        <v>0</v>
      </c>
      <c r="AB66" s="250">
        <f>SUMPRODUCT((RF!$A$2:$A$17=$A66)*(RFEmp=AB$1)*(RF!$H$21:$AO$21="RF Valet"),RF!$H$2:$AO$17)</f>
        <v>0</v>
      </c>
      <c r="AC66" s="250">
        <f>SUMPRODUCT((RF!$A$2:$A$17=$A66)*(RFEmp=AC$1)*(RF!$H$21:$AO$21="RF Valet"),RF!$H$2:$AO$17)</f>
        <v>0</v>
      </c>
      <c r="AD66" s="250">
        <f>SUMPRODUCT((RF!$A$2:$A$17=$A66)*(RFEmp=AD$1)*(RF!$H$21:$AO$21="RF Valet"),RF!$H$2:$AO$17)</f>
        <v>0</v>
      </c>
      <c r="AE66" s="250">
        <f>SUMPRODUCT((RF!$A$2:$A$17=$A66)*(RFEmp=AE$1)*(RF!$H$21:$AO$21="RF Valet"),RF!$H$2:$AO$17)</f>
        <v>0</v>
      </c>
      <c r="AF66" s="250">
        <f>SUMPRODUCT((RF!$A$2:$A$17=$A66)*(RFEmp=AF$1)*(RF!$H$21:$AO$21="RF Valet"),RF!$H$2:$AO$17)</f>
        <v>0</v>
      </c>
      <c r="AG66" s="250">
        <f>SUMPRODUCT((RF!$A$2:$A$17=$A66)*(RFEmp=AG$1)*(RF!$H$21:$AO$21="RF Valet"),RF!$H$2:$AO$17)</f>
        <v>0</v>
      </c>
      <c r="AH66" s="250">
        <f>SUMPRODUCT((RF!$A$2:$A$17=$A66)*(RFEmp=AH$1)*(RF!$H$21:$AO$21="RF Valet"),RF!$H$2:$AO$17)</f>
        <v>0</v>
      </c>
      <c r="AI66" s="250">
        <f>SUMPRODUCT((RF!$A$2:$A$17=$A66)*(RFEmp=AI$1)*(RF!$H$21:$AO$21="RF Valet"),RF!$H$2:$AO$17)</f>
        <v>0</v>
      </c>
      <c r="AJ66" s="250">
        <f>SUMPRODUCT((RF!$A$2:$A$17=$A66)*(RFEmp=AJ$1)*(RF!$H$21:$AO$21="RF Valet"),RF!$H$2:$AO$17)</f>
        <v>0</v>
      </c>
      <c r="AK66" s="250">
        <f>SUMPRODUCT((RF!$A$2:$A$17=$A66)*(RFEmp=AK$1)*(RF!$H$21:$AO$21="RF Valet"),RF!$H$2:$AO$17)</f>
        <v>0</v>
      </c>
      <c r="AL66" s="250">
        <f>SUMPRODUCT((RF!$A$2:$A$17=$A66)*(RFEmp=AL$1)*(RF!$H$21:$AO$21="RF Valet"),RF!$H$2:$AO$17)</f>
        <v>0</v>
      </c>
      <c r="AM66" s="250">
        <f>SUMPRODUCT((RF!$A$2:$A$17=$A66)*(RFEmp=AM$1)*(RF!$H$21:$AO$21="RF Valet"),RF!$H$2:$AO$17)</f>
        <v>0</v>
      </c>
      <c r="AN66" s="250">
        <f>SUMPRODUCT((RF!$A$2:$A$17=$A66)*(RFEmp=AN$1)*(RF!$H$21:$AO$21="RF Valet"),RF!$H$2:$AO$17)</f>
        <v>0</v>
      </c>
      <c r="AO66" s="250">
        <f>SUMPRODUCT((RF!$A$2:$A$17=$A66)*(RFEmp=AO$1)*(RF!$H$21:$AO$21="RF Valet"),RF!$H$2:$AO$17)</f>
        <v>0</v>
      </c>
      <c r="AP66" s="250">
        <f>SUMPRODUCT((RF!$A$2:$A$17=$A66)*(RFEmp=AP$1)*(RF!$H$21:$AO$21="RF Valet"),RF!$H$2:$AO$17)</f>
        <v>0</v>
      </c>
      <c r="AQ66" s="250">
        <f>SUMPRODUCT((RF!$A$2:$A$17=$A66)*(RFEmp=AQ$1)*(RF!$H$21:$AO$21="RF Valet"),RF!$H$2:$AO$17)</f>
        <v>0</v>
      </c>
      <c r="AR66" s="250">
        <f>SUMPRODUCT((RF!$A$2:$A$17=$A66)*(RFEmp=AR$1)*(RF!$H$21:$AO$21="RF Valet"),RF!$H$2:$AO$17)</f>
        <v>0</v>
      </c>
      <c r="AS66" s="250">
        <f>SUMPRODUCT((RF!$A$2:$A$17=$A66)*(RFEmp=AS$1)*(RF!$H$21:$AO$21="RF Valet"),RF!$H$2:$AO$17)</f>
        <v>0</v>
      </c>
      <c r="AT66" s="250">
        <f>SUMPRODUCT((RF!$A$2:$A$17=$A66)*(RFEmp=AT$1)*(RF!$H$21:$AO$21="RF Valet"),RF!$H$2:$AO$17)</f>
        <v>0</v>
      </c>
      <c r="AU66" s="250">
        <f>SUMPRODUCT((RF!$A$2:$A$17=$A66)*(RFEmp=AU$1)*(RF!$H$21:$AO$21="RF Valet"),RF!$H$2:$AO$17)</f>
        <v>0</v>
      </c>
      <c r="AV66" s="250">
        <f>SUMPRODUCT((RF!$A$2:$A$17=$A66)*(RFEmp=AV$1)*(RF!$H$21:$AO$21="RF Valet"),RF!$H$2:$AO$17)</f>
        <v>0</v>
      </c>
      <c r="AW66" s="250">
        <f>SUMPRODUCT((RF!$A$2:$A$17=$A66)*(RFEmp=AW$1)*(RF!$H$21:$AO$21="RF Valet"),RF!$H$2:$AO$17)</f>
        <v>0</v>
      </c>
      <c r="AX66" s="467">
        <f>SUMPRODUCT((RF!$A$2:$A$17=$A66)*(RFEmp=AX$1)*(RF!$H$21:$AO$21="RF Valet"),RF!$H$2:$AO$17)</f>
        <v>0</v>
      </c>
      <c r="AZ66" s="246"/>
    </row>
    <row r="67" spans="1:52" s="271" customFormat="1" x14ac:dyDescent="0.2">
      <c r="A67" s="247">
        <f t="shared" si="15"/>
        <v>42556</v>
      </c>
      <c r="B67" s="571" t="s">
        <v>139</v>
      </c>
      <c r="C67" s="249">
        <f>SUMPRODUCT(('RC'!$A$2:$A$17=$A67)*(RCEmp=C$1),'RC'!$D$2:$AK$17)</f>
        <v>0</v>
      </c>
      <c r="D67" s="250">
        <f>SUMPRODUCT(('RC'!$A$2:$A$17=$A67)*(RCEmp=D$1),'RC'!$D$2:$AK$17)</f>
        <v>0</v>
      </c>
      <c r="E67" s="250">
        <f>SUMPRODUCT(('RC'!$A$2:$A$17=$A67)*(RCEmp=E$1),'RC'!$D$2:$AK$17)</f>
        <v>0</v>
      </c>
      <c r="F67" s="250">
        <f>SUMPRODUCT(('RC'!$A$2:$A$17=$A67)*(RCEmp=F$1),'RC'!$D$2:$AK$17)</f>
        <v>0</v>
      </c>
      <c r="G67" s="250">
        <f>SUMPRODUCT(('RC'!$A$2:$A$17=$A67)*(RCEmp=G$1),'RC'!$D$2:$AK$17)</f>
        <v>0</v>
      </c>
      <c r="H67" s="250">
        <f>SUMPRODUCT(('RC'!$A$2:$A$17=$A67)*(RCEmp=H$1),'RC'!$D$2:$AK$17)</f>
        <v>0</v>
      </c>
      <c r="I67" s="250">
        <f>SUMPRODUCT(('RC'!$A$2:$A$17=$A67)*(RCEmp=I$1),'RC'!$D$2:$AK$17)</f>
        <v>0</v>
      </c>
      <c r="J67" s="250">
        <f>SUMPRODUCT(('RC'!$A$2:$A$17=$A67)*(RCEmp=J$1),'RC'!$D$2:$AK$17)</f>
        <v>0</v>
      </c>
      <c r="K67" s="250">
        <f>SUMPRODUCT(('RC'!$A$2:$A$17=$A67)*(RCEmp=K$1),'RC'!$D$2:$AK$17)</f>
        <v>0</v>
      </c>
      <c r="L67" s="250">
        <f>SUMPRODUCT(('RC'!$A$2:$A$17=$A67)*(RCEmp=L$1),'RC'!$D$2:$AK$17)</f>
        <v>0</v>
      </c>
      <c r="M67" s="250">
        <f>SUMPRODUCT(('RC'!$A$2:$A$17=$A67)*(RCEmp=M$1),'RC'!$D$2:$AK$17)</f>
        <v>0</v>
      </c>
      <c r="N67" s="250">
        <f>SUMPRODUCT(('RC'!$A$2:$A$17=$A67)*(RCEmp=N$1),'RC'!$D$2:$AK$17)</f>
        <v>0</v>
      </c>
      <c r="O67" s="250">
        <f>SUMPRODUCT(('RC'!$A$2:$A$17=$A67)*(RCEmp=O$1),'RC'!$D$2:$AK$17)</f>
        <v>0</v>
      </c>
      <c r="P67" s="250">
        <f>SUMPRODUCT(('RC'!$A$2:$A$17=$A67)*(RCEmp=P$1),'RC'!$D$2:$AK$17)</f>
        <v>0</v>
      </c>
      <c r="Q67" s="250">
        <f>SUMPRODUCT(('RC'!$A$2:$A$17=$A67)*(RCEmp=Q$1),'RC'!$D$2:$AK$17)</f>
        <v>0</v>
      </c>
      <c r="R67" s="250">
        <f>SUMPRODUCT(('RC'!$A$2:$A$17=$A67)*(RCEmp=R$1),'RC'!$D$2:$AK$17)</f>
        <v>0</v>
      </c>
      <c r="S67" s="250">
        <f>SUMPRODUCT(('RC'!$A$2:$A$17=$A67)*(RCEmp=S$1),'RC'!$D$2:$AK$17)</f>
        <v>0</v>
      </c>
      <c r="T67" s="250">
        <f>SUMPRODUCT(('RC'!$A$2:$A$17=$A67)*(RCEmp=T$1),'RC'!$D$2:$AK$17)</f>
        <v>0</v>
      </c>
      <c r="U67" s="250">
        <f>SUMPRODUCT(('RC'!$A$2:$A$17=$A67)*(RCEmp=U$1),'RC'!$D$2:$AK$17)</f>
        <v>0</v>
      </c>
      <c r="V67" s="250">
        <f>SUMPRODUCT(('RC'!$A$2:$A$17=$A67)*(RCEmp=V$1),'RC'!$D$2:$AK$17)</f>
        <v>0</v>
      </c>
      <c r="W67" s="250">
        <f>SUMPRODUCT(('RC'!$A$2:$A$17=$A67)*(RCEmp=W$1),'RC'!$D$2:$AK$17)</f>
        <v>0</v>
      </c>
      <c r="X67" s="250">
        <f>SUMPRODUCT(('RC'!$A$2:$A$17=$A67)*(RCEmp=X$1),'RC'!$D$2:$AK$17)</f>
        <v>0</v>
      </c>
      <c r="Y67" s="250">
        <f>SUMPRODUCT(('RC'!$A$2:$A$17=$A67)*(RCEmp=Y$1),'RC'!$D$2:$AK$17)</f>
        <v>0</v>
      </c>
      <c r="Z67" s="250">
        <f>SUMPRODUCT(('RC'!$A$2:$A$17=$A67)*(RCEmp=Z$1),'RC'!$D$2:$AK$17)</f>
        <v>0</v>
      </c>
      <c r="AA67" s="250">
        <f>SUMPRODUCT(('RC'!$A$2:$A$17=$A67)*(RCEmp=AA$1),'RC'!$D$2:$AK$17)</f>
        <v>0</v>
      </c>
      <c r="AB67" s="250">
        <f>SUMPRODUCT(('RC'!$A$2:$A$17=$A67)*(RCEmp=AB$1),'RC'!$D$2:$AK$17)</f>
        <v>0</v>
      </c>
      <c r="AC67" s="250">
        <f>SUMPRODUCT(('RC'!$A$2:$A$17=$A67)*(RCEmp=AC$1),'RC'!$D$2:$AK$17)</f>
        <v>0</v>
      </c>
      <c r="AD67" s="250">
        <f>SUMPRODUCT(('RC'!$A$2:$A$17=$A67)*(RCEmp=AD$1),'RC'!$D$2:$AK$17)</f>
        <v>0</v>
      </c>
      <c r="AE67" s="250">
        <f>SUMPRODUCT(('RC'!$A$2:$A$17=$A67)*(RCEmp=AE$1),'RC'!$D$2:$AK$17)</f>
        <v>0</v>
      </c>
      <c r="AF67" s="250">
        <f>SUMPRODUCT(('RC'!$A$2:$A$17=$A67)*(RCEmp=AF$1),'RC'!$D$2:$AK$17)</f>
        <v>0</v>
      </c>
      <c r="AG67" s="250">
        <f>SUMPRODUCT(('RC'!$A$2:$A$17=$A67)*(RCEmp=AG$1),'RC'!$D$2:$AK$17)</f>
        <v>0</v>
      </c>
      <c r="AH67" s="250">
        <f>SUMPRODUCT(('RC'!$A$2:$A$17=$A67)*(RCEmp=AH$1),'RC'!$D$2:$AK$17)</f>
        <v>0</v>
      </c>
      <c r="AI67" s="250">
        <f>SUMPRODUCT(('RC'!$A$2:$A$17=$A67)*(RCEmp=AI$1),'RC'!$D$2:$AK$17)</f>
        <v>0</v>
      </c>
      <c r="AJ67" s="250">
        <f>SUMPRODUCT(('RC'!$A$2:$A$17=$A67)*(RCEmp=AJ$1),'RC'!$D$2:$AK$17)</f>
        <v>0</v>
      </c>
      <c r="AK67" s="250">
        <f>SUMPRODUCT(('RC'!$A$2:$A$17=$A67)*(RCEmp=AK$1),'RC'!$D$2:$AK$17)</f>
        <v>0</v>
      </c>
      <c r="AL67" s="250">
        <f>SUMPRODUCT(('RC'!$A$2:$A$17=$A67)*(RCEmp=AL$1),'RC'!$D$2:$AK$17)</f>
        <v>0</v>
      </c>
      <c r="AM67" s="250">
        <f>SUMPRODUCT(('RC'!$A$2:$A$17=$A67)*(RCEmp=AM$1),'RC'!$D$2:$AK$17)</f>
        <v>0</v>
      </c>
      <c r="AN67" s="250">
        <f>SUMPRODUCT(('RC'!$A$2:$A$17=$A67)*(RCEmp=AN$1),'RC'!$D$2:$AK$17)</f>
        <v>0</v>
      </c>
      <c r="AO67" s="250">
        <f>SUMPRODUCT(('RC'!$A$2:$A$17=$A67)*(RCEmp=AO$1),'RC'!$D$2:$AK$17)</f>
        <v>0</v>
      </c>
      <c r="AP67" s="250">
        <f>SUMPRODUCT(('RC'!$A$2:$A$17=$A67)*(RCEmp=AP$1),'RC'!$D$2:$AK$17)</f>
        <v>0</v>
      </c>
      <c r="AQ67" s="250">
        <f>SUMPRODUCT(('RC'!$A$2:$A$17=$A67)*(RCEmp=AQ$1),'RC'!$D$2:$AK$17)</f>
        <v>0</v>
      </c>
      <c r="AR67" s="250">
        <f>SUMPRODUCT(('RC'!$A$2:$A$17=$A67)*(RCEmp=AR$1),'RC'!$D$2:$AK$17)</f>
        <v>0</v>
      </c>
      <c r="AS67" s="250">
        <f>SUMPRODUCT(('RC'!$A$2:$A$17=$A67)*(RCEmp=AS$1),'RC'!$D$2:$AK$17)</f>
        <v>0</v>
      </c>
      <c r="AT67" s="250">
        <f>SUMPRODUCT(('RC'!$A$2:$A$17=$A67)*(RCEmp=AT$1),'RC'!$D$2:$AK$17)</f>
        <v>0</v>
      </c>
      <c r="AU67" s="250">
        <f>SUMPRODUCT(('RC'!$A$2:$A$17=$A67)*(RCEmp=AU$1),'RC'!$D$2:$AK$17)</f>
        <v>0</v>
      </c>
      <c r="AV67" s="250">
        <f>SUMPRODUCT(('RC'!$A$2:$A$17=$A67)*(RCEmp=AV$1),'RC'!$D$2:$AK$17)</f>
        <v>0</v>
      </c>
      <c r="AW67" s="250">
        <f>SUMPRODUCT(('RC'!$A$2:$A$17=$A67)*(RCEmp=AW$1),'RC'!$D$2:$AK$17)</f>
        <v>0</v>
      </c>
      <c r="AX67" s="467">
        <f>SUMPRODUCT(('RC'!$A$2:$A$17=$A67)*(RCEmp=AX$1),'RC'!$D$2:$AK$17)</f>
        <v>0</v>
      </c>
      <c r="AZ67" s="246"/>
    </row>
    <row r="68" spans="1:52" s="271" customFormat="1" x14ac:dyDescent="0.2">
      <c r="A68" s="247">
        <f t="shared" si="15"/>
        <v>42556</v>
      </c>
      <c r="B68" s="639" t="s">
        <v>152</v>
      </c>
      <c r="C68" s="249">
        <f>SUMPRODUCT((HoO!$A$2:$A$34=$A68)*(HoOEmp=C$1),HoO!$E$2:$Z$34)</f>
        <v>0</v>
      </c>
      <c r="D68" s="250">
        <f>SUMPRODUCT((HoO!$A$2:$A$34=$A68)*(HoOEmp=D$1),HoO!$E$2:$Z$34)</f>
        <v>0</v>
      </c>
      <c r="E68" s="250">
        <f>SUMPRODUCT((HoO!$A$2:$A$34=$A68)*(HoOEmp=E$1),HoO!$E$2:$Z$34)</f>
        <v>0</v>
      </c>
      <c r="F68" s="250">
        <f>SUMPRODUCT((HoO!$A$2:$A$34=$A68)*(HoOEmp=F$1),HoO!$E$2:$Z$34)</f>
        <v>0</v>
      </c>
      <c r="G68" s="250">
        <f>SUMPRODUCT((HoO!$A$2:$A$34=$A68)*(HoOEmp=G$1),HoO!$E$2:$Z$34)</f>
        <v>0</v>
      </c>
      <c r="H68" s="250">
        <f>SUMPRODUCT((HoO!$A$2:$A$34=$A68)*(HoOEmp=H$1),HoO!$E$2:$Z$34)</f>
        <v>0</v>
      </c>
      <c r="I68" s="250">
        <f>SUMPRODUCT((HoO!$A$2:$A$34=$A68)*(HoOEmp=I$1),HoO!$E$2:$Z$34)</f>
        <v>0</v>
      </c>
      <c r="J68" s="250">
        <f>SUMPRODUCT((HoO!$A$2:$A$34=$A68)*(HoOEmp=J$1),HoO!$E$2:$Z$34)</f>
        <v>0</v>
      </c>
      <c r="K68" s="250">
        <f>SUMPRODUCT((HoO!$A$2:$A$34=$A68)*(HoOEmp=K$1),HoO!$E$2:$Z$34)</f>
        <v>0</v>
      </c>
      <c r="L68" s="250">
        <f>SUMPRODUCT((HoO!$A$2:$A$34=$A68)*(HoOEmp=L$1),HoO!$E$2:$Z$34)</f>
        <v>0</v>
      </c>
      <c r="M68" s="250">
        <f>SUMPRODUCT((HoO!$A$2:$A$34=$A68)*(HoOEmp=M$1),HoO!$E$2:$Z$34)</f>
        <v>0</v>
      </c>
      <c r="N68" s="250">
        <f>SUMPRODUCT((HoO!$A$2:$A$34=$A68)*(HoOEmp=N$1),HoO!$E$2:$Z$34)</f>
        <v>0</v>
      </c>
      <c r="O68" s="250">
        <f>SUMPRODUCT((HoO!$A$2:$A$34=$A68)*(HoOEmp=O$1),HoO!$E$2:$Z$34)</f>
        <v>0</v>
      </c>
      <c r="P68" s="250">
        <f>SUMPRODUCT((HoO!$A$2:$A$34=$A68)*(HoOEmp=P$1),HoO!$E$2:$Z$34)</f>
        <v>0</v>
      </c>
      <c r="Q68" s="250">
        <f>SUMPRODUCT((HoO!$A$2:$A$34=$A68)*(HoOEmp=Q$1),HoO!$E$2:$Z$34)</f>
        <v>0</v>
      </c>
      <c r="R68" s="250">
        <f>SUMPRODUCT((HoO!$A$2:$A$34=$A68)*(HoOEmp=R$1),HoO!$E$2:$Z$34)</f>
        <v>0</v>
      </c>
      <c r="S68" s="250">
        <f>SUMPRODUCT((HoO!$A$2:$A$34=$A68)*(HoOEmp=S$1),HoO!$E$2:$Z$34)</f>
        <v>0</v>
      </c>
      <c r="T68" s="250">
        <f>SUMPRODUCT((HoO!$A$2:$A$34=$A68)*(HoOEmp=T$1),HoO!$E$2:$Z$34)</f>
        <v>0</v>
      </c>
      <c r="U68" s="250">
        <f>SUMPRODUCT((HoO!$A$2:$A$34=$A68)*(HoOEmp=U$1),HoO!$E$2:$Z$34)</f>
        <v>0</v>
      </c>
      <c r="V68" s="250">
        <f>SUMPRODUCT((HoO!$A$2:$A$34=$A68)*(HoOEmp=V$1),HoO!$E$2:$Z$34)</f>
        <v>0</v>
      </c>
      <c r="W68" s="250">
        <f>SUMPRODUCT((HoO!$A$2:$A$34=$A68)*(HoOEmp=W$1),HoO!$E$2:$Z$34)</f>
        <v>0</v>
      </c>
      <c r="X68" s="250">
        <f>SUMPRODUCT((HoO!$A$2:$A$34=$A68)*(HoOEmp=X$1),HoO!$E$2:$Z$34)</f>
        <v>0</v>
      </c>
      <c r="Y68" s="250">
        <f>SUMPRODUCT((HoO!$A$2:$A$34=$A68)*(HoOEmp=Y$1),HoO!$E$2:$Z$34)</f>
        <v>0</v>
      </c>
      <c r="Z68" s="250">
        <f>SUMPRODUCT((HoO!$A$2:$A$34=$A68)*(HoOEmp=Z$1),HoO!$E$2:$Z$34)</f>
        <v>0</v>
      </c>
      <c r="AA68" s="250">
        <f>SUMPRODUCT((HoO!$A$2:$A$34=$A68)*(HoOEmp=AA$1),HoO!$E$2:$Z$34)</f>
        <v>0</v>
      </c>
      <c r="AB68" s="250">
        <f>SUMPRODUCT((HoO!$A$2:$A$34=$A68)*(HoOEmp=AB$1),HoO!$E$2:$Z$34)</f>
        <v>0</v>
      </c>
      <c r="AC68" s="250">
        <f>SUMPRODUCT((HoO!$A$2:$A$34=$A68)*(HoOEmp=AC$1),HoO!$E$2:$Z$34)</f>
        <v>0</v>
      </c>
      <c r="AD68" s="250">
        <f>SUMPRODUCT((HoO!$A$2:$A$34=$A68)*(HoOEmp=AD$1),HoO!$E$2:$Z$34)</f>
        <v>0</v>
      </c>
      <c r="AE68" s="250">
        <f>SUMPRODUCT((HoO!$A$2:$A$34=$A68)*(HoOEmp=AE$1),HoO!$E$2:$Z$34)</f>
        <v>0</v>
      </c>
      <c r="AF68" s="250">
        <f>SUMPRODUCT((HoO!$A$2:$A$34=$A68)*(HoOEmp=AF$1),HoO!$E$2:$Z$34)</f>
        <v>0</v>
      </c>
      <c r="AG68" s="250">
        <f>SUMPRODUCT((HoO!$A$2:$A$34=$A68)*(HoOEmp=AG$1),HoO!$E$2:$Z$34)</f>
        <v>0</v>
      </c>
      <c r="AH68" s="250">
        <f>SUMPRODUCT((HoO!$A$2:$A$34=$A68)*(HoOEmp=AH$1),HoO!$E$2:$Z$34)</f>
        <v>0</v>
      </c>
      <c r="AI68" s="250">
        <f>SUMPRODUCT((HoO!$A$2:$A$34=$A68)*(HoOEmp=AI$1),HoO!$E$2:$Z$34)</f>
        <v>0</v>
      </c>
      <c r="AJ68" s="250">
        <f>SUMPRODUCT((HoO!$A$2:$A$34=$A68)*(HoOEmp=AJ$1),HoO!$E$2:$Z$34)</f>
        <v>0</v>
      </c>
      <c r="AK68" s="250">
        <f>SUMPRODUCT((HoO!$A$2:$A$34=$A68)*(HoOEmp=AK$1),HoO!$E$2:$Z$34)</f>
        <v>0</v>
      </c>
      <c r="AL68" s="250">
        <f>SUMPRODUCT((HoO!$A$2:$A$34=$A68)*(HoOEmp=AL$1),HoO!$E$2:$Z$34)</f>
        <v>0</v>
      </c>
      <c r="AM68" s="250">
        <f>SUMPRODUCT((HoO!$A$2:$A$34=$A68)*(HoOEmp=AM$1),HoO!$E$2:$Z$34)</f>
        <v>0</v>
      </c>
      <c r="AN68" s="250">
        <f>SUMPRODUCT((HoO!$A$2:$A$34=$A68)*(HoOEmp=AN$1),HoO!$E$2:$Z$34)</f>
        <v>0</v>
      </c>
      <c r="AO68" s="250">
        <f>SUMPRODUCT((HoO!$A$2:$A$34=$A68)*(HoOEmp=AO$1),HoO!$E$2:$Z$34)</f>
        <v>0</v>
      </c>
      <c r="AP68" s="250">
        <f>SUMPRODUCT((HoO!$A$2:$A$34=$A68)*(HoOEmp=AP$1),HoO!$E$2:$Z$34)</f>
        <v>0</v>
      </c>
      <c r="AQ68" s="250">
        <f>SUMPRODUCT((HoO!$A$2:$A$34=$A68)*(HoOEmp=AQ$1),HoO!$E$2:$Z$34)</f>
        <v>0</v>
      </c>
      <c r="AR68" s="250">
        <f>SUMPRODUCT((HoO!$A$2:$A$34=$A68)*(HoOEmp=AR$1),HoO!$E$2:$Z$34)</f>
        <v>0</v>
      </c>
      <c r="AS68" s="250">
        <f>SUMPRODUCT((HoO!$A$2:$A$34=$A68)*(HoOEmp=AS$1),HoO!$E$2:$Z$34)</f>
        <v>0</v>
      </c>
      <c r="AT68" s="250">
        <f>SUMPRODUCT((HoO!$A$2:$A$34=$A68)*(HoOEmp=AT$1),HoO!$E$2:$Z$34)</f>
        <v>0</v>
      </c>
      <c r="AU68" s="250">
        <f>SUMPRODUCT((HoO!$A$2:$A$34=$A68)*(HoOEmp=AU$1),HoO!$E$2:$Z$34)</f>
        <v>0</v>
      </c>
      <c r="AV68" s="250">
        <f>SUMPRODUCT((HoO!$A$2:$A$34=$A68)*(HoOEmp=AV$1),HoO!$E$2:$Z$34)</f>
        <v>0</v>
      </c>
      <c r="AW68" s="250">
        <f>SUMPRODUCT((HoO!$A$2:$A$34=$A68)*(HoOEmp=AW$1),HoO!$E$2:$Z$34)</f>
        <v>0</v>
      </c>
      <c r="AX68" s="467">
        <f>SUMPRODUCT((HoO!$A$2:$A$34=$A68)*(HoOEmp=AX$1),HoO!$E$2:$Z$34)</f>
        <v>0</v>
      </c>
      <c r="AZ68" s="246"/>
    </row>
    <row r="69" spans="1:52" s="271" customFormat="1" x14ac:dyDescent="0.2">
      <c r="A69" s="247">
        <f t="shared" si="15"/>
        <v>42556</v>
      </c>
      <c r="B69" s="640" t="s">
        <v>223</v>
      </c>
      <c r="C69" s="249">
        <f>SUMPRODUCT((ET!$A$2:$A$34=$A69)*(ETEmp=C$1),ET!$E$2:$Z$34)</f>
        <v>0</v>
      </c>
      <c r="D69" s="250">
        <f>SUMPRODUCT((ET!$A$2:$A$34=$A69)*(ETEmp=D$1),ET!$E$2:$Z$34)</f>
        <v>0</v>
      </c>
      <c r="E69" s="250">
        <f>SUMPRODUCT((ET!$A$2:$A$34=$A69)*(ETEmp=E$1),ET!$E$2:$Z$34)</f>
        <v>0</v>
      </c>
      <c r="F69" s="250">
        <f>SUMPRODUCT((ET!$A$2:$A$34=$A69)*(ETEmp=F$1),ET!$E$2:$Z$34)</f>
        <v>0</v>
      </c>
      <c r="G69" s="250">
        <f>SUMPRODUCT((ET!$A$2:$A$34=$A69)*(ETEmp=G$1),ET!$E$2:$Z$34)</f>
        <v>0</v>
      </c>
      <c r="H69" s="250">
        <f>SUMPRODUCT((ET!$A$2:$A$34=$A69)*(ETEmp=H$1),ET!$E$2:$Z$34)</f>
        <v>0</v>
      </c>
      <c r="I69" s="250">
        <f>SUMPRODUCT((ET!$A$2:$A$34=$A69)*(ETEmp=I$1),ET!$E$2:$Z$34)</f>
        <v>0</v>
      </c>
      <c r="J69" s="250">
        <f>SUMPRODUCT((ET!$A$2:$A$34=$A69)*(ETEmp=J$1),ET!$E$2:$Z$34)</f>
        <v>0</v>
      </c>
      <c r="K69" s="250">
        <f>SUMPRODUCT((ET!$A$2:$A$34=$A69)*(ETEmp=K$1),ET!$E$2:$Z$34)</f>
        <v>0</v>
      </c>
      <c r="L69" s="250">
        <f>SUMPRODUCT((ET!$A$2:$A$34=$A69)*(ETEmp=L$1),ET!$E$2:$Z$34)</f>
        <v>0</v>
      </c>
      <c r="M69" s="250">
        <f>SUMPRODUCT((ET!$A$2:$A$34=$A69)*(ETEmp=M$1),ET!$E$2:$Z$34)</f>
        <v>0</v>
      </c>
      <c r="N69" s="250">
        <f>SUMPRODUCT((ET!$A$2:$A$34=$A69)*(ETEmp=N$1),ET!$E$2:$Z$34)</f>
        <v>0</v>
      </c>
      <c r="O69" s="250">
        <f>SUMPRODUCT((ET!$A$2:$A$34=$A69)*(ETEmp=O$1),ET!$E$2:$Z$34)</f>
        <v>0</v>
      </c>
      <c r="P69" s="250">
        <f>SUMPRODUCT((ET!$A$2:$A$34=$A69)*(ETEmp=P$1),ET!$E$2:$Z$34)</f>
        <v>0</v>
      </c>
      <c r="Q69" s="250">
        <f>SUMPRODUCT((ET!$A$2:$A$34=$A69)*(ETEmp=Q$1),ET!$E$2:$Z$34)</f>
        <v>0</v>
      </c>
      <c r="R69" s="250">
        <f>SUMPRODUCT((ET!$A$2:$A$34=$A69)*(ETEmp=R$1),ET!$E$2:$Z$34)</f>
        <v>0</v>
      </c>
      <c r="S69" s="250">
        <f>SUMPRODUCT((ET!$A$2:$A$34=$A69)*(ETEmp=S$1),ET!$E$2:$Z$34)</f>
        <v>0</v>
      </c>
      <c r="T69" s="250">
        <f>SUMPRODUCT((ET!$A$2:$A$34=$A69)*(ETEmp=T$1),ET!$E$2:$Z$34)</f>
        <v>0</v>
      </c>
      <c r="U69" s="250">
        <f>SUMPRODUCT((ET!$A$2:$A$34=$A69)*(ETEmp=U$1),ET!$E$2:$Z$34)</f>
        <v>0</v>
      </c>
      <c r="V69" s="250">
        <f>SUMPRODUCT((ET!$A$2:$A$34=$A69)*(ETEmp=V$1),ET!$E$2:$Z$34)</f>
        <v>0</v>
      </c>
      <c r="W69" s="250">
        <f>SUMPRODUCT((ET!$A$2:$A$34=$A69)*(ETEmp=W$1),ET!$E$2:$Z$34)</f>
        <v>0</v>
      </c>
      <c r="X69" s="250">
        <f>SUMPRODUCT((ET!$A$2:$A$34=$A69)*(ETEmp=X$1),ET!$E$2:$Z$34)</f>
        <v>0</v>
      </c>
      <c r="Y69" s="250">
        <f>SUMPRODUCT((ET!$A$2:$A$34=$A69)*(ETEmp=Y$1),ET!$E$2:$Z$34)</f>
        <v>0</v>
      </c>
      <c r="Z69" s="250">
        <f>SUMPRODUCT((ET!$A$2:$A$34=$A69)*(ETEmp=Z$1),ET!$E$2:$Z$34)</f>
        <v>0</v>
      </c>
      <c r="AA69" s="250">
        <f>SUMPRODUCT((ET!$A$2:$A$34=$A69)*(ETEmp=AA$1),ET!$E$2:$Z$34)</f>
        <v>0</v>
      </c>
      <c r="AB69" s="250">
        <f>SUMPRODUCT((ET!$A$2:$A$34=$A69)*(ETEmp=AB$1),ET!$E$2:$Z$34)</f>
        <v>0</v>
      </c>
      <c r="AC69" s="250">
        <f>SUMPRODUCT((ET!$A$2:$A$34=$A69)*(ETEmp=AC$1),ET!$E$2:$Z$34)</f>
        <v>0</v>
      </c>
      <c r="AD69" s="250">
        <f>SUMPRODUCT((ET!$A$2:$A$34=$A69)*(ETEmp=AD$1),ET!$E$2:$Z$34)</f>
        <v>0</v>
      </c>
      <c r="AE69" s="250">
        <f>SUMPRODUCT((ET!$A$2:$A$34=$A69)*(ETEmp=AE$1),ET!$E$2:$Z$34)</f>
        <v>0</v>
      </c>
      <c r="AF69" s="250">
        <f>SUMPRODUCT((ET!$A$2:$A$34=$A69)*(ETEmp=AF$1),ET!$E$2:$Z$34)</f>
        <v>0</v>
      </c>
      <c r="AG69" s="250">
        <f>SUMPRODUCT((ET!$A$2:$A$34=$A69)*(ETEmp=AG$1),ET!$E$2:$Z$34)</f>
        <v>0</v>
      </c>
      <c r="AH69" s="250">
        <f>SUMPRODUCT((ET!$A$2:$A$34=$A69)*(ETEmp=AH$1),ET!$E$2:$Z$34)</f>
        <v>0</v>
      </c>
      <c r="AI69" s="250">
        <f>SUMPRODUCT((ET!$A$2:$A$34=$A69)*(ETEmp=AI$1),ET!$E$2:$Z$34)</f>
        <v>0</v>
      </c>
      <c r="AJ69" s="250">
        <f>SUMPRODUCT((ET!$A$2:$A$34=$A69)*(ETEmp=AJ$1),ET!$E$2:$Z$34)</f>
        <v>0</v>
      </c>
      <c r="AK69" s="250">
        <f>SUMPRODUCT((ET!$A$2:$A$34=$A69)*(ETEmp=AK$1),ET!$E$2:$Z$34)</f>
        <v>0</v>
      </c>
      <c r="AL69" s="250">
        <f>SUMPRODUCT((ET!$A$2:$A$34=$A69)*(ETEmp=AL$1),ET!$E$2:$Z$34)</f>
        <v>0</v>
      </c>
      <c r="AM69" s="250">
        <f>SUMPRODUCT((ET!$A$2:$A$34=$A69)*(ETEmp=AM$1),ET!$E$2:$Z$34)</f>
        <v>0</v>
      </c>
      <c r="AN69" s="250">
        <f>SUMPRODUCT((ET!$A$2:$A$34=$A69)*(ETEmp=AN$1),ET!$E$2:$Z$34)</f>
        <v>0</v>
      </c>
      <c r="AO69" s="250">
        <f>SUMPRODUCT((ET!$A$2:$A$34=$A69)*(ETEmp=AO$1),ET!$E$2:$Z$34)</f>
        <v>0</v>
      </c>
      <c r="AP69" s="250">
        <f>SUMPRODUCT((ET!$A$2:$A$34=$A69)*(ETEmp=AP$1),ET!$E$2:$Z$34)</f>
        <v>0</v>
      </c>
      <c r="AQ69" s="250">
        <f>SUMPRODUCT((ET!$A$2:$A$34=$A69)*(ETEmp=AQ$1),ET!$E$2:$Z$34)</f>
        <v>0</v>
      </c>
      <c r="AR69" s="250">
        <f>SUMPRODUCT((ET!$A$2:$A$34=$A69)*(ETEmp=AR$1),ET!$E$2:$Z$34)</f>
        <v>0</v>
      </c>
      <c r="AS69" s="250">
        <f>SUMPRODUCT((ET!$A$2:$A$34=$A69)*(ETEmp=AS$1),ET!$E$2:$Z$34)</f>
        <v>0</v>
      </c>
      <c r="AT69" s="250">
        <f>SUMPRODUCT((ET!$A$2:$A$34=$A69)*(ETEmp=AT$1),ET!$E$2:$Z$34)</f>
        <v>0</v>
      </c>
      <c r="AU69" s="250">
        <f>SUMPRODUCT((ET!$A$2:$A$34=$A69)*(ETEmp=AU$1),ET!$E$2:$Z$34)</f>
        <v>0</v>
      </c>
      <c r="AV69" s="250">
        <f>SUMPRODUCT((ET!$A$2:$A$34=$A69)*(ETEmp=AV$1),ET!$E$2:$Z$34)</f>
        <v>0</v>
      </c>
      <c r="AW69" s="250">
        <f>SUMPRODUCT((ET!$A$2:$A$34=$A69)*(ETEmp=AW$1),ET!$E$2:$Z$34)</f>
        <v>0</v>
      </c>
      <c r="AX69" s="467">
        <f>SUMPRODUCT((ET!$A$2:$A$34=$A69)*(ETEmp=AX$1),ET!$E$2:$Z$34)</f>
        <v>0</v>
      </c>
      <c r="AZ69" s="246"/>
    </row>
    <row r="70" spans="1:52" s="271" customFormat="1" x14ac:dyDescent="0.2">
      <c r="A70" s="247">
        <f t="shared" si="15"/>
        <v>42556</v>
      </c>
      <c r="B70" s="641" t="s">
        <v>224</v>
      </c>
      <c r="C70" s="249">
        <f>SUMPRODUCT((UV!$A$2:$A$17=$A70)*(UVEmp=C$1),UV!$D$2:$AK$17)</f>
        <v>0</v>
      </c>
      <c r="D70" s="250">
        <f>SUMPRODUCT((UV!$A$2:$A$17=$A70)*(UVEmp=D$1),UV!$D$2:$AK$17)</f>
        <v>0</v>
      </c>
      <c r="E70" s="250">
        <f>SUMPRODUCT((UV!$A$2:$A$17=$A70)*(UVEmp=E$1),UV!$D$2:$AK$17)</f>
        <v>0</v>
      </c>
      <c r="F70" s="250">
        <f>SUMPRODUCT((UV!$A$2:$A$17=$A70)*(UVEmp=F$1),UV!$D$2:$AK$17)</f>
        <v>0</v>
      </c>
      <c r="G70" s="250">
        <f>SUMPRODUCT((UV!$A$2:$A$17=$A70)*(UVEmp=G$1),UV!$D$2:$AK$17)</f>
        <v>0</v>
      </c>
      <c r="H70" s="250">
        <f>SUMPRODUCT((UV!$A$2:$A$17=$A70)*(UVEmp=H$1),UV!$D$2:$AK$17)</f>
        <v>0</v>
      </c>
      <c r="I70" s="250">
        <f>SUMPRODUCT((UV!$A$2:$A$17=$A70)*(UVEmp=I$1),UV!$D$2:$AK$17)</f>
        <v>0</v>
      </c>
      <c r="J70" s="250">
        <f>SUMPRODUCT((UV!$A$2:$A$17=$A70)*(UVEmp=J$1),UV!$D$2:$AK$17)</f>
        <v>0</v>
      </c>
      <c r="K70" s="250">
        <f>SUMPRODUCT((UV!$A$2:$A$17=$A70)*(UVEmp=K$1),UV!$D$2:$AK$17)</f>
        <v>0</v>
      </c>
      <c r="L70" s="250">
        <f>SUMPRODUCT((UV!$A$2:$A$17=$A70)*(UVEmp=L$1),UV!$D$2:$AK$17)</f>
        <v>0</v>
      </c>
      <c r="M70" s="250">
        <f>SUMPRODUCT((UV!$A$2:$A$17=$A70)*(UVEmp=M$1),UV!$D$2:$AK$17)</f>
        <v>0</v>
      </c>
      <c r="N70" s="250">
        <f>SUMPRODUCT((UV!$A$2:$A$17=$A70)*(UVEmp=N$1),UV!$D$2:$AK$17)</f>
        <v>0</v>
      </c>
      <c r="O70" s="250">
        <f>SUMPRODUCT((UV!$A$2:$A$17=$A70)*(UVEmp=O$1),UV!$D$2:$AK$17)</f>
        <v>0</v>
      </c>
      <c r="P70" s="250">
        <f>SUMPRODUCT((UV!$A$2:$A$17=$A70)*(UVEmp=P$1),UV!$D$2:$AK$17)</f>
        <v>0</v>
      </c>
      <c r="Q70" s="250">
        <f>SUMPRODUCT((UV!$A$2:$A$17=$A70)*(UVEmp=Q$1),UV!$D$2:$AK$17)</f>
        <v>0</v>
      </c>
      <c r="R70" s="250">
        <f>SUMPRODUCT((UV!$A$2:$A$17=$A70)*(UVEmp=R$1),UV!$D$2:$AK$17)</f>
        <v>0</v>
      </c>
      <c r="S70" s="250">
        <f>SUMPRODUCT((UV!$A$2:$A$17=$A70)*(UVEmp=S$1),UV!$D$2:$AK$17)</f>
        <v>0</v>
      </c>
      <c r="T70" s="250">
        <f>SUMPRODUCT((UV!$A$2:$A$17=$A70)*(UVEmp=T$1),UV!$D$2:$AK$17)</f>
        <v>0</v>
      </c>
      <c r="U70" s="250">
        <f>SUMPRODUCT((UV!$A$2:$A$17=$A70)*(UVEmp=U$1),UV!$D$2:$AK$17)</f>
        <v>0</v>
      </c>
      <c r="V70" s="250">
        <f>SUMPRODUCT((UV!$A$2:$A$17=$A70)*(UVEmp=V$1),UV!$D$2:$AK$17)</f>
        <v>0</v>
      </c>
      <c r="W70" s="250">
        <f>SUMPRODUCT((UV!$A$2:$A$17=$A70)*(UVEmp=W$1),UV!$D$2:$AK$17)</f>
        <v>0</v>
      </c>
      <c r="X70" s="250">
        <f>SUMPRODUCT((UV!$A$2:$A$17=$A70)*(UVEmp=X$1),UV!$D$2:$AK$17)</f>
        <v>0</v>
      </c>
      <c r="Y70" s="250">
        <f>SUMPRODUCT((UV!$A$2:$A$17=$A70)*(UVEmp=Y$1),UV!$D$2:$AK$17)</f>
        <v>0</v>
      </c>
      <c r="Z70" s="250">
        <f>SUMPRODUCT((UV!$A$2:$A$17=$A70)*(UVEmp=Z$1),UV!$D$2:$AK$17)</f>
        <v>0</v>
      </c>
      <c r="AA70" s="250">
        <f>SUMPRODUCT((UV!$A$2:$A$17=$A70)*(UVEmp=AA$1),UV!$D$2:$AK$17)</f>
        <v>0</v>
      </c>
      <c r="AB70" s="250">
        <f>SUMPRODUCT((UV!$A$2:$A$17=$A70)*(UVEmp=AB$1),UV!$D$2:$AK$17)</f>
        <v>0</v>
      </c>
      <c r="AC70" s="250">
        <f>SUMPRODUCT((UV!$A$2:$A$17=$A70)*(UVEmp=AC$1),UV!$D$2:$AK$17)</f>
        <v>0</v>
      </c>
      <c r="AD70" s="250">
        <f>SUMPRODUCT((UV!$A$2:$A$17=$A70)*(UVEmp=AD$1),UV!$D$2:$AK$17)</f>
        <v>0</v>
      </c>
      <c r="AE70" s="250">
        <f>SUMPRODUCT((UV!$A$2:$A$17=$A70)*(UVEmp=AE$1),UV!$D$2:$AK$17)</f>
        <v>0</v>
      </c>
      <c r="AF70" s="250">
        <f>SUMPRODUCT((UV!$A$2:$A$17=$A70)*(UVEmp=AF$1),UV!$D$2:$AK$17)</f>
        <v>0</v>
      </c>
      <c r="AG70" s="250">
        <f>SUMPRODUCT((UV!$A$2:$A$17=$A70)*(UVEmp=AG$1),UV!$D$2:$AK$17)</f>
        <v>0</v>
      </c>
      <c r="AH70" s="250">
        <f>SUMPRODUCT((UV!$A$2:$A$17=$A70)*(UVEmp=AH$1),UV!$D$2:$AK$17)</f>
        <v>0</v>
      </c>
      <c r="AI70" s="250">
        <f>SUMPRODUCT((UV!$A$2:$A$17=$A70)*(UVEmp=AI$1),UV!$D$2:$AK$17)</f>
        <v>0</v>
      </c>
      <c r="AJ70" s="250">
        <f>SUMPRODUCT((UV!$A$2:$A$17=$A70)*(UVEmp=AJ$1),UV!$D$2:$AK$17)</f>
        <v>0</v>
      </c>
      <c r="AK70" s="250">
        <f>SUMPRODUCT((UV!$A$2:$A$17=$A70)*(UVEmp=AK$1),UV!$D$2:$AK$17)</f>
        <v>0</v>
      </c>
      <c r="AL70" s="250">
        <f>SUMPRODUCT((UV!$A$2:$A$17=$A70)*(UVEmp=AL$1),UV!$D$2:$AK$17)</f>
        <v>0</v>
      </c>
      <c r="AM70" s="250">
        <f>SUMPRODUCT((UV!$A$2:$A$17=$A70)*(UVEmp=AM$1),UV!$D$2:$AK$17)</f>
        <v>0</v>
      </c>
      <c r="AN70" s="250">
        <f>SUMPRODUCT((UV!$A$2:$A$17=$A70)*(UVEmp=AN$1),UV!$D$2:$AK$17)</f>
        <v>0</v>
      </c>
      <c r="AO70" s="250">
        <f>SUMPRODUCT((UV!$A$2:$A$17=$A70)*(UVEmp=AO$1),UV!$D$2:$AK$17)</f>
        <v>0</v>
      </c>
      <c r="AP70" s="250">
        <f>SUMPRODUCT((UV!$A$2:$A$17=$A70)*(UVEmp=AP$1),UV!$D$2:$AK$17)</f>
        <v>0</v>
      </c>
      <c r="AQ70" s="250">
        <f>SUMPRODUCT((UV!$A$2:$A$17=$A70)*(UVEmp=AQ$1),UV!$D$2:$AK$17)</f>
        <v>0</v>
      </c>
      <c r="AR70" s="250">
        <f>SUMPRODUCT((UV!$A$2:$A$17=$A70)*(UVEmp=AR$1),UV!$D$2:$AK$17)</f>
        <v>0</v>
      </c>
      <c r="AS70" s="250">
        <f>SUMPRODUCT((UV!$A$2:$A$17=$A70)*(UVEmp=AS$1),UV!$D$2:$AK$17)</f>
        <v>0</v>
      </c>
      <c r="AT70" s="250">
        <f>SUMPRODUCT((UV!$A$2:$A$17=$A70)*(UVEmp=AT$1),UV!$D$2:$AK$17)</f>
        <v>0</v>
      </c>
      <c r="AU70" s="250">
        <f>SUMPRODUCT((UV!$A$2:$A$17=$A70)*(UVEmp=AU$1),UV!$D$2:$AK$17)</f>
        <v>0</v>
      </c>
      <c r="AV70" s="250">
        <f>SUMPRODUCT((UV!$A$2:$A$17=$A70)*(UVEmp=AV$1),UV!$D$2:$AK$17)</f>
        <v>0</v>
      </c>
      <c r="AW70" s="250">
        <f>SUMPRODUCT((UV!$A$2:$A$17=$A70)*(UVEmp=AW$1),UV!$D$2:$AK$17)</f>
        <v>0</v>
      </c>
      <c r="AX70" s="467">
        <f>SUMPRODUCT((UV!$A$2:$A$17=$A70)*(UVEmp=AX$1),UV!$D$2:$AK$17)</f>
        <v>0</v>
      </c>
      <c r="AZ70" s="246"/>
    </row>
    <row r="71" spans="1:52" s="271" customFormat="1" x14ac:dyDescent="0.2">
      <c r="A71" s="247">
        <f t="shared" si="15"/>
        <v>42556</v>
      </c>
      <c r="B71" s="255" t="s">
        <v>74</v>
      </c>
      <c r="C71" s="249">
        <f>SUMPRODUCT((TM!$A$2:$A$17=$A71)*(TMEmp=C$1),TM!$D$2:$AK$17)</f>
        <v>0</v>
      </c>
      <c r="D71" s="250">
        <f>SUMPRODUCT((TM!$A$2:$A$17=$A71)*(TMEmp=D$1),TM!$D$2:$AK$17)</f>
        <v>0</v>
      </c>
      <c r="E71" s="250">
        <f>SUMPRODUCT((TM!$A$2:$A$17=$A71)*(TMEmp=E$1),TM!$D$2:$AK$17)</f>
        <v>1.75</v>
      </c>
      <c r="F71" s="250">
        <f>SUMPRODUCT((TM!$A$2:$A$17=$A71)*(TMEmp=F$1),TM!$D$2:$AK$17)</f>
        <v>0</v>
      </c>
      <c r="G71" s="250">
        <f>SUMPRODUCT((TM!$A$2:$A$17=$A71)*(TMEmp=G$1),TM!$D$2:$AK$17)</f>
        <v>0</v>
      </c>
      <c r="H71" s="250">
        <f>SUMPRODUCT((TM!$A$2:$A$17=$A71)*(TMEmp=H$1),TM!$D$2:$AK$17)</f>
        <v>0</v>
      </c>
      <c r="I71" s="250">
        <f>SUMPRODUCT((TM!$A$2:$A$17=$A71)*(TMEmp=I$1),TM!$D$2:$AK$17)</f>
        <v>0</v>
      </c>
      <c r="J71" s="250">
        <f>SUMPRODUCT((TM!$A$2:$A$17=$A71)*(TMEmp=J$1),TM!$D$2:$AK$17)</f>
        <v>0</v>
      </c>
      <c r="K71" s="250">
        <f>SUMPRODUCT((TM!$A$2:$A$17=$A71)*(TMEmp=K$1),TM!$D$2:$AK$17)</f>
        <v>0</v>
      </c>
      <c r="L71" s="250">
        <f>SUMPRODUCT((TM!$A$2:$A$17=$A71)*(TMEmp=L$1),TM!$D$2:$AK$17)</f>
        <v>0</v>
      </c>
      <c r="M71" s="250">
        <f>SUMPRODUCT((TM!$A$2:$A$17=$A71)*(TMEmp=M$1),TM!$D$2:$AK$17)</f>
        <v>0</v>
      </c>
      <c r="N71" s="250">
        <f>SUMPRODUCT((TM!$A$2:$A$17=$A71)*(TMEmp=N$1),TM!$D$2:$AK$17)</f>
        <v>0</v>
      </c>
      <c r="O71" s="250">
        <f>SUMPRODUCT((TM!$A$2:$A$17=$A71)*(TMEmp=O$1),TM!$D$2:$AK$17)</f>
        <v>0</v>
      </c>
      <c r="P71" s="250">
        <f>SUMPRODUCT((TM!$A$2:$A$17=$A71)*(TMEmp=P$1),TM!$D$2:$AK$17)</f>
        <v>0</v>
      </c>
      <c r="Q71" s="250">
        <f>SUMPRODUCT((TM!$A$2:$A$17=$A71)*(TMEmp=Q$1),TM!$D$2:$AK$17)</f>
        <v>0</v>
      </c>
      <c r="R71" s="250">
        <f>SUMPRODUCT((TM!$A$2:$A$17=$A71)*(TMEmp=R$1),TM!$D$2:$AK$17)</f>
        <v>1</v>
      </c>
      <c r="S71" s="250">
        <f>SUMPRODUCT((TM!$A$2:$A$17=$A71)*(TMEmp=S$1),TM!$D$2:$AK$17)</f>
        <v>0</v>
      </c>
      <c r="T71" s="250">
        <f>SUMPRODUCT((TM!$A$2:$A$17=$A71)*(TMEmp=T$1),TM!$D$2:$AK$17)</f>
        <v>0</v>
      </c>
      <c r="U71" s="250">
        <f>SUMPRODUCT((TM!$A$2:$A$17=$A71)*(TMEmp=U$1),TM!$D$2:$AK$17)</f>
        <v>0</v>
      </c>
      <c r="V71" s="250">
        <f>SUMPRODUCT((TM!$A$2:$A$17=$A71)*(TMEmp=V$1),TM!$D$2:$AK$17)</f>
        <v>0</v>
      </c>
      <c r="W71" s="250">
        <f>SUMPRODUCT((TM!$A$2:$A$17=$A71)*(TMEmp=W$1),TM!$D$2:$AK$17)</f>
        <v>0</v>
      </c>
      <c r="X71" s="250">
        <f>SUMPRODUCT((TM!$A$2:$A$17=$A71)*(TMEmp=X$1),TM!$D$2:$AK$17)</f>
        <v>0</v>
      </c>
      <c r="Y71" s="250">
        <f>SUMPRODUCT((TM!$A$2:$A$17=$A71)*(TMEmp=Y$1),TM!$D$2:$AK$17)</f>
        <v>0</v>
      </c>
      <c r="Z71" s="250">
        <f>SUMPRODUCT((TM!$A$2:$A$17=$A71)*(TMEmp=Z$1),TM!$D$2:$AK$17)</f>
        <v>0</v>
      </c>
      <c r="AA71" s="250">
        <f>SUMPRODUCT((TM!$A$2:$A$17=$A71)*(TMEmp=AA$1),TM!$D$2:$AK$17)</f>
        <v>0</v>
      </c>
      <c r="AB71" s="250">
        <f>SUMPRODUCT((TM!$A$2:$A$17=$A71)*(TMEmp=AB$1),TM!$D$2:$AK$17)</f>
        <v>0</v>
      </c>
      <c r="AC71" s="250">
        <f>SUMPRODUCT((TM!$A$2:$A$17=$A71)*(TMEmp=AC$1),TM!$D$2:$AK$17)</f>
        <v>0</v>
      </c>
      <c r="AD71" s="250">
        <f>SUMPRODUCT((TM!$A$2:$A$17=$A71)*(TMEmp=AD$1),TM!$D$2:$AK$17)</f>
        <v>0</v>
      </c>
      <c r="AE71" s="250">
        <f>SUMPRODUCT((TM!$A$2:$A$17=$A71)*(TMEmp=AE$1),TM!$D$2:$AK$17)</f>
        <v>2</v>
      </c>
      <c r="AF71" s="250">
        <f>SUMPRODUCT((TM!$A$2:$A$17=$A71)*(TMEmp=AF$1),TM!$D$2:$AK$17)</f>
        <v>0</v>
      </c>
      <c r="AG71" s="250">
        <f>SUMPRODUCT((TM!$A$2:$A$17=$A71)*(TMEmp=AG$1),TM!$D$2:$AK$17)</f>
        <v>0</v>
      </c>
      <c r="AH71" s="250">
        <f>SUMPRODUCT((TM!$A$2:$A$17=$A71)*(TMEmp=AH$1),TM!$D$2:$AK$17)</f>
        <v>0</v>
      </c>
      <c r="AI71" s="250">
        <f>SUMPRODUCT((TM!$A$2:$A$17=$A71)*(TMEmp=AI$1),TM!$D$2:$AK$17)</f>
        <v>0</v>
      </c>
      <c r="AJ71" s="250">
        <f>SUMPRODUCT((TM!$A$2:$A$17=$A71)*(TMEmp=AJ$1),TM!$D$2:$AK$17)</f>
        <v>0</v>
      </c>
      <c r="AK71" s="250">
        <f>SUMPRODUCT((TM!$A$2:$A$17=$A71)*(TMEmp=AK$1),TM!$D$2:$AK$17)</f>
        <v>0</v>
      </c>
      <c r="AL71" s="250">
        <f>SUMPRODUCT((TM!$A$2:$A$17=$A71)*(TMEmp=AL$1),TM!$D$2:$AK$17)</f>
        <v>0</v>
      </c>
      <c r="AM71" s="250">
        <f>SUMPRODUCT((TM!$A$2:$A$17=$A71)*(TMEmp=AM$1),TM!$D$2:$AK$17)</f>
        <v>0</v>
      </c>
      <c r="AN71" s="250">
        <f>SUMPRODUCT((TM!$A$2:$A$17=$A71)*(TMEmp=AN$1),TM!$D$2:$AK$17)</f>
        <v>0</v>
      </c>
      <c r="AO71" s="250">
        <f>SUMPRODUCT((TM!$A$2:$A$17=$A71)*(TMEmp=AO$1),TM!$D$2:$AK$17)</f>
        <v>0</v>
      </c>
      <c r="AP71" s="250">
        <f>SUMPRODUCT((TM!$A$2:$A$17=$A71)*(TMEmp=AP$1),TM!$D$2:$AK$17)</f>
        <v>0</v>
      </c>
      <c r="AQ71" s="250">
        <f>SUMPRODUCT((TM!$A$2:$A$17=$A71)*(TMEmp=AQ$1),TM!$D$2:$AK$17)</f>
        <v>0</v>
      </c>
      <c r="AR71" s="250">
        <f>SUMPRODUCT((TM!$A$2:$A$17=$A71)*(TMEmp=AR$1),TM!$D$2:$AK$17)</f>
        <v>0</v>
      </c>
      <c r="AS71" s="250">
        <f>SUMPRODUCT((TM!$A$2:$A$17=$A71)*(TMEmp=AS$1),TM!$D$2:$AK$17)</f>
        <v>0</v>
      </c>
      <c r="AT71" s="250">
        <f>SUMPRODUCT((TM!$A$2:$A$17=$A71)*(TMEmp=AT$1),TM!$D$2:$AK$17)</f>
        <v>0</v>
      </c>
      <c r="AU71" s="250">
        <f>SUMPRODUCT((TM!$A$2:$A$17=$A71)*(TMEmp=AU$1),TM!$D$2:$AK$17)</f>
        <v>0</v>
      </c>
      <c r="AV71" s="250">
        <f>SUMPRODUCT((TM!$A$2:$A$17=$A71)*(TMEmp=AV$1),TM!$D$2:$AK$17)</f>
        <v>0</v>
      </c>
      <c r="AW71" s="250">
        <f>SUMPRODUCT((TM!$A$2:$A$17=$A71)*(TMEmp=AW$1),TM!$D$2:$AK$17)</f>
        <v>0</v>
      </c>
      <c r="AX71" s="467">
        <f>SUMPRODUCT((TM!$A$2:$A$17=$A71)*(TMEmp=AX$1),TM!$D$2:$AK$17)</f>
        <v>0</v>
      </c>
      <c r="AZ71" s="246"/>
    </row>
    <row r="72" spans="1:52" s="271" customFormat="1" x14ac:dyDescent="0.2">
      <c r="A72" s="256">
        <f t="shared" si="15"/>
        <v>42556</v>
      </c>
      <c r="B72" s="257" t="s">
        <v>72</v>
      </c>
      <c r="C72" s="258">
        <f>SUMPRODUCT((PC!$A$2:$A$80=$A72)*(PCEmp=C$1),PC!$D$2:$BD$80)</f>
        <v>0</v>
      </c>
      <c r="D72" s="259">
        <f>SUMPRODUCT((PC!$A$2:$A$80=$A72)*(PCEmp=D$1),PC!$D$2:$BD$80)</f>
        <v>0</v>
      </c>
      <c r="E72" s="259">
        <f>SUMPRODUCT((PC!$A$2:$A$80=$A72)*(PCEmp=E$1),PC!$D$2:$BD$80)</f>
        <v>0</v>
      </c>
      <c r="F72" s="259">
        <f>SUMPRODUCT((PC!$A$2:$A$80=$A72)*(PCEmp=F$1),PC!$D$2:$BD$80)</f>
        <v>0</v>
      </c>
      <c r="G72" s="259">
        <f>SUMPRODUCT((PC!$A$2:$A$80=$A72)*(PCEmp=G$1),PC!$D$2:$BD$80)</f>
        <v>0</v>
      </c>
      <c r="H72" s="259">
        <f>SUMPRODUCT((PC!$A$2:$A$80=$A72)*(PCEmp=H$1),PC!$D$2:$BD$80)</f>
        <v>0</v>
      </c>
      <c r="I72" s="259">
        <f>SUMPRODUCT((PC!$A$2:$A$80=$A72)*(PCEmp=I$1),PC!$D$2:$BD$80)</f>
        <v>0</v>
      </c>
      <c r="J72" s="259">
        <f>SUMPRODUCT((PC!$A$2:$A$80=$A72)*(PCEmp=J$1),PC!$D$2:$BD$80)</f>
        <v>0</v>
      </c>
      <c r="K72" s="259">
        <f>SUMPRODUCT((PC!$A$2:$A$80=$A72)*(PCEmp=K$1),PC!$D$2:$BD$80)</f>
        <v>0</v>
      </c>
      <c r="L72" s="259">
        <f>SUMPRODUCT((PC!$A$2:$A$80=$A72)*(PCEmp=L$1),PC!$D$2:$BD$80)</f>
        <v>0</v>
      </c>
      <c r="M72" s="259">
        <f>SUMPRODUCT((PC!$A$2:$A$80=$A72)*(PCEmp=M$1),PC!$D$2:$BD$80)</f>
        <v>0</v>
      </c>
      <c r="N72" s="259">
        <f>SUMPRODUCT((PC!$A$2:$A$80=$A72)*(PCEmp=N$1),PC!$D$2:$BD$80)</f>
        <v>0</v>
      </c>
      <c r="O72" s="259">
        <f>SUMPRODUCT((PC!$A$2:$A$80=$A72)*(PCEmp=O$1),PC!$D$2:$BD$80)</f>
        <v>0</v>
      </c>
      <c r="P72" s="259">
        <f>SUMPRODUCT((PC!$A$2:$A$80=$A72)*(PCEmp=P$1),PC!$D$2:$BD$80)</f>
        <v>0</v>
      </c>
      <c r="Q72" s="259">
        <f>SUMPRODUCT((PC!$A$2:$A$80=$A72)*(PCEmp=Q$1),PC!$D$2:$BD$80)</f>
        <v>0</v>
      </c>
      <c r="R72" s="259">
        <f>SUMPRODUCT((PC!$A$2:$A$80=$A72)*(PCEmp=R$1),PC!$D$2:$BD$80)</f>
        <v>0</v>
      </c>
      <c r="S72" s="259">
        <f>SUMPRODUCT((PC!$A$2:$A$80=$A72)*(PCEmp=S$1),PC!$D$2:$BD$80)</f>
        <v>0</v>
      </c>
      <c r="T72" s="259">
        <f>SUMPRODUCT((PC!$A$2:$A$80=$A72)*(PCEmp=T$1),PC!$D$2:$BD$80)</f>
        <v>0</v>
      </c>
      <c r="U72" s="259">
        <f>SUMPRODUCT((PC!$A$2:$A$80=$A72)*(PCEmp=U$1),PC!$D$2:$BD$80)</f>
        <v>0</v>
      </c>
      <c r="V72" s="259">
        <f>SUMPRODUCT((PC!$A$2:$A$80=$A72)*(PCEmp=V$1),PC!$D$2:$BD$80)</f>
        <v>0</v>
      </c>
      <c r="W72" s="259">
        <f>SUMPRODUCT((PC!$A$2:$A$80=$A72)*(PCEmp=W$1),PC!$D$2:$BD$80)</f>
        <v>0</v>
      </c>
      <c r="X72" s="259">
        <f>SUMPRODUCT((PC!$A$2:$A$80=$A72)*(PCEmp=X$1),PC!$D$2:$BD$80)</f>
        <v>0</v>
      </c>
      <c r="Y72" s="259">
        <f>SUMPRODUCT((PC!$A$2:$A$80=$A72)*(PCEmp=Y$1),PC!$D$2:$BD$80)</f>
        <v>0</v>
      </c>
      <c r="Z72" s="259">
        <f>SUMPRODUCT((PC!$A$2:$A$80=$A72)*(PCEmp=Z$1),PC!$D$2:$BD$80)</f>
        <v>0</v>
      </c>
      <c r="AA72" s="259">
        <f>SUMPRODUCT((PC!$A$2:$A$80=$A72)*(PCEmp=AA$1),PC!$D$2:$BD$80)</f>
        <v>0</v>
      </c>
      <c r="AB72" s="259">
        <f>SUMPRODUCT((PC!$A$2:$A$80=$A72)*(PCEmp=AB$1),PC!$D$2:$BD$80)</f>
        <v>0</v>
      </c>
      <c r="AC72" s="259">
        <f>SUMPRODUCT((PC!$A$2:$A$80=$A72)*(PCEmp=AC$1),PC!$D$2:$BD$80)</f>
        <v>0</v>
      </c>
      <c r="AD72" s="259">
        <f>SUMPRODUCT((PC!$A$2:$A$80=$A72)*(PCEmp=AD$1),PC!$D$2:$BD$80)</f>
        <v>0</v>
      </c>
      <c r="AE72" s="259">
        <f>SUMPRODUCT((PC!$A$2:$A$80=$A72)*(PCEmp=AE$1),PC!$D$2:$BD$80)</f>
        <v>0</v>
      </c>
      <c r="AF72" s="259">
        <f>SUMPRODUCT((PC!$A$2:$A$80=$A72)*(PCEmp=AF$1),PC!$D$2:$BD$80)</f>
        <v>0</v>
      </c>
      <c r="AG72" s="259">
        <f>SUMPRODUCT((PC!$A$2:$A$80=$A72)*(PCEmp=AG$1),PC!$D$2:$BD$80)</f>
        <v>0</v>
      </c>
      <c r="AH72" s="259">
        <f>SUMPRODUCT((PC!$A$2:$A$80=$A72)*(PCEmp=AH$1),PC!$D$2:$BD$80)</f>
        <v>0</v>
      </c>
      <c r="AI72" s="259">
        <f>SUMPRODUCT((PC!$A$2:$A$80=$A72)*(PCEmp=AI$1),PC!$D$2:$BD$80)</f>
        <v>0</v>
      </c>
      <c r="AJ72" s="259">
        <f>SUMPRODUCT((PC!$A$2:$A$80=$A72)*(PCEmp=AJ$1),PC!$D$2:$BD$80)</f>
        <v>0</v>
      </c>
      <c r="AK72" s="259">
        <f>SUMPRODUCT((PC!$A$2:$A$80=$A72)*(PCEmp=AK$1),PC!$D$2:$BD$80)</f>
        <v>0</v>
      </c>
      <c r="AL72" s="259">
        <f>SUMPRODUCT((PC!$A$2:$A$80=$A72)*(PCEmp=AL$1),PC!$D$2:$BD$80)</f>
        <v>0</v>
      </c>
      <c r="AM72" s="259">
        <f>SUMPRODUCT((PC!$A$2:$A$80=$A72)*(PCEmp=AM$1),PC!$D$2:$BD$80)</f>
        <v>0</v>
      </c>
      <c r="AN72" s="259">
        <f>SUMPRODUCT((PC!$A$2:$A$80=$A72)*(PCEmp=AN$1),PC!$D$2:$BD$80)</f>
        <v>0</v>
      </c>
      <c r="AO72" s="259">
        <f>SUMPRODUCT((PC!$A$2:$A$80=$A72)*(PCEmp=AO$1),PC!$D$2:$BD$80)</f>
        <v>0</v>
      </c>
      <c r="AP72" s="259">
        <f>SUMPRODUCT((PC!$A$2:$A$80=$A72)*(PCEmp=AP$1),PC!$D$2:$BD$80)</f>
        <v>0</v>
      </c>
      <c r="AQ72" s="259">
        <f>SUMPRODUCT((PC!$A$2:$A$80=$A72)*(PCEmp=AQ$1),PC!$D$2:$BD$80)</f>
        <v>0</v>
      </c>
      <c r="AR72" s="259">
        <f>SUMPRODUCT((PC!$A$2:$A$80=$A72)*(PCEmp=AR$1),PC!$D$2:$BD$80)</f>
        <v>0</v>
      </c>
      <c r="AS72" s="259">
        <f>SUMPRODUCT((PC!$A$2:$A$80=$A72)*(PCEmp=AS$1),PC!$D$2:$BD$80)</f>
        <v>0</v>
      </c>
      <c r="AT72" s="259">
        <f>SUMPRODUCT((PC!$A$2:$A$80=$A72)*(PCEmp=AT$1),PC!$D$2:$BD$80)</f>
        <v>0</v>
      </c>
      <c r="AU72" s="259">
        <f>SUMPRODUCT((PC!$A$2:$A$80=$A72)*(PCEmp=AU$1),PC!$D$2:$BD$80)</f>
        <v>0</v>
      </c>
      <c r="AV72" s="259">
        <f>SUMPRODUCT((PC!$A$2:$A$80=$A72)*(PCEmp=AV$1),PC!$D$2:$BD$80)</f>
        <v>0</v>
      </c>
      <c r="AW72" s="259">
        <f>SUMPRODUCT((PC!$A$2:$A$80=$A72)*(PCEmp=AW$1),PC!$D$2:$BD$80)</f>
        <v>0</v>
      </c>
      <c r="AX72" s="468">
        <f>SUMPRODUCT((PC!$A$2:$A$80=$A72)*(PCEmp=AX$1),PC!$D$2:$BD$80)</f>
        <v>0</v>
      </c>
      <c r="AZ72" s="246"/>
    </row>
    <row r="73" spans="1:52" s="271" customFormat="1" x14ac:dyDescent="0.2">
      <c r="A73" s="247">
        <f t="shared" si="15"/>
        <v>42556</v>
      </c>
      <c r="B73" s="254" t="s">
        <v>85</v>
      </c>
      <c r="C73" s="249">
        <f>SUMPRODUCT((RF!$A$2:$A$17=$A73)*(RFEmp=C$1)*(RF!$H$21:$AO$21="RF Lead"),RF!$H$2:$AO$17)</f>
        <v>0</v>
      </c>
      <c r="D73" s="250">
        <f>SUMPRODUCT((RF!$A$2:$A$17=$A73)*(RFEmp=D$1)*(RF!$H$21:$AO$21="RF Lead"),RF!$H$2:$AO$17)</f>
        <v>0</v>
      </c>
      <c r="E73" s="250">
        <f>SUMPRODUCT((RF!$A$2:$A$17=$A73)*(RFEmp=E$1)*(RF!$H$21:$AO$21="RF Lead"),RF!$H$2:$AO$17)</f>
        <v>0</v>
      </c>
      <c r="F73" s="250">
        <f>SUMPRODUCT((RF!$A$2:$A$17=$A73)*(RFEmp=F$1)*(RF!$H$21:$AO$21="RF Lead"),RF!$H$2:$AO$17)</f>
        <v>0</v>
      </c>
      <c r="G73" s="250">
        <f>SUMPRODUCT((RF!$A$2:$A$17=$A73)*(RFEmp=G$1)*(RF!$H$21:$AO$21="RF Lead"),RF!$H$2:$AO$17)</f>
        <v>0</v>
      </c>
      <c r="H73" s="250">
        <f>SUMPRODUCT((RF!$A$2:$A$17=$A73)*(RFEmp=H$1)*(RF!$H$21:$AO$21="RF Lead"),RF!$H$2:$AO$17)</f>
        <v>0</v>
      </c>
      <c r="I73" s="250">
        <f>SUMPRODUCT((RF!$A$2:$A$17=$A73)*(RFEmp=I$1)*(RF!$H$21:$AO$21="RF Lead"),RF!$H$2:$AO$17)</f>
        <v>0</v>
      </c>
      <c r="J73" s="250">
        <f>SUMPRODUCT((RF!$A$2:$A$17=$A73)*(RFEmp=J$1)*(RF!$H$21:$AO$21="RF Lead"),RF!$H$2:$AO$17)</f>
        <v>0</v>
      </c>
      <c r="K73" s="250">
        <f>SUMPRODUCT((RF!$A$2:$A$17=$A73)*(RFEmp=K$1)*(RF!$H$21:$AO$21="RF Lead"),RF!$H$2:$AO$17)</f>
        <v>0</v>
      </c>
      <c r="L73" s="250">
        <f>SUMPRODUCT((RF!$A$2:$A$17=$A73)*(RFEmp=L$1)*(RF!$H$21:$AO$21="RF Lead"),RF!$H$2:$AO$17)</f>
        <v>0</v>
      </c>
      <c r="M73" s="250">
        <f>SUMPRODUCT((RF!$A$2:$A$17=$A73)*(RFEmp=M$1)*(RF!$H$21:$AO$21="RF Lead"),RF!$H$2:$AO$17)</f>
        <v>0</v>
      </c>
      <c r="N73" s="250">
        <f>SUMPRODUCT((RF!$A$2:$A$17=$A73)*(RFEmp=N$1)*(RF!$H$21:$AO$21="RF Lead"),RF!$H$2:$AO$17)</f>
        <v>0</v>
      </c>
      <c r="O73" s="250">
        <f>SUMPRODUCT((RF!$A$2:$A$17=$A73)*(RFEmp=O$1)*(RF!$H$21:$AO$21="RF Lead"),RF!$H$2:$AO$17)</f>
        <v>0</v>
      </c>
      <c r="P73" s="250">
        <f>SUMPRODUCT((RF!$A$2:$A$17=$A73)*(RFEmp=P$1)*(RF!$H$21:$AO$21="RF Lead"),RF!$H$2:$AO$17)</f>
        <v>0</v>
      </c>
      <c r="Q73" s="250">
        <f>SUMPRODUCT((RF!$A$2:$A$17=$A73)*(RFEmp=Q$1)*(RF!$H$21:$AO$21="RF Lead"),RF!$H$2:$AO$17)</f>
        <v>0</v>
      </c>
      <c r="R73" s="250">
        <f>SUMPRODUCT((RF!$A$2:$A$17=$A73)*(RFEmp=R$1)*(RF!$H$21:$AO$21="RF Lead"),RF!$H$2:$AO$17)</f>
        <v>0</v>
      </c>
      <c r="S73" s="250">
        <f>SUMPRODUCT((RF!$A$2:$A$17=$A73)*(RFEmp=S$1)*(RF!$H$21:$AO$21="RF Lead"),RF!$H$2:$AO$17)</f>
        <v>0</v>
      </c>
      <c r="T73" s="250">
        <f>SUMPRODUCT((RF!$A$2:$A$17=$A73)*(RFEmp=T$1)*(RF!$H$21:$AO$21="RF Lead"),RF!$H$2:$AO$17)</f>
        <v>0</v>
      </c>
      <c r="U73" s="250">
        <f>SUMPRODUCT((RF!$A$2:$A$17=$A73)*(RFEmp=U$1)*(RF!$H$21:$AO$21="RF Lead"),RF!$H$2:$AO$17)</f>
        <v>0</v>
      </c>
      <c r="V73" s="250">
        <f>SUMPRODUCT((RF!$A$2:$A$17=$A73)*(RFEmp=V$1)*(RF!$H$21:$AO$21="RF Lead"),RF!$H$2:$AO$17)</f>
        <v>0</v>
      </c>
      <c r="W73" s="250">
        <f>SUMPRODUCT((RF!$A$2:$A$17=$A73)*(RFEmp=W$1)*(RF!$H$21:$AO$21="RF Lead"),RF!$H$2:$AO$17)</f>
        <v>0</v>
      </c>
      <c r="X73" s="250">
        <f>SUMPRODUCT((RF!$A$2:$A$17=$A73)*(RFEmp=X$1)*(RF!$H$21:$AO$21="RF Lead"),RF!$H$2:$AO$17)</f>
        <v>0</v>
      </c>
      <c r="Y73" s="250">
        <f>SUMPRODUCT((RF!$A$2:$A$17=$A73)*(RFEmp=Y$1)*(RF!$H$21:$AO$21="RF Lead"),RF!$H$2:$AO$17)</f>
        <v>0</v>
      </c>
      <c r="Z73" s="250">
        <f>SUMPRODUCT((RF!$A$2:$A$17=$A73)*(RFEmp=Z$1)*(RF!$H$21:$AO$21="RF Lead"),RF!$H$2:$AO$17)</f>
        <v>0</v>
      </c>
      <c r="AA73" s="250">
        <f>SUMPRODUCT((RF!$A$2:$A$17=$A73)*(RFEmp=AA$1)*(RF!$H$21:$AO$21="RF Lead"),RF!$H$2:$AO$17)</f>
        <v>0</v>
      </c>
      <c r="AB73" s="250">
        <f>SUMPRODUCT((RF!$A$2:$A$17=$A73)*(RFEmp=AB$1)*(RF!$H$21:$AO$21="RF Lead"),RF!$H$2:$AO$17)</f>
        <v>0</v>
      </c>
      <c r="AC73" s="250">
        <f>SUMPRODUCT((RF!$A$2:$A$17=$A73)*(RFEmp=AC$1)*(RF!$H$21:$AO$21="RF Lead"),RF!$H$2:$AO$17)</f>
        <v>0</v>
      </c>
      <c r="AD73" s="250">
        <f>SUMPRODUCT((RF!$A$2:$A$17=$A73)*(RFEmp=AD$1)*(RF!$H$21:$AO$21="RF Lead"),RF!$H$2:$AO$17)</f>
        <v>0</v>
      </c>
      <c r="AE73" s="250">
        <f>SUMPRODUCT((RF!$A$2:$A$17=$A73)*(RFEmp=AE$1)*(RF!$H$21:$AO$21="RF Lead"),RF!$H$2:$AO$17)</f>
        <v>0</v>
      </c>
      <c r="AF73" s="250">
        <f>SUMPRODUCT((RF!$A$2:$A$17=$A73)*(RFEmp=AF$1)*(RF!$H$21:$AO$21="RF Lead"),RF!$H$2:$AO$17)</f>
        <v>0</v>
      </c>
      <c r="AG73" s="250">
        <f>SUMPRODUCT((RF!$A$2:$A$17=$A73)*(RFEmp=AG$1)*(RF!$H$21:$AO$21="RF Lead"),RF!$H$2:$AO$17)</f>
        <v>0</v>
      </c>
      <c r="AH73" s="250">
        <f>SUMPRODUCT((RF!$A$2:$A$17=$A73)*(RFEmp=AH$1)*(RF!$H$21:$AO$21="RF Lead"),RF!$H$2:$AO$17)</f>
        <v>0</v>
      </c>
      <c r="AI73" s="250">
        <f>SUMPRODUCT((RF!$A$2:$A$17=$A73)*(RFEmp=AI$1)*(RF!$H$21:$AO$21="RF Lead"),RF!$H$2:$AO$17)</f>
        <v>0</v>
      </c>
      <c r="AJ73" s="250">
        <f>SUMPRODUCT((RF!$A$2:$A$17=$A73)*(RFEmp=AJ$1)*(RF!$H$21:$AO$21="RF Lead"),RF!$H$2:$AO$17)</f>
        <v>0</v>
      </c>
      <c r="AK73" s="250">
        <f>SUMPRODUCT((RF!$A$2:$A$17=$A73)*(RFEmp=AK$1)*(RF!$H$21:$AO$21="RF Lead"),RF!$H$2:$AO$17)</f>
        <v>0</v>
      </c>
      <c r="AL73" s="250">
        <f>SUMPRODUCT((RF!$A$2:$A$17=$A73)*(RFEmp=AL$1)*(RF!$H$21:$AO$21="RF Lead"),RF!$H$2:$AO$17)</f>
        <v>0</v>
      </c>
      <c r="AM73" s="250">
        <f>SUMPRODUCT((RF!$A$2:$A$17=$A73)*(RFEmp=AM$1)*(RF!$H$21:$AO$21="RF Lead"),RF!$H$2:$AO$17)</f>
        <v>0</v>
      </c>
      <c r="AN73" s="250">
        <f>SUMPRODUCT((RF!$A$2:$A$17=$A73)*(RFEmp=AN$1)*(RF!$H$21:$AO$21="RF Lead"),RF!$H$2:$AO$17)</f>
        <v>0</v>
      </c>
      <c r="AO73" s="250">
        <f>SUMPRODUCT((RF!$A$2:$A$17=$A73)*(RFEmp=AO$1)*(RF!$H$21:$AO$21="RF Lead"),RF!$H$2:$AO$17)</f>
        <v>0</v>
      </c>
      <c r="AP73" s="250">
        <f>SUMPRODUCT((RF!$A$2:$A$17=$A73)*(RFEmp=AP$1)*(RF!$H$21:$AO$21="RF Lead"),RF!$H$2:$AO$17)</f>
        <v>0</v>
      </c>
      <c r="AQ73" s="250">
        <f>SUMPRODUCT((RF!$A$2:$A$17=$A73)*(RFEmp=AQ$1)*(RF!$H$21:$AO$21="RF Lead"),RF!$H$2:$AO$17)</f>
        <v>0</v>
      </c>
      <c r="AR73" s="250">
        <f>SUMPRODUCT((RF!$A$2:$A$17=$A73)*(RFEmp=AR$1)*(RF!$H$21:$AO$21="RF Lead"),RF!$H$2:$AO$17)</f>
        <v>0</v>
      </c>
      <c r="AS73" s="250">
        <f>SUMPRODUCT((RF!$A$2:$A$17=$A73)*(RFEmp=AS$1)*(RF!$H$21:$AO$21="RF Lead"),RF!$H$2:$AO$17)</f>
        <v>0</v>
      </c>
      <c r="AT73" s="250">
        <f>SUMPRODUCT((RF!$A$2:$A$17=$A73)*(RFEmp=AT$1)*(RF!$H$21:$AO$21="RF Lead"),RF!$H$2:$AO$17)</f>
        <v>0</v>
      </c>
      <c r="AU73" s="250">
        <f>SUMPRODUCT((RF!$A$2:$A$17=$A73)*(RFEmp=AU$1)*(RF!$H$21:$AO$21="RF Lead"),RF!$H$2:$AO$17)</f>
        <v>0</v>
      </c>
      <c r="AV73" s="250">
        <f>SUMPRODUCT((RF!$A$2:$A$17=$A73)*(RFEmp=AV$1)*(RF!$H$21:$AO$21="RF Lead"),RF!$H$2:$AO$17)</f>
        <v>0</v>
      </c>
      <c r="AW73" s="250">
        <f>SUMPRODUCT((RF!$A$2:$A$17=$A73)*(RFEmp=AW$1)*(RF!$H$21:$AO$21="RF Lead"),RF!$H$2:$AO$17)</f>
        <v>0</v>
      </c>
      <c r="AX73" s="467">
        <f>SUMPRODUCT((RF!$A$2:$A$17=$A73)*(RFEmp=AX$1)*(RF!$H$21:$AO$21="RF Lead"),RF!$H$2:$AO$17)</f>
        <v>0</v>
      </c>
      <c r="AZ73" s="246"/>
    </row>
    <row r="74" spans="1:52" s="271" customFormat="1" x14ac:dyDescent="0.2">
      <c r="A74" s="260">
        <f t="shared" si="15"/>
        <v>42556</v>
      </c>
      <c r="B74" s="261" t="str">
        <f>Total!$M$1</f>
        <v>SC</v>
      </c>
      <c r="C74" s="249">
        <f>SUMPRODUCT((SC!$A$2:$A$34=$A74)*(SCEmp=C$1),SC!$F$2:$Z$34)</f>
        <v>0</v>
      </c>
      <c r="D74" s="250">
        <f>SUMPRODUCT((SC!$A$2:$A$34=$A74)*(SCEmp=D$1),SC!$F$2:$Z$34)</f>
        <v>0</v>
      </c>
      <c r="E74" s="250">
        <f>SUMPRODUCT((SC!$A$2:$A$34=$A74)*(SCEmp=E$1),SC!$F$2:$Z$34)</f>
        <v>0</v>
      </c>
      <c r="F74" s="250">
        <f>SUMPRODUCT((SC!$A$2:$A$34=$A74)*(SCEmp=F$1),SC!$F$2:$Z$34)</f>
        <v>0</v>
      </c>
      <c r="G74" s="250">
        <f>SUMPRODUCT((SC!$A$2:$A$34=$A74)*(SCEmp=G$1),SC!$F$2:$Z$34)</f>
        <v>0</v>
      </c>
      <c r="H74" s="250">
        <f>SUMPRODUCT((SC!$A$2:$A$34=$A74)*(SCEmp=H$1),SC!$F$2:$Z$34)</f>
        <v>0</v>
      </c>
      <c r="I74" s="250">
        <f>SUMPRODUCT((SC!$A$2:$A$34=$A74)*(SCEmp=I$1),SC!$F$2:$Z$34)</f>
        <v>0</v>
      </c>
      <c r="J74" s="250">
        <f>SUMPRODUCT((SC!$A$2:$A$34=$A74)*(SCEmp=J$1),SC!$F$2:$Z$34)</f>
        <v>0</v>
      </c>
      <c r="K74" s="250">
        <f>SUMPRODUCT((SC!$A$2:$A$34=$A74)*(SCEmp=K$1),SC!$F$2:$Z$34)</f>
        <v>0</v>
      </c>
      <c r="L74" s="250">
        <f>SUMPRODUCT((SC!$A$2:$A$34=$A74)*(SCEmp=L$1),SC!$F$2:$Z$34)</f>
        <v>0</v>
      </c>
      <c r="M74" s="250">
        <f>SUMPRODUCT((SC!$A$2:$A$34=$A74)*(SCEmp=M$1),SC!$F$2:$Z$34)</f>
        <v>0</v>
      </c>
      <c r="N74" s="250">
        <f>SUMPRODUCT((SC!$A$2:$A$34=$A74)*(SCEmp=N$1),SC!$F$2:$Z$34)</f>
        <v>0</v>
      </c>
      <c r="O74" s="250">
        <f>SUMPRODUCT((SC!$A$2:$A$34=$A74)*(SCEmp=O$1),SC!$F$2:$Z$34)</f>
        <v>0</v>
      </c>
      <c r="P74" s="250">
        <f>SUMPRODUCT((SC!$A$2:$A$34=$A74)*(SCEmp=P$1),SC!$F$2:$Z$34)</f>
        <v>0</v>
      </c>
      <c r="Q74" s="250">
        <f>SUMPRODUCT((SC!$A$2:$A$34=$A74)*(SCEmp=Q$1),SC!$F$2:$Z$34)</f>
        <v>0</v>
      </c>
      <c r="R74" s="250">
        <f>SUMPRODUCT((SC!$A$2:$A$34=$A74)*(SCEmp=R$1),SC!$F$2:$Z$34)</f>
        <v>0</v>
      </c>
      <c r="S74" s="250">
        <f>SUMPRODUCT((SC!$A$2:$A$34=$A74)*(SCEmp=S$1),SC!$F$2:$Z$34)</f>
        <v>0</v>
      </c>
      <c r="T74" s="250">
        <f>SUMPRODUCT((SC!$A$2:$A$34=$A74)*(SCEmp=T$1),SC!$F$2:$Z$34)</f>
        <v>0</v>
      </c>
      <c r="U74" s="250">
        <f>SUMPRODUCT((SC!$A$2:$A$34=$A74)*(SCEmp=U$1),SC!$F$2:$Z$34)</f>
        <v>0</v>
      </c>
      <c r="V74" s="250">
        <f>SUMPRODUCT((SC!$A$2:$A$34=$A74)*(SCEmp=V$1),SC!$F$2:$Z$34)</f>
        <v>0</v>
      </c>
      <c r="W74" s="250">
        <f>SUMPRODUCT((SC!$A$2:$A$34=$A74)*(SCEmp=W$1),SC!$F$2:$Z$34)</f>
        <v>0</v>
      </c>
      <c r="X74" s="250">
        <f>SUMPRODUCT((SC!$A$2:$A$34=$A74)*(SCEmp=X$1),SC!$F$2:$Z$34)</f>
        <v>0</v>
      </c>
      <c r="Y74" s="250">
        <f>SUMPRODUCT((SC!$A$2:$A$34=$A74)*(SCEmp=Y$1),SC!$F$2:$Z$34)</f>
        <v>0</v>
      </c>
      <c r="Z74" s="250">
        <f>SUMPRODUCT((SC!$A$2:$A$34=$A74)*(SCEmp=Z$1),SC!$F$2:$Z$34)</f>
        <v>0</v>
      </c>
      <c r="AA74" s="250">
        <f>SUMPRODUCT((SC!$A$2:$A$34=$A74)*(SCEmp=AA$1),SC!$F$2:$Z$34)</f>
        <v>0</v>
      </c>
      <c r="AB74" s="250">
        <f>SUMPRODUCT((SC!$A$2:$A$34=$A74)*(SCEmp=AB$1),SC!$F$2:$Z$34)</f>
        <v>0</v>
      </c>
      <c r="AC74" s="250">
        <f>SUMPRODUCT((SC!$A$2:$A$34=$A74)*(SCEmp=AC$1),SC!$F$2:$Z$34)</f>
        <v>0</v>
      </c>
      <c r="AD74" s="250">
        <f>SUMPRODUCT((SC!$A$2:$A$34=$A74)*(SCEmp=AD$1),SC!$F$2:$Z$34)</f>
        <v>0</v>
      </c>
      <c r="AE74" s="250">
        <f>SUMPRODUCT((SC!$A$2:$A$34=$A74)*(SCEmp=AE$1),SC!$F$2:$Z$34)</f>
        <v>0</v>
      </c>
      <c r="AF74" s="250">
        <f>SUMPRODUCT((SC!$A$2:$A$34=$A74)*(SCEmp=AF$1),SC!$F$2:$Z$34)</f>
        <v>0</v>
      </c>
      <c r="AG74" s="250">
        <f>SUMPRODUCT((SC!$A$2:$A$34=$A74)*(SCEmp=AG$1),SC!$F$2:$Z$34)</f>
        <v>0</v>
      </c>
      <c r="AH74" s="250">
        <f>SUMPRODUCT((SC!$A$2:$A$34=$A74)*(SCEmp=AH$1),SC!$F$2:$Z$34)</f>
        <v>0</v>
      </c>
      <c r="AI74" s="250">
        <f>SUMPRODUCT((SC!$A$2:$A$34=$A74)*(SCEmp=AI$1),SC!$F$2:$Z$34)</f>
        <v>0</v>
      </c>
      <c r="AJ74" s="250">
        <f>SUMPRODUCT((SC!$A$2:$A$34=$A74)*(SCEmp=AJ$1),SC!$F$2:$Z$34)</f>
        <v>0</v>
      </c>
      <c r="AK74" s="250">
        <f>SUMPRODUCT((SC!$A$2:$A$34=$A74)*(SCEmp=AK$1),SC!$F$2:$Z$34)</f>
        <v>0</v>
      </c>
      <c r="AL74" s="250">
        <f>SUMPRODUCT((SC!$A$2:$A$34=$A74)*(SCEmp=AL$1),SC!$F$2:$Z$34)</f>
        <v>0</v>
      </c>
      <c r="AM74" s="250">
        <f>SUMPRODUCT((SC!$A$2:$A$34=$A74)*(SCEmp=AM$1),SC!$F$2:$Z$34)</f>
        <v>0</v>
      </c>
      <c r="AN74" s="250">
        <f>SUMPRODUCT((SC!$A$2:$A$34=$A74)*(SCEmp=AN$1),SC!$F$2:$Z$34)</f>
        <v>0</v>
      </c>
      <c r="AO74" s="250">
        <f>SUMPRODUCT((SC!$A$2:$A$34=$A74)*(SCEmp=AO$1),SC!$F$2:$Z$34)</f>
        <v>0</v>
      </c>
      <c r="AP74" s="250">
        <f>SUMPRODUCT((SC!$A$2:$A$34=$A74)*(SCEmp=AP$1),SC!$F$2:$Z$34)</f>
        <v>0</v>
      </c>
      <c r="AQ74" s="250">
        <f>SUMPRODUCT((SC!$A$2:$A$34=$A74)*(SCEmp=AQ$1),SC!$F$2:$Z$34)</f>
        <v>0</v>
      </c>
      <c r="AR74" s="250">
        <f>SUMPRODUCT((SC!$A$2:$A$34=$A74)*(SCEmp=AR$1),SC!$F$2:$Z$34)</f>
        <v>0</v>
      </c>
      <c r="AS74" s="250">
        <f>SUMPRODUCT((SC!$A$2:$A$34=$A74)*(SCEmp=AS$1),SC!$F$2:$Z$34)</f>
        <v>0</v>
      </c>
      <c r="AT74" s="250">
        <f>SUMPRODUCT((SC!$A$2:$A$34=$A74)*(SCEmp=AT$1),SC!$F$2:$Z$34)</f>
        <v>0</v>
      </c>
      <c r="AU74" s="250">
        <f>SUMPRODUCT((SC!$A$2:$A$34=$A74)*(SCEmp=AU$1),SC!$F$2:$Z$34)</f>
        <v>0</v>
      </c>
      <c r="AV74" s="250">
        <f>SUMPRODUCT((SC!$A$2:$A$34=$A74)*(SCEmp=AV$1),SC!$F$2:$Z$34)</f>
        <v>0</v>
      </c>
      <c r="AW74" s="250">
        <f>SUMPRODUCT((SC!$A$2:$A$34=$A74)*(SCEmp=AW$1),SC!$F$2:$Z$34)</f>
        <v>0</v>
      </c>
      <c r="AX74" s="467">
        <f>SUMPRODUCT((SC!$A$2:$A$34=$A74)*(SCEmp=AX$1),SC!$F$2:$Z$34)</f>
        <v>0</v>
      </c>
      <c r="AZ74" s="246"/>
    </row>
    <row r="75" spans="1:52" s="271" customFormat="1" x14ac:dyDescent="0.2">
      <c r="A75" s="262">
        <f t="shared" si="15"/>
        <v>42556</v>
      </c>
      <c r="B75" s="263" t="s">
        <v>87</v>
      </c>
      <c r="C75" s="264">
        <f t="shared" ref="C75:AN75" si="30">IF(SUM(C62:C74)&gt;8,SUM(C62:C74)-8,0)+IF(SUM(C62:C74)&gt;12,SUM(C62:C74)-12,0)</f>
        <v>0</v>
      </c>
      <c r="D75" s="265">
        <f t="shared" si="30"/>
        <v>0</v>
      </c>
      <c r="E75" s="265">
        <f t="shared" si="30"/>
        <v>0</v>
      </c>
      <c r="F75" s="265">
        <f t="shared" si="30"/>
        <v>0</v>
      </c>
      <c r="G75" s="265">
        <f t="shared" si="30"/>
        <v>0</v>
      </c>
      <c r="H75" s="265">
        <f t="shared" si="30"/>
        <v>0</v>
      </c>
      <c r="I75" s="265">
        <f t="shared" si="30"/>
        <v>0</v>
      </c>
      <c r="J75" s="265">
        <f t="shared" si="30"/>
        <v>0</v>
      </c>
      <c r="K75" s="265">
        <f t="shared" si="30"/>
        <v>0</v>
      </c>
      <c r="L75" s="265">
        <f t="shared" si="30"/>
        <v>0</v>
      </c>
      <c r="M75" s="265">
        <f t="shared" si="30"/>
        <v>0</v>
      </c>
      <c r="N75" s="265">
        <f t="shared" si="30"/>
        <v>0</v>
      </c>
      <c r="O75" s="265">
        <f t="shared" si="30"/>
        <v>0</v>
      </c>
      <c r="P75" s="265">
        <f t="shared" si="30"/>
        <v>0</v>
      </c>
      <c r="Q75" s="265">
        <f t="shared" si="30"/>
        <v>0</v>
      </c>
      <c r="R75" s="265">
        <f t="shared" si="30"/>
        <v>0</v>
      </c>
      <c r="S75" s="265">
        <f t="shared" si="30"/>
        <v>0</v>
      </c>
      <c r="T75" s="265">
        <f t="shared" si="30"/>
        <v>0</v>
      </c>
      <c r="U75" s="265">
        <f t="shared" si="30"/>
        <v>0</v>
      </c>
      <c r="V75" s="265">
        <f t="shared" si="30"/>
        <v>0</v>
      </c>
      <c r="W75" s="265">
        <f t="shared" si="30"/>
        <v>0</v>
      </c>
      <c r="X75" s="265">
        <f t="shared" si="30"/>
        <v>0</v>
      </c>
      <c r="Y75" s="265">
        <f t="shared" si="30"/>
        <v>0</v>
      </c>
      <c r="Z75" s="265">
        <f t="shared" si="30"/>
        <v>0</v>
      </c>
      <c r="AA75" s="265">
        <f t="shared" si="30"/>
        <v>0</v>
      </c>
      <c r="AB75" s="265">
        <f t="shared" si="30"/>
        <v>0</v>
      </c>
      <c r="AC75" s="265">
        <f t="shared" si="30"/>
        <v>0</v>
      </c>
      <c r="AD75" s="265">
        <f t="shared" si="30"/>
        <v>0</v>
      </c>
      <c r="AE75" s="265">
        <f t="shared" si="30"/>
        <v>0</v>
      </c>
      <c r="AF75" s="265">
        <f t="shared" si="30"/>
        <v>0</v>
      </c>
      <c r="AG75" s="265">
        <f t="shared" si="30"/>
        <v>0</v>
      </c>
      <c r="AH75" s="265">
        <f t="shared" si="30"/>
        <v>0</v>
      </c>
      <c r="AI75" s="265">
        <f t="shared" si="30"/>
        <v>0</v>
      </c>
      <c r="AJ75" s="265">
        <f t="shared" si="30"/>
        <v>0</v>
      </c>
      <c r="AK75" s="265">
        <f t="shared" si="30"/>
        <v>0</v>
      </c>
      <c r="AL75" s="265">
        <f t="shared" si="30"/>
        <v>0</v>
      </c>
      <c r="AM75" s="265">
        <f t="shared" si="30"/>
        <v>0</v>
      </c>
      <c r="AN75" s="265">
        <f t="shared" si="30"/>
        <v>0</v>
      </c>
      <c r="AO75" s="265">
        <f t="shared" ref="AO75:AW75" si="31">IF(SUM(AO62:AO74)&gt;8,SUM(AO62:AO74)-8,0)+IF(SUM(AO62:AO74)&gt;12,SUM(AO62:AO74)-12,0)</f>
        <v>0</v>
      </c>
      <c r="AP75" s="265">
        <f t="shared" si="31"/>
        <v>0</v>
      </c>
      <c r="AQ75" s="265">
        <f t="shared" si="31"/>
        <v>0</v>
      </c>
      <c r="AR75" s="265">
        <f t="shared" si="31"/>
        <v>0</v>
      </c>
      <c r="AS75" s="265">
        <f t="shared" si="31"/>
        <v>0</v>
      </c>
      <c r="AT75" s="265">
        <f t="shared" si="31"/>
        <v>0</v>
      </c>
      <c r="AU75" s="265">
        <f t="shared" si="31"/>
        <v>0</v>
      </c>
      <c r="AV75" s="265">
        <f t="shared" si="31"/>
        <v>0</v>
      </c>
      <c r="AW75" s="265">
        <f t="shared" si="31"/>
        <v>0</v>
      </c>
      <c r="AX75" s="469">
        <f t="shared" si="18"/>
        <v>0</v>
      </c>
      <c r="AZ75" s="246"/>
    </row>
    <row r="76" spans="1:52" s="271" customFormat="1" x14ac:dyDescent="0.2">
      <c r="A76" s="266">
        <f t="shared" si="15"/>
        <v>42556</v>
      </c>
      <c r="B76" s="267" t="s">
        <v>86</v>
      </c>
      <c r="C76" s="268">
        <f t="shared" ref="C76:AN76" si="32">IFERROR((C$243*SUM(C62:C71)+C$244*SUM(C72:C74))/SUM(C62:C74)/2,0)*C75</f>
        <v>0</v>
      </c>
      <c r="D76" s="269">
        <f t="shared" si="32"/>
        <v>0</v>
      </c>
      <c r="E76" s="269">
        <f t="shared" si="32"/>
        <v>0</v>
      </c>
      <c r="F76" s="269">
        <f t="shared" si="32"/>
        <v>0</v>
      </c>
      <c r="G76" s="269">
        <f t="shared" si="32"/>
        <v>0</v>
      </c>
      <c r="H76" s="269">
        <f t="shared" si="32"/>
        <v>0</v>
      </c>
      <c r="I76" s="269">
        <f t="shared" si="32"/>
        <v>0</v>
      </c>
      <c r="J76" s="269">
        <f t="shared" si="32"/>
        <v>0</v>
      </c>
      <c r="K76" s="269">
        <f t="shared" si="32"/>
        <v>0</v>
      </c>
      <c r="L76" s="269">
        <f t="shared" si="32"/>
        <v>0</v>
      </c>
      <c r="M76" s="269">
        <f t="shared" si="32"/>
        <v>0</v>
      </c>
      <c r="N76" s="269">
        <f t="shared" si="32"/>
        <v>0</v>
      </c>
      <c r="O76" s="269">
        <f t="shared" si="32"/>
        <v>0</v>
      </c>
      <c r="P76" s="269">
        <f t="shared" si="32"/>
        <v>0</v>
      </c>
      <c r="Q76" s="269">
        <f t="shared" si="32"/>
        <v>0</v>
      </c>
      <c r="R76" s="269">
        <f t="shared" si="32"/>
        <v>0</v>
      </c>
      <c r="S76" s="269">
        <f t="shared" si="32"/>
        <v>0</v>
      </c>
      <c r="T76" s="269">
        <f t="shared" si="32"/>
        <v>0</v>
      </c>
      <c r="U76" s="269">
        <f t="shared" si="32"/>
        <v>0</v>
      </c>
      <c r="V76" s="269">
        <f t="shared" si="32"/>
        <v>0</v>
      </c>
      <c r="W76" s="269">
        <f t="shared" si="32"/>
        <v>0</v>
      </c>
      <c r="X76" s="269">
        <f t="shared" si="32"/>
        <v>0</v>
      </c>
      <c r="Y76" s="269">
        <f t="shared" si="32"/>
        <v>0</v>
      </c>
      <c r="Z76" s="269">
        <f t="shared" si="32"/>
        <v>0</v>
      </c>
      <c r="AA76" s="269">
        <f t="shared" si="32"/>
        <v>0</v>
      </c>
      <c r="AB76" s="269">
        <f t="shared" si="32"/>
        <v>0</v>
      </c>
      <c r="AC76" s="269">
        <f t="shared" si="32"/>
        <v>0</v>
      </c>
      <c r="AD76" s="269">
        <f t="shared" si="32"/>
        <v>0</v>
      </c>
      <c r="AE76" s="269">
        <f t="shared" si="32"/>
        <v>0</v>
      </c>
      <c r="AF76" s="269">
        <f t="shared" si="32"/>
        <v>0</v>
      </c>
      <c r="AG76" s="269">
        <f t="shared" si="32"/>
        <v>0</v>
      </c>
      <c r="AH76" s="269">
        <f t="shared" si="32"/>
        <v>0</v>
      </c>
      <c r="AI76" s="269">
        <f t="shared" si="32"/>
        <v>0</v>
      </c>
      <c r="AJ76" s="269">
        <f t="shared" si="32"/>
        <v>0</v>
      </c>
      <c r="AK76" s="269">
        <f t="shared" si="32"/>
        <v>0</v>
      </c>
      <c r="AL76" s="269">
        <f t="shared" si="32"/>
        <v>0</v>
      </c>
      <c r="AM76" s="269">
        <f t="shared" si="32"/>
        <v>0</v>
      </c>
      <c r="AN76" s="269">
        <f t="shared" si="32"/>
        <v>0</v>
      </c>
      <c r="AO76" s="269">
        <f t="shared" ref="AO76:AW76" si="33">IFERROR((AO$243*SUM(AO62:AO71)+AO$244*SUM(AO72:AO74))/SUM(AO62:AO74)/2,0)*AO75</f>
        <v>0</v>
      </c>
      <c r="AP76" s="269">
        <f t="shared" si="33"/>
        <v>0</v>
      </c>
      <c r="AQ76" s="269">
        <f t="shared" si="33"/>
        <v>0</v>
      </c>
      <c r="AR76" s="269">
        <f t="shared" si="33"/>
        <v>0</v>
      </c>
      <c r="AS76" s="269">
        <f t="shared" si="33"/>
        <v>0</v>
      </c>
      <c r="AT76" s="269">
        <f t="shared" si="33"/>
        <v>0</v>
      </c>
      <c r="AU76" s="269">
        <f t="shared" si="33"/>
        <v>0</v>
      </c>
      <c r="AV76" s="269">
        <f t="shared" si="33"/>
        <v>0</v>
      </c>
      <c r="AW76" s="269">
        <f t="shared" si="33"/>
        <v>0</v>
      </c>
      <c r="AX76" s="470">
        <f t="shared" si="21"/>
        <v>0</v>
      </c>
      <c r="AZ76" s="246"/>
    </row>
    <row r="77" spans="1:52" s="271" customFormat="1" x14ac:dyDescent="0.2">
      <c r="A77" s="247">
        <f t="shared" ref="A77" si="34">A62+1</f>
        <v>42557</v>
      </c>
      <c r="B77" s="248" t="s">
        <v>77</v>
      </c>
      <c r="C77" s="249">
        <f>SUMPRODUCT((Driver!$A$2:$A$17=$A77)*(DriverEmp=C$1),Driver!$C$2:$V$17)</f>
        <v>0</v>
      </c>
      <c r="D77" s="250">
        <f>SUMPRODUCT((Driver!$A$2:$A$17=$A77)*(DriverEmp=D$1),Driver!$C$2:$V$17)</f>
        <v>0</v>
      </c>
      <c r="E77" s="250">
        <f>SUMPRODUCT((Driver!$A$2:$A$17=$A77)*(DriverEmp=E$1),Driver!$C$2:$V$17)</f>
        <v>0</v>
      </c>
      <c r="F77" s="250">
        <f>SUMPRODUCT((Driver!$A$2:$A$17=$A77)*(DriverEmp=F$1),Driver!$C$2:$V$17)</f>
        <v>0</v>
      </c>
      <c r="G77" s="250">
        <f>SUMPRODUCT((Driver!$A$2:$A$17=$A77)*(DriverEmp=G$1),Driver!$C$2:$V$17)</f>
        <v>0</v>
      </c>
      <c r="H77" s="250">
        <f>SUMPRODUCT((Driver!$A$2:$A$17=$A77)*(DriverEmp=H$1),Driver!$C$2:$V$17)</f>
        <v>0</v>
      </c>
      <c r="I77" s="250">
        <f>SUMPRODUCT((Driver!$A$2:$A$17=$A77)*(DriverEmp=I$1),Driver!$C$2:$V$17)</f>
        <v>0</v>
      </c>
      <c r="J77" s="250">
        <f>SUMPRODUCT((Driver!$A$2:$A$17=$A77)*(DriverEmp=J$1),Driver!$C$2:$V$17)</f>
        <v>0</v>
      </c>
      <c r="K77" s="250">
        <f>SUMPRODUCT((Driver!$A$2:$A$17=$A77)*(DriverEmp=K$1),Driver!$C$2:$V$17)</f>
        <v>0</v>
      </c>
      <c r="L77" s="250">
        <f>SUMPRODUCT((Driver!$A$2:$A$17=$A77)*(DriverEmp=L$1),Driver!$C$2:$V$17)</f>
        <v>0</v>
      </c>
      <c r="M77" s="250">
        <f>SUMPRODUCT((Driver!$A$2:$A$17=$A77)*(DriverEmp=M$1),Driver!$C$2:$V$17)</f>
        <v>0</v>
      </c>
      <c r="N77" s="250">
        <f>SUMPRODUCT((Driver!$A$2:$A$17=$A77)*(DriverEmp=N$1),Driver!$C$2:$V$17)</f>
        <v>0</v>
      </c>
      <c r="O77" s="250">
        <f>SUMPRODUCT((Driver!$A$2:$A$17=$A77)*(DriverEmp=O$1),Driver!$C$2:$V$17)</f>
        <v>0</v>
      </c>
      <c r="P77" s="250">
        <f>SUMPRODUCT((Driver!$A$2:$A$17=$A77)*(DriverEmp=P$1),Driver!$C$2:$V$17)</f>
        <v>0</v>
      </c>
      <c r="Q77" s="250">
        <f>SUMPRODUCT((Driver!$A$2:$A$17=$A77)*(DriverEmp=Q$1),Driver!$C$2:$V$17)</f>
        <v>0</v>
      </c>
      <c r="R77" s="250">
        <f>SUMPRODUCT((Driver!$A$2:$A$17=$A77)*(DriverEmp=R$1),Driver!$C$2:$V$17)</f>
        <v>0</v>
      </c>
      <c r="S77" s="250">
        <f>SUMPRODUCT((Driver!$A$2:$A$17=$A77)*(DriverEmp=S$1),Driver!$C$2:$V$17)</f>
        <v>0</v>
      </c>
      <c r="T77" s="250">
        <f>SUMPRODUCT((Driver!$A$2:$A$17=$A77)*(DriverEmp=T$1),Driver!$C$2:$V$17)</f>
        <v>0</v>
      </c>
      <c r="U77" s="250">
        <f>SUMPRODUCT((Driver!$A$2:$A$17=$A77)*(DriverEmp=U$1),Driver!$C$2:$V$17)</f>
        <v>7.75</v>
      </c>
      <c r="V77" s="250">
        <f>SUMPRODUCT((Driver!$A$2:$A$17=$A77)*(DriverEmp=V$1),Driver!$C$2:$V$17)</f>
        <v>0</v>
      </c>
      <c r="W77" s="250">
        <f>SUMPRODUCT((Driver!$A$2:$A$17=$A77)*(DriverEmp=W$1),Driver!$C$2:$V$17)</f>
        <v>0</v>
      </c>
      <c r="X77" s="250">
        <f>SUMPRODUCT((Driver!$A$2:$A$17=$A77)*(DriverEmp=X$1),Driver!$C$2:$V$17)</f>
        <v>0</v>
      </c>
      <c r="Y77" s="250">
        <f>SUMPRODUCT((Driver!$A$2:$A$17=$A77)*(DriverEmp=Y$1),Driver!$C$2:$V$17)</f>
        <v>0</v>
      </c>
      <c r="Z77" s="250">
        <f>SUMPRODUCT((Driver!$A$2:$A$17=$A77)*(DriverEmp=Z$1),Driver!$C$2:$V$17)</f>
        <v>0</v>
      </c>
      <c r="AA77" s="250">
        <f>SUMPRODUCT((Driver!$A$2:$A$17=$A77)*(DriverEmp=AA$1),Driver!$C$2:$V$17)</f>
        <v>0</v>
      </c>
      <c r="AB77" s="250">
        <f>SUMPRODUCT((Driver!$A$2:$A$17=$A77)*(DriverEmp=AB$1),Driver!$C$2:$V$17)</f>
        <v>0</v>
      </c>
      <c r="AC77" s="250">
        <f>SUMPRODUCT((Driver!$A$2:$A$17=$A77)*(DriverEmp=AC$1),Driver!$C$2:$V$17)</f>
        <v>0</v>
      </c>
      <c r="AD77" s="250">
        <f>SUMPRODUCT((Driver!$A$2:$A$17=$A77)*(DriverEmp=AD$1),Driver!$C$2:$V$17)</f>
        <v>0</v>
      </c>
      <c r="AE77" s="250">
        <f>SUMPRODUCT((Driver!$A$2:$A$17=$A77)*(DriverEmp=AE$1),Driver!$C$2:$V$17)</f>
        <v>0</v>
      </c>
      <c r="AF77" s="250">
        <f>SUMPRODUCT((Driver!$A$2:$A$17=$A77)*(DriverEmp=AF$1),Driver!$C$2:$V$17)</f>
        <v>0</v>
      </c>
      <c r="AG77" s="250">
        <f>SUMPRODUCT((Driver!$A$2:$A$17=$A77)*(DriverEmp=AG$1),Driver!$C$2:$V$17)</f>
        <v>0</v>
      </c>
      <c r="AH77" s="250">
        <f>SUMPRODUCT((Driver!$A$2:$A$17=$A77)*(DriverEmp=AH$1),Driver!$C$2:$V$17)</f>
        <v>0</v>
      </c>
      <c r="AI77" s="250">
        <f>SUMPRODUCT((Driver!$A$2:$A$17=$A77)*(DriverEmp=AI$1),Driver!$C$2:$V$17)</f>
        <v>0</v>
      </c>
      <c r="AJ77" s="250">
        <f>SUMPRODUCT((Driver!$A$2:$A$17=$A77)*(DriverEmp=AJ$1),Driver!$C$2:$V$17)</f>
        <v>0</v>
      </c>
      <c r="AK77" s="250">
        <f>SUMPRODUCT((Driver!$A$2:$A$17=$A77)*(DriverEmp=AK$1),Driver!$C$2:$V$17)</f>
        <v>0</v>
      </c>
      <c r="AL77" s="250">
        <f>SUMPRODUCT((Driver!$A$2:$A$17=$A77)*(DriverEmp=AL$1),Driver!$C$2:$V$17)</f>
        <v>0</v>
      </c>
      <c r="AM77" s="250">
        <f>SUMPRODUCT((Driver!$A$2:$A$17=$A77)*(DriverEmp=AM$1),Driver!$C$2:$V$17)</f>
        <v>0</v>
      </c>
      <c r="AN77" s="250">
        <f>SUMPRODUCT((Driver!$A$2:$A$17=$A77)*(DriverEmp=AN$1),Driver!$C$2:$V$17)</f>
        <v>0</v>
      </c>
      <c r="AO77" s="250">
        <f>SUMPRODUCT((Driver!$A$2:$A$17=$A77)*(DriverEmp=AO$1),Driver!$C$2:$V$17)</f>
        <v>0</v>
      </c>
      <c r="AP77" s="250">
        <f>SUMPRODUCT((Driver!$A$2:$A$17=$A77)*(DriverEmp=AP$1),Driver!$C$2:$V$17)</f>
        <v>0</v>
      </c>
      <c r="AQ77" s="250">
        <f>SUMPRODUCT((Driver!$A$2:$A$17=$A77)*(DriverEmp=AQ$1),Driver!$C$2:$V$17)</f>
        <v>0</v>
      </c>
      <c r="AR77" s="250">
        <f>SUMPRODUCT((Driver!$A$2:$A$17=$A77)*(DriverEmp=AR$1),Driver!$C$2:$V$17)</f>
        <v>0</v>
      </c>
      <c r="AS77" s="250">
        <f>SUMPRODUCT((Driver!$A$2:$A$17=$A77)*(DriverEmp=AS$1),Driver!$C$2:$V$17)</f>
        <v>0</v>
      </c>
      <c r="AT77" s="250">
        <f>SUMPRODUCT((Driver!$A$2:$A$17=$A77)*(DriverEmp=AT$1),Driver!$C$2:$V$17)</f>
        <v>0</v>
      </c>
      <c r="AU77" s="250">
        <f>SUMPRODUCT((Driver!$A$2:$A$17=$A77)*(DriverEmp=AU$1),Driver!$C$2:$V$17)</f>
        <v>0</v>
      </c>
      <c r="AV77" s="250">
        <f>SUMPRODUCT((Driver!$A$2:$A$17=$A77)*(DriverEmp=AV$1),Driver!$C$2:$V$17)</f>
        <v>0</v>
      </c>
      <c r="AW77" s="250">
        <f>SUMPRODUCT((Driver!$A$2:$A$17=$A77)*(DriverEmp=AW$1),Driver!$C$2:$V$17)</f>
        <v>0</v>
      </c>
      <c r="AX77" s="467">
        <f>SUMPRODUCT((Driver!$A$2:$A$17=$A77)*(DriverEmp=AX$1),Driver!$C$2:$V$17)</f>
        <v>0</v>
      </c>
      <c r="AZ77" s="246"/>
    </row>
    <row r="78" spans="1:52" s="271" customFormat="1" x14ac:dyDescent="0.2">
      <c r="A78" s="247">
        <f t="shared" ref="A78" si="35">A77</f>
        <v>42557</v>
      </c>
      <c r="B78" s="251" t="str">
        <f>Total!$H$1</f>
        <v>PP</v>
      </c>
      <c r="C78" s="249">
        <f>SUMPRODUCT((PP!$A$2:$A$80=$A78)*(PPEmp=C$1),PP!$D$2:$BD$80)</f>
        <v>0</v>
      </c>
      <c r="D78" s="250">
        <f>SUMPRODUCT((PP!$A$2:$A$80=$A78)*(PPEmp=D$1),PP!$D$2:$BD$80)</f>
        <v>0</v>
      </c>
      <c r="E78" s="250">
        <f>SUMPRODUCT((PP!$A$2:$A$80=$A78)*(PPEmp=E$1),PP!$D$2:$BD$80)</f>
        <v>0</v>
      </c>
      <c r="F78" s="250">
        <f>SUMPRODUCT((PP!$A$2:$A$80=$A78)*(PPEmp=F$1),PP!$D$2:$BD$80)</f>
        <v>0</v>
      </c>
      <c r="G78" s="250">
        <f>SUMPRODUCT((PP!$A$2:$A$80=$A78)*(PPEmp=G$1),PP!$D$2:$BD$80)</f>
        <v>0</v>
      </c>
      <c r="H78" s="250">
        <f>SUMPRODUCT((PP!$A$2:$A$80=$A78)*(PPEmp=H$1),PP!$D$2:$BD$80)</f>
        <v>0</v>
      </c>
      <c r="I78" s="250">
        <f>SUMPRODUCT((PP!$A$2:$A$80=$A78)*(PPEmp=I$1),PP!$D$2:$BD$80)</f>
        <v>0</v>
      </c>
      <c r="J78" s="250">
        <f>SUMPRODUCT((PP!$A$2:$A$80=$A78)*(PPEmp=J$1),PP!$D$2:$BD$80)</f>
        <v>0</v>
      </c>
      <c r="K78" s="250">
        <f>SUMPRODUCT((PP!$A$2:$A$80=$A78)*(PPEmp=K$1),PP!$D$2:$BD$80)</f>
        <v>0</v>
      </c>
      <c r="L78" s="250">
        <f>SUMPRODUCT((PP!$A$2:$A$80=$A78)*(PPEmp=L$1),PP!$D$2:$BD$80)</f>
        <v>0</v>
      </c>
      <c r="M78" s="250">
        <f>SUMPRODUCT((PP!$A$2:$A$80=$A78)*(PPEmp=M$1),PP!$D$2:$BD$80)</f>
        <v>0</v>
      </c>
      <c r="N78" s="250">
        <f>SUMPRODUCT((PP!$A$2:$A$80=$A78)*(PPEmp=N$1),PP!$D$2:$BD$80)</f>
        <v>0</v>
      </c>
      <c r="O78" s="250">
        <f>SUMPRODUCT((PP!$A$2:$A$80=$A78)*(PPEmp=O$1),PP!$D$2:$BD$80)</f>
        <v>0</v>
      </c>
      <c r="P78" s="250">
        <f>SUMPRODUCT((PP!$A$2:$A$80=$A78)*(PPEmp=P$1),PP!$D$2:$BD$80)</f>
        <v>0</v>
      </c>
      <c r="Q78" s="250">
        <f>SUMPRODUCT((PP!$A$2:$A$80=$A78)*(PPEmp=Q$1),PP!$D$2:$BD$80)</f>
        <v>0</v>
      </c>
      <c r="R78" s="250">
        <f>SUMPRODUCT((PP!$A$2:$A$80=$A78)*(PPEmp=R$1),PP!$D$2:$BD$80)</f>
        <v>0</v>
      </c>
      <c r="S78" s="250">
        <f>SUMPRODUCT((PP!$A$2:$A$80=$A78)*(PPEmp=S$1),PP!$D$2:$BD$80)</f>
        <v>0</v>
      </c>
      <c r="T78" s="250">
        <f>SUMPRODUCT((PP!$A$2:$A$80=$A78)*(PPEmp=T$1),PP!$D$2:$BD$80)</f>
        <v>0</v>
      </c>
      <c r="U78" s="250">
        <f>SUMPRODUCT((PP!$A$2:$A$80=$A78)*(PPEmp=U$1),PP!$D$2:$BD$80)</f>
        <v>0</v>
      </c>
      <c r="V78" s="250">
        <f>SUMPRODUCT((PP!$A$2:$A$80=$A78)*(PPEmp=V$1),PP!$D$2:$BD$80)</f>
        <v>0</v>
      </c>
      <c r="W78" s="250">
        <f>SUMPRODUCT((PP!$A$2:$A$80=$A78)*(PPEmp=W$1),PP!$D$2:$BD$80)</f>
        <v>0</v>
      </c>
      <c r="X78" s="250">
        <f>SUMPRODUCT((PP!$A$2:$A$80=$A78)*(PPEmp=X$1),PP!$D$2:$BD$80)</f>
        <v>0</v>
      </c>
      <c r="Y78" s="250">
        <f>SUMPRODUCT((PP!$A$2:$A$80=$A78)*(PPEmp=Y$1),PP!$D$2:$BD$80)</f>
        <v>0</v>
      </c>
      <c r="Z78" s="250">
        <f>SUMPRODUCT((PP!$A$2:$A$80=$A78)*(PPEmp=Z$1),PP!$D$2:$BD$80)</f>
        <v>0</v>
      </c>
      <c r="AA78" s="250">
        <f>SUMPRODUCT((PP!$A$2:$A$80=$A78)*(PPEmp=AA$1),PP!$D$2:$BD$80)</f>
        <v>0</v>
      </c>
      <c r="AB78" s="250">
        <f>SUMPRODUCT((PP!$A$2:$A$80=$A78)*(PPEmp=AB$1),PP!$D$2:$BD$80)</f>
        <v>0</v>
      </c>
      <c r="AC78" s="250">
        <f>SUMPRODUCT((PP!$A$2:$A$80=$A78)*(PPEmp=AC$1),PP!$D$2:$BD$80)</f>
        <v>0</v>
      </c>
      <c r="AD78" s="250">
        <f>SUMPRODUCT((PP!$A$2:$A$80=$A78)*(PPEmp=AD$1),PP!$D$2:$BD$80)</f>
        <v>0</v>
      </c>
      <c r="AE78" s="250">
        <f>SUMPRODUCT((PP!$A$2:$A$80=$A78)*(PPEmp=AE$1),PP!$D$2:$BD$80)</f>
        <v>0</v>
      </c>
      <c r="AF78" s="250">
        <f>SUMPRODUCT((PP!$A$2:$A$80=$A78)*(PPEmp=AF$1),PP!$D$2:$BD$80)</f>
        <v>0</v>
      </c>
      <c r="AG78" s="250">
        <f>SUMPRODUCT((PP!$A$2:$A$80=$A78)*(PPEmp=AG$1),PP!$D$2:$BD$80)</f>
        <v>0</v>
      </c>
      <c r="AH78" s="250">
        <f>SUMPRODUCT((PP!$A$2:$A$80=$A78)*(PPEmp=AH$1),PP!$D$2:$BD$80)</f>
        <v>0</v>
      </c>
      <c r="AI78" s="250">
        <f>SUMPRODUCT((PP!$A$2:$A$80=$A78)*(PPEmp=AI$1),PP!$D$2:$BD$80)</f>
        <v>0</v>
      </c>
      <c r="AJ78" s="250">
        <f>SUMPRODUCT((PP!$A$2:$A$80=$A78)*(PPEmp=AJ$1),PP!$D$2:$BD$80)</f>
        <v>0</v>
      </c>
      <c r="AK78" s="250">
        <f>SUMPRODUCT((PP!$A$2:$A$80=$A78)*(PPEmp=AK$1),PP!$D$2:$BD$80)</f>
        <v>0</v>
      </c>
      <c r="AL78" s="250">
        <f>SUMPRODUCT((PP!$A$2:$A$80=$A78)*(PPEmp=AL$1),PP!$D$2:$BD$80)</f>
        <v>0</v>
      </c>
      <c r="AM78" s="250">
        <f>SUMPRODUCT((PP!$A$2:$A$80=$A78)*(PPEmp=AM$1),PP!$D$2:$BD$80)</f>
        <v>0</v>
      </c>
      <c r="AN78" s="250">
        <f>SUMPRODUCT((PP!$A$2:$A$80=$A78)*(PPEmp=AN$1),PP!$D$2:$BD$80)</f>
        <v>0</v>
      </c>
      <c r="AO78" s="250">
        <f>SUMPRODUCT((PP!$A$2:$A$80=$A78)*(PPEmp=AO$1),PP!$D$2:$BD$80)</f>
        <v>0</v>
      </c>
      <c r="AP78" s="250">
        <f>SUMPRODUCT((PP!$A$2:$A$80=$A78)*(PPEmp=AP$1),PP!$D$2:$BD$80)</f>
        <v>0</v>
      </c>
      <c r="AQ78" s="250">
        <f>SUMPRODUCT((PP!$A$2:$A$80=$A78)*(PPEmp=AQ$1),PP!$D$2:$BD$80)</f>
        <v>0</v>
      </c>
      <c r="AR78" s="250">
        <f>SUMPRODUCT((PP!$A$2:$A$80=$A78)*(PPEmp=AR$1),PP!$D$2:$BD$80)</f>
        <v>0</v>
      </c>
      <c r="AS78" s="250">
        <f>SUMPRODUCT((PP!$A$2:$A$80=$A78)*(PPEmp=AS$1),PP!$D$2:$BD$80)</f>
        <v>0</v>
      </c>
      <c r="AT78" s="250">
        <f>SUMPRODUCT((PP!$A$2:$A$80=$A78)*(PPEmp=AT$1),PP!$D$2:$BD$80)</f>
        <v>0</v>
      </c>
      <c r="AU78" s="250">
        <f>SUMPRODUCT((PP!$A$2:$A$80=$A78)*(PPEmp=AU$1),PP!$D$2:$BD$80)</f>
        <v>0</v>
      </c>
      <c r="AV78" s="250">
        <f>SUMPRODUCT((PP!$A$2:$A$80=$A78)*(PPEmp=AV$1),PP!$D$2:$BD$80)</f>
        <v>0</v>
      </c>
      <c r="AW78" s="250">
        <f>SUMPRODUCT((PP!$A$2:$A$80=$A78)*(PPEmp=AW$1),PP!$D$2:$BD$80)</f>
        <v>0</v>
      </c>
      <c r="AX78" s="467">
        <f>SUMPRODUCT((PP!$A$2:$A$80=$A78)*(PPEmp=AX$1),PP!$D$2:$BD$80)</f>
        <v>0</v>
      </c>
      <c r="AZ78" s="246"/>
    </row>
    <row r="79" spans="1:52" s="271" customFormat="1" x14ac:dyDescent="0.2">
      <c r="A79" s="247">
        <f t="shared" si="15"/>
        <v>42557</v>
      </c>
      <c r="B79" s="252" t="str">
        <f>Total!$J$1</f>
        <v>FH</v>
      </c>
      <c r="C79" s="249">
        <f>SUMPRODUCT((FH!$A$2:$A$97=$A79)*(FHEmp=C$1),FH!$E$2:$AZ$97)</f>
        <v>0</v>
      </c>
      <c r="D79" s="250">
        <f>SUMPRODUCT((FH!$A$2:$A$97=$A79)*(FHEmp=D$1),FH!$E$2:$AZ$97)</f>
        <v>0</v>
      </c>
      <c r="E79" s="250">
        <f>SUMPRODUCT((FH!$A$2:$A$97=$A79)*(FHEmp=E$1),FH!$E$2:$AZ$97)</f>
        <v>0</v>
      </c>
      <c r="F79" s="250">
        <f>SUMPRODUCT((FH!$A$2:$A$97=$A79)*(FHEmp=F$1),FH!$E$2:$AZ$97)</f>
        <v>0</v>
      </c>
      <c r="G79" s="250">
        <f>SUMPRODUCT((FH!$A$2:$A$97=$A79)*(FHEmp=G$1),FH!$E$2:$AZ$97)</f>
        <v>0</v>
      </c>
      <c r="H79" s="250">
        <f>SUMPRODUCT((FH!$A$2:$A$97=$A79)*(FHEmp=H$1),FH!$E$2:$AZ$97)</f>
        <v>0</v>
      </c>
      <c r="I79" s="250">
        <f>SUMPRODUCT((FH!$A$2:$A$97=$A79)*(FHEmp=I$1),FH!$E$2:$AZ$97)</f>
        <v>0</v>
      </c>
      <c r="J79" s="250">
        <f>SUMPRODUCT((FH!$A$2:$A$97=$A79)*(FHEmp=J$1),FH!$E$2:$AZ$97)</f>
        <v>0</v>
      </c>
      <c r="K79" s="250">
        <f>SUMPRODUCT((FH!$A$2:$A$97=$A79)*(FHEmp=K$1),FH!$E$2:$AZ$97)</f>
        <v>0</v>
      </c>
      <c r="L79" s="250">
        <f>SUMPRODUCT((FH!$A$2:$A$97=$A79)*(FHEmp=L$1),FH!$E$2:$AZ$97)</f>
        <v>0</v>
      </c>
      <c r="M79" s="250">
        <f>SUMPRODUCT((FH!$A$2:$A$97=$A79)*(FHEmp=M$1),FH!$E$2:$AZ$97)</f>
        <v>1.7500000000000018</v>
      </c>
      <c r="N79" s="250">
        <f>SUMPRODUCT((FH!$A$2:$A$97=$A79)*(FHEmp=N$1),FH!$E$2:$AZ$97)</f>
        <v>0</v>
      </c>
      <c r="O79" s="250">
        <f>SUMPRODUCT((FH!$A$2:$A$97=$A79)*(FHEmp=O$1),FH!$E$2:$AZ$97)</f>
        <v>0</v>
      </c>
      <c r="P79" s="250">
        <f>SUMPRODUCT((FH!$A$2:$A$97=$A79)*(FHEmp=P$1),FH!$E$2:$AZ$97)</f>
        <v>0</v>
      </c>
      <c r="Q79" s="250">
        <f>SUMPRODUCT((FH!$A$2:$A$97=$A79)*(FHEmp=Q$1),FH!$E$2:$AZ$97)</f>
        <v>0</v>
      </c>
      <c r="R79" s="250">
        <f>SUMPRODUCT((FH!$A$2:$A$97=$A79)*(FHEmp=R$1),FH!$E$2:$AZ$97)</f>
        <v>5.5000000000000018</v>
      </c>
      <c r="S79" s="250">
        <f>SUMPRODUCT((FH!$A$2:$A$97=$A79)*(FHEmp=S$1),FH!$E$2:$AZ$97)</f>
        <v>0</v>
      </c>
      <c r="T79" s="250">
        <f>SUMPRODUCT((FH!$A$2:$A$97=$A79)*(FHEmp=T$1),FH!$E$2:$AZ$97)</f>
        <v>0</v>
      </c>
      <c r="U79" s="250">
        <f>SUMPRODUCT((FH!$A$2:$A$97=$A79)*(FHEmp=U$1),FH!$E$2:$AZ$97)</f>
        <v>0</v>
      </c>
      <c r="V79" s="250">
        <f>SUMPRODUCT((FH!$A$2:$A$97=$A79)*(FHEmp=V$1),FH!$E$2:$AZ$97)</f>
        <v>0</v>
      </c>
      <c r="W79" s="250">
        <f>SUMPRODUCT((FH!$A$2:$A$97=$A79)*(FHEmp=W$1),FH!$E$2:$AZ$97)</f>
        <v>0</v>
      </c>
      <c r="X79" s="250">
        <f>SUMPRODUCT((FH!$A$2:$A$97=$A79)*(FHEmp=X$1),FH!$E$2:$AZ$97)</f>
        <v>0</v>
      </c>
      <c r="Y79" s="250">
        <f>SUMPRODUCT((FH!$A$2:$A$97=$A79)*(FHEmp=Y$1),FH!$E$2:$AZ$97)</f>
        <v>0</v>
      </c>
      <c r="Z79" s="250">
        <f>SUMPRODUCT((FH!$A$2:$A$97=$A79)*(FHEmp=Z$1),FH!$E$2:$AZ$97)</f>
        <v>0</v>
      </c>
      <c r="AA79" s="250">
        <f>SUMPRODUCT((FH!$A$2:$A$97=$A79)*(FHEmp=AA$1),FH!$E$2:$AZ$97)</f>
        <v>0</v>
      </c>
      <c r="AB79" s="250">
        <f>SUMPRODUCT((FH!$A$2:$A$97=$A79)*(FHEmp=AB$1),FH!$E$2:$AZ$97)</f>
        <v>0</v>
      </c>
      <c r="AC79" s="250">
        <f>SUMPRODUCT((FH!$A$2:$A$97=$A79)*(FHEmp=AC$1),FH!$E$2:$AZ$97)</f>
        <v>0</v>
      </c>
      <c r="AD79" s="250">
        <f>SUMPRODUCT((FH!$A$2:$A$97=$A79)*(FHEmp=AD$1),FH!$E$2:$AZ$97)</f>
        <v>0</v>
      </c>
      <c r="AE79" s="250">
        <f>SUMPRODUCT((FH!$A$2:$A$97=$A79)*(FHEmp=AE$1),FH!$E$2:$AZ$97)</f>
        <v>0</v>
      </c>
      <c r="AF79" s="250">
        <f>SUMPRODUCT((FH!$A$2:$A$97=$A79)*(FHEmp=AF$1),FH!$E$2:$AZ$97)</f>
        <v>0</v>
      </c>
      <c r="AG79" s="250">
        <f>SUMPRODUCT((FH!$A$2:$A$97=$A79)*(FHEmp=AG$1),FH!$E$2:$AZ$97)</f>
        <v>0</v>
      </c>
      <c r="AH79" s="250">
        <f>SUMPRODUCT((FH!$A$2:$A$97=$A79)*(FHEmp=AH$1),FH!$E$2:$AZ$97)</f>
        <v>0</v>
      </c>
      <c r="AI79" s="250">
        <f>SUMPRODUCT((FH!$A$2:$A$97=$A79)*(FHEmp=AI$1),FH!$E$2:$AZ$97)</f>
        <v>0</v>
      </c>
      <c r="AJ79" s="250">
        <f>SUMPRODUCT((FH!$A$2:$A$97=$A79)*(FHEmp=AJ$1),FH!$E$2:$AZ$97)</f>
        <v>0</v>
      </c>
      <c r="AK79" s="250">
        <f>SUMPRODUCT((FH!$A$2:$A$97=$A79)*(FHEmp=AK$1),FH!$E$2:$AZ$97)</f>
        <v>0</v>
      </c>
      <c r="AL79" s="250">
        <f>SUMPRODUCT((FH!$A$2:$A$97=$A79)*(FHEmp=AL$1),FH!$E$2:$AZ$97)</f>
        <v>0</v>
      </c>
      <c r="AM79" s="250">
        <f>SUMPRODUCT((FH!$A$2:$A$97=$A79)*(FHEmp=AM$1),FH!$E$2:$AZ$97)</f>
        <v>0</v>
      </c>
      <c r="AN79" s="250">
        <f>SUMPRODUCT((FH!$A$2:$A$97=$A79)*(FHEmp=AN$1),FH!$E$2:$AZ$97)</f>
        <v>0</v>
      </c>
      <c r="AO79" s="250">
        <f>SUMPRODUCT((FH!$A$2:$A$97=$A79)*(FHEmp=AO$1),FH!$E$2:$AZ$97)</f>
        <v>0</v>
      </c>
      <c r="AP79" s="250">
        <f>SUMPRODUCT((FH!$A$2:$A$97=$A79)*(FHEmp=AP$1),FH!$E$2:$AZ$97)</f>
        <v>0</v>
      </c>
      <c r="AQ79" s="250">
        <f>SUMPRODUCT((FH!$A$2:$A$97=$A79)*(FHEmp=AQ$1),FH!$E$2:$AZ$97)</f>
        <v>0</v>
      </c>
      <c r="AR79" s="250">
        <f>SUMPRODUCT((FH!$A$2:$A$97=$A79)*(FHEmp=AR$1),FH!$E$2:$AZ$97)</f>
        <v>0</v>
      </c>
      <c r="AS79" s="250">
        <f>SUMPRODUCT((FH!$A$2:$A$97=$A79)*(FHEmp=AS$1),FH!$E$2:$AZ$97)</f>
        <v>0</v>
      </c>
      <c r="AT79" s="250">
        <f>SUMPRODUCT((FH!$A$2:$A$97=$A79)*(FHEmp=AT$1),FH!$E$2:$AZ$97)</f>
        <v>0</v>
      </c>
      <c r="AU79" s="250">
        <f>SUMPRODUCT((FH!$A$2:$A$97=$A79)*(FHEmp=AU$1),FH!$E$2:$AZ$97)</f>
        <v>0</v>
      </c>
      <c r="AV79" s="250">
        <f>SUMPRODUCT((FH!$A$2:$A$97=$A79)*(FHEmp=AV$1),FH!$E$2:$AZ$97)</f>
        <v>0</v>
      </c>
      <c r="AW79" s="250">
        <f>SUMPRODUCT((FH!$A$2:$A$97=$A79)*(FHEmp=AW$1),FH!$E$2:$AZ$97)</f>
        <v>0</v>
      </c>
      <c r="AX79" s="467">
        <f>SUMPRODUCT((FH!$A$2:$A$97=$A79)*(FHEmp=AX$1),FH!$E$2:$AZ$97)</f>
        <v>0</v>
      </c>
      <c r="AZ79" s="246"/>
    </row>
    <row r="80" spans="1:52" s="271" customFormat="1" x14ac:dyDescent="0.2">
      <c r="A80" s="247">
        <f t="shared" si="15"/>
        <v>42557</v>
      </c>
      <c r="B80" s="253" t="str">
        <f>Total!$K$1</f>
        <v>T22</v>
      </c>
      <c r="C80" s="249">
        <f>SUMPRODUCT(('T22'!$A$2:$A$97=$A80)*(T22Emp=C$1),'T22'!$E$2:$AZ$97)</f>
        <v>0</v>
      </c>
      <c r="D80" s="250">
        <f>SUMPRODUCT(('T22'!$A$2:$A$97=$A80)*(T22Emp=D$1),'T22'!$E$2:$AZ$97)</f>
        <v>0</v>
      </c>
      <c r="E80" s="250">
        <f>SUMPRODUCT(('T22'!$A$2:$A$97=$A80)*(T22Emp=E$1),'T22'!$E$2:$AZ$97)</f>
        <v>0</v>
      </c>
      <c r="F80" s="250">
        <f>SUMPRODUCT(('T22'!$A$2:$A$97=$A80)*(T22Emp=F$1),'T22'!$E$2:$AZ$97)</f>
        <v>0</v>
      </c>
      <c r="G80" s="250">
        <f>SUMPRODUCT(('T22'!$A$2:$A$97=$A80)*(T22Emp=G$1),'T22'!$E$2:$AZ$97)</f>
        <v>16</v>
      </c>
      <c r="H80" s="250">
        <f>SUMPRODUCT(('T22'!$A$2:$A$97=$A80)*(T22Emp=H$1),'T22'!$E$2:$AZ$97)</f>
        <v>0</v>
      </c>
      <c r="I80" s="250">
        <f>SUMPRODUCT(('T22'!$A$2:$A$97=$A80)*(T22Emp=I$1),'T22'!$E$2:$AZ$97)</f>
        <v>0</v>
      </c>
      <c r="J80" s="250">
        <f>SUMPRODUCT(('T22'!$A$2:$A$97=$A80)*(T22Emp=J$1),'T22'!$E$2:$AZ$97)</f>
        <v>0</v>
      </c>
      <c r="K80" s="250">
        <f>SUMPRODUCT(('T22'!$A$2:$A$97=$A80)*(T22Emp=K$1),'T22'!$E$2:$AZ$97)</f>
        <v>0</v>
      </c>
      <c r="L80" s="250">
        <f>SUMPRODUCT(('T22'!$A$2:$A$97=$A80)*(T22Emp=L$1),'T22'!$E$2:$AZ$97)</f>
        <v>0</v>
      </c>
      <c r="M80" s="250">
        <f>SUMPRODUCT(('T22'!$A$2:$A$97=$A80)*(T22Emp=M$1),'T22'!$E$2:$AZ$97)</f>
        <v>0</v>
      </c>
      <c r="N80" s="250">
        <f>SUMPRODUCT(('T22'!$A$2:$A$97=$A80)*(T22Emp=N$1),'T22'!$E$2:$AZ$97)</f>
        <v>0</v>
      </c>
      <c r="O80" s="250">
        <f>SUMPRODUCT(('T22'!$A$2:$A$97=$A80)*(T22Emp=O$1),'T22'!$E$2:$AZ$97)</f>
        <v>0</v>
      </c>
      <c r="P80" s="250">
        <f>SUMPRODUCT(('T22'!$A$2:$A$97=$A80)*(T22Emp=P$1),'T22'!$E$2:$AZ$97)</f>
        <v>0</v>
      </c>
      <c r="Q80" s="250">
        <f>SUMPRODUCT(('T22'!$A$2:$A$97=$A80)*(T22Emp=Q$1),'T22'!$E$2:$AZ$97)</f>
        <v>0</v>
      </c>
      <c r="R80" s="250">
        <f>SUMPRODUCT(('T22'!$A$2:$A$97=$A80)*(T22Emp=R$1),'T22'!$E$2:$AZ$97)</f>
        <v>3</v>
      </c>
      <c r="S80" s="250">
        <f>SUMPRODUCT(('T22'!$A$2:$A$97=$A80)*(T22Emp=S$1),'T22'!$E$2:$AZ$97)</f>
        <v>0</v>
      </c>
      <c r="T80" s="250">
        <f>SUMPRODUCT(('T22'!$A$2:$A$97=$A80)*(T22Emp=T$1),'T22'!$E$2:$AZ$97)</f>
        <v>0</v>
      </c>
      <c r="U80" s="250">
        <f>SUMPRODUCT(('T22'!$A$2:$A$97=$A80)*(T22Emp=U$1),'T22'!$E$2:$AZ$97)</f>
        <v>0</v>
      </c>
      <c r="V80" s="250">
        <f>SUMPRODUCT(('T22'!$A$2:$A$97=$A80)*(T22Emp=V$1),'T22'!$E$2:$AZ$97)</f>
        <v>0</v>
      </c>
      <c r="W80" s="250">
        <f>SUMPRODUCT(('T22'!$A$2:$A$97=$A80)*(T22Emp=W$1),'T22'!$E$2:$AZ$97)</f>
        <v>0</v>
      </c>
      <c r="X80" s="250">
        <f>SUMPRODUCT(('T22'!$A$2:$A$97=$A80)*(T22Emp=X$1),'T22'!$E$2:$AZ$97)</f>
        <v>0</v>
      </c>
      <c r="Y80" s="250">
        <f>SUMPRODUCT(('T22'!$A$2:$A$97=$A80)*(T22Emp=Y$1),'T22'!$E$2:$AZ$97)</f>
        <v>0</v>
      </c>
      <c r="Z80" s="250">
        <f>SUMPRODUCT(('T22'!$A$2:$A$97=$A80)*(T22Emp=Z$1),'T22'!$E$2:$AZ$97)</f>
        <v>0</v>
      </c>
      <c r="AA80" s="250">
        <f>SUMPRODUCT(('T22'!$A$2:$A$97=$A80)*(T22Emp=AA$1),'T22'!$E$2:$AZ$97)</f>
        <v>0</v>
      </c>
      <c r="AB80" s="250">
        <f>SUMPRODUCT(('T22'!$A$2:$A$97=$A80)*(T22Emp=AB$1),'T22'!$E$2:$AZ$97)</f>
        <v>0</v>
      </c>
      <c r="AC80" s="250">
        <f>SUMPRODUCT(('T22'!$A$2:$A$97=$A80)*(T22Emp=AC$1),'T22'!$E$2:$AZ$97)</f>
        <v>0</v>
      </c>
      <c r="AD80" s="250">
        <f>SUMPRODUCT(('T22'!$A$2:$A$97=$A80)*(T22Emp=AD$1),'T22'!$E$2:$AZ$97)</f>
        <v>0</v>
      </c>
      <c r="AE80" s="250">
        <f>SUMPRODUCT(('T22'!$A$2:$A$97=$A80)*(T22Emp=AE$1),'T22'!$E$2:$AZ$97)</f>
        <v>0</v>
      </c>
      <c r="AF80" s="250">
        <f>SUMPRODUCT(('T22'!$A$2:$A$97=$A80)*(T22Emp=AF$1),'T22'!$E$2:$AZ$97)</f>
        <v>0</v>
      </c>
      <c r="AG80" s="250">
        <f>SUMPRODUCT(('T22'!$A$2:$A$97=$A80)*(T22Emp=AG$1),'T22'!$E$2:$AZ$97)</f>
        <v>0</v>
      </c>
      <c r="AH80" s="250">
        <f>SUMPRODUCT(('T22'!$A$2:$A$97=$A80)*(T22Emp=AH$1),'T22'!$E$2:$AZ$97)</f>
        <v>0</v>
      </c>
      <c r="AI80" s="250">
        <f>SUMPRODUCT(('T22'!$A$2:$A$97=$A80)*(T22Emp=AI$1),'T22'!$E$2:$AZ$97)</f>
        <v>0</v>
      </c>
      <c r="AJ80" s="250">
        <f>SUMPRODUCT(('T22'!$A$2:$A$97=$A80)*(T22Emp=AJ$1),'T22'!$E$2:$AZ$97)</f>
        <v>0</v>
      </c>
      <c r="AK80" s="250">
        <f>SUMPRODUCT(('T22'!$A$2:$A$97=$A80)*(T22Emp=AK$1),'T22'!$E$2:$AZ$97)</f>
        <v>0</v>
      </c>
      <c r="AL80" s="250">
        <f>SUMPRODUCT(('T22'!$A$2:$A$97=$A80)*(T22Emp=AL$1),'T22'!$E$2:$AZ$97)</f>
        <v>0</v>
      </c>
      <c r="AM80" s="250">
        <f>SUMPRODUCT(('T22'!$A$2:$A$97=$A80)*(T22Emp=AM$1),'T22'!$E$2:$AZ$97)</f>
        <v>0</v>
      </c>
      <c r="AN80" s="250">
        <f>SUMPRODUCT(('T22'!$A$2:$A$97=$A80)*(T22Emp=AN$1),'T22'!$E$2:$AZ$97)</f>
        <v>0</v>
      </c>
      <c r="AO80" s="250">
        <f>SUMPRODUCT(('T22'!$A$2:$A$97=$A80)*(T22Emp=AO$1),'T22'!$E$2:$AZ$97)</f>
        <v>0</v>
      </c>
      <c r="AP80" s="250">
        <f>SUMPRODUCT(('T22'!$A$2:$A$97=$A80)*(T22Emp=AP$1),'T22'!$E$2:$AZ$97)</f>
        <v>0</v>
      </c>
      <c r="AQ80" s="250">
        <f>SUMPRODUCT(('T22'!$A$2:$A$97=$A80)*(T22Emp=AQ$1),'T22'!$E$2:$AZ$97)</f>
        <v>0</v>
      </c>
      <c r="AR80" s="250">
        <f>SUMPRODUCT(('T22'!$A$2:$A$97=$A80)*(T22Emp=AR$1),'T22'!$E$2:$AZ$97)</f>
        <v>0</v>
      </c>
      <c r="AS80" s="250">
        <f>SUMPRODUCT(('T22'!$A$2:$A$97=$A80)*(T22Emp=AS$1),'T22'!$E$2:$AZ$97)</f>
        <v>0</v>
      </c>
      <c r="AT80" s="250">
        <f>SUMPRODUCT(('T22'!$A$2:$A$97=$A80)*(T22Emp=AT$1),'T22'!$E$2:$AZ$97)</f>
        <v>0</v>
      </c>
      <c r="AU80" s="250">
        <f>SUMPRODUCT(('T22'!$A$2:$A$97=$A80)*(T22Emp=AU$1),'T22'!$E$2:$AZ$97)</f>
        <v>0</v>
      </c>
      <c r="AV80" s="250">
        <f>SUMPRODUCT(('T22'!$A$2:$A$97=$A80)*(T22Emp=AV$1),'T22'!$E$2:$AZ$97)</f>
        <v>0</v>
      </c>
      <c r="AW80" s="250">
        <f>SUMPRODUCT(('T22'!$A$2:$A$97=$A80)*(T22Emp=AW$1),'T22'!$E$2:$AZ$97)</f>
        <v>0</v>
      </c>
      <c r="AX80" s="467">
        <f>SUMPRODUCT(('T22'!$A$2:$A$97=$A80)*(T22Emp=AX$1),'T22'!$E$2:$AZ$97)</f>
        <v>0</v>
      </c>
      <c r="AZ80" s="246"/>
    </row>
    <row r="81" spans="1:52" s="271" customFormat="1" x14ac:dyDescent="0.2">
      <c r="A81" s="247">
        <f t="shared" si="15"/>
        <v>42557</v>
      </c>
      <c r="B81" s="254" t="str">
        <f>Total!$L$1</f>
        <v>RF</v>
      </c>
      <c r="C81" s="249">
        <f>SUMPRODUCT((RF!$A$2:$A$17=$A81)*(RFEmp=C$1)*(RF!$H$21:$AO$21="RF Valet"),RF!$H$2:$AO$17)</f>
        <v>0</v>
      </c>
      <c r="D81" s="250">
        <f>SUMPRODUCT((RF!$A$2:$A$17=$A81)*(RFEmp=D$1)*(RF!$H$21:$AO$21="RF Valet"),RF!$H$2:$AO$17)</f>
        <v>0</v>
      </c>
      <c r="E81" s="250">
        <f>SUMPRODUCT((RF!$A$2:$A$17=$A81)*(RFEmp=E$1)*(RF!$H$21:$AO$21="RF Valet"),RF!$H$2:$AO$17)</f>
        <v>0</v>
      </c>
      <c r="F81" s="250">
        <f>SUMPRODUCT((RF!$A$2:$A$17=$A81)*(RFEmp=F$1)*(RF!$H$21:$AO$21="RF Valet"),RF!$H$2:$AO$17)</f>
        <v>0</v>
      </c>
      <c r="G81" s="250">
        <f>SUMPRODUCT((RF!$A$2:$A$17=$A81)*(RFEmp=G$1)*(RF!$H$21:$AO$21="RF Valet"),RF!$H$2:$AO$17)</f>
        <v>0</v>
      </c>
      <c r="H81" s="250">
        <f>SUMPRODUCT((RF!$A$2:$A$17=$A81)*(RFEmp=H$1)*(RF!$H$21:$AO$21="RF Valet"),RF!$H$2:$AO$17)</f>
        <v>0</v>
      </c>
      <c r="I81" s="250">
        <f>SUMPRODUCT((RF!$A$2:$A$17=$A81)*(RFEmp=I$1)*(RF!$H$21:$AO$21="RF Valet"),RF!$H$2:$AO$17)</f>
        <v>0</v>
      </c>
      <c r="J81" s="250">
        <f>SUMPRODUCT((RF!$A$2:$A$17=$A81)*(RFEmp=J$1)*(RF!$H$21:$AO$21="RF Valet"),RF!$H$2:$AO$17)</f>
        <v>0</v>
      </c>
      <c r="K81" s="250">
        <f>SUMPRODUCT((RF!$A$2:$A$17=$A81)*(RFEmp=K$1)*(RF!$H$21:$AO$21="RF Valet"),RF!$H$2:$AO$17)</f>
        <v>0</v>
      </c>
      <c r="L81" s="250">
        <f>SUMPRODUCT((RF!$A$2:$A$17=$A81)*(RFEmp=L$1)*(RF!$H$21:$AO$21="RF Valet"),RF!$H$2:$AO$17)</f>
        <v>0</v>
      </c>
      <c r="M81" s="250">
        <f>SUMPRODUCT((RF!$A$2:$A$17=$A81)*(RFEmp=M$1)*(RF!$H$21:$AO$21="RF Valet"),RF!$H$2:$AO$17)</f>
        <v>0</v>
      </c>
      <c r="N81" s="250">
        <f>SUMPRODUCT((RF!$A$2:$A$17=$A81)*(RFEmp=N$1)*(RF!$H$21:$AO$21="RF Valet"),RF!$H$2:$AO$17)</f>
        <v>0</v>
      </c>
      <c r="O81" s="250">
        <f>SUMPRODUCT((RF!$A$2:$A$17=$A81)*(RFEmp=O$1)*(RF!$H$21:$AO$21="RF Valet"),RF!$H$2:$AO$17)</f>
        <v>0</v>
      </c>
      <c r="P81" s="250">
        <f>SUMPRODUCT((RF!$A$2:$A$17=$A81)*(RFEmp=P$1)*(RF!$H$21:$AO$21="RF Valet"),RF!$H$2:$AO$17)</f>
        <v>0</v>
      </c>
      <c r="Q81" s="250">
        <f>SUMPRODUCT((RF!$A$2:$A$17=$A81)*(RFEmp=Q$1)*(RF!$H$21:$AO$21="RF Valet"),RF!$H$2:$AO$17)</f>
        <v>0</v>
      </c>
      <c r="R81" s="250">
        <f>SUMPRODUCT((RF!$A$2:$A$17=$A81)*(RFEmp=R$1)*(RF!$H$21:$AO$21="RF Valet"),RF!$H$2:$AO$17)</f>
        <v>0</v>
      </c>
      <c r="S81" s="250">
        <f>SUMPRODUCT((RF!$A$2:$A$17=$A81)*(RFEmp=S$1)*(RF!$H$21:$AO$21="RF Valet"),RF!$H$2:$AO$17)</f>
        <v>0</v>
      </c>
      <c r="T81" s="250">
        <f>SUMPRODUCT((RF!$A$2:$A$17=$A81)*(RFEmp=T$1)*(RF!$H$21:$AO$21="RF Valet"),RF!$H$2:$AO$17)</f>
        <v>0</v>
      </c>
      <c r="U81" s="250">
        <f>SUMPRODUCT((RF!$A$2:$A$17=$A81)*(RFEmp=U$1)*(RF!$H$21:$AO$21="RF Valet"),RF!$H$2:$AO$17)</f>
        <v>0</v>
      </c>
      <c r="V81" s="250">
        <f>SUMPRODUCT((RF!$A$2:$A$17=$A81)*(RFEmp=V$1)*(RF!$H$21:$AO$21="RF Valet"),RF!$H$2:$AO$17)</f>
        <v>0</v>
      </c>
      <c r="W81" s="250">
        <f>SUMPRODUCT((RF!$A$2:$A$17=$A81)*(RFEmp=W$1)*(RF!$H$21:$AO$21="RF Valet"),RF!$H$2:$AO$17)</f>
        <v>0</v>
      </c>
      <c r="X81" s="250">
        <f>SUMPRODUCT((RF!$A$2:$A$17=$A81)*(RFEmp=X$1)*(RF!$H$21:$AO$21="RF Valet"),RF!$H$2:$AO$17)</f>
        <v>0</v>
      </c>
      <c r="Y81" s="250">
        <f>SUMPRODUCT((RF!$A$2:$A$17=$A81)*(RFEmp=Y$1)*(RF!$H$21:$AO$21="RF Valet"),RF!$H$2:$AO$17)</f>
        <v>0</v>
      </c>
      <c r="Z81" s="250">
        <f>SUMPRODUCT((RF!$A$2:$A$17=$A81)*(RFEmp=Z$1)*(RF!$H$21:$AO$21="RF Valet"),RF!$H$2:$AO$17)</f>
        <v>0</v>
      </c>
      <c r="AA81" s="250">
        <f>SUMPRODUCT((RF!$A$2:$A$17=$A81)*(RFEmp=AA$1)*(RF!$H$21:$AO$21="RF Valet"),RF!$H$2:$AO$17)</f>
        <v>0</v>
      </c>
      <c r="AB81" s="250">
        <f>SUMPRODUCT((RF!$A$2:$A$17=$A81)*(RFEmp=AB$1)*(RF!$H$21:$AO$21="RF Valet"),RF!$H$2:$AO$17)</f>
        <v>0</v>
      </c>
      <c r="AC81" s="250">
        <f>SUMPRODUCT((RF!$A$2:$A$17=$A81)*(RFEmp=AC$1)*(RF!$H$21:$AO$21="RF Valet"),RF!$H$2:$AO$17)</f>
        <v>0</v>
      </c>
      <c r="AD81" s="250">
        <f>SUMPRODUCT((RF!$A$2:$A$17=$A81)*(RFEmp=AD$1)*(RF!$H$21:$AO$21="RF Valet"),RF!$H$2:$AO$17)</f>
        <v>0</v>
      </c>
      <c r="AE81" s="250">
        <f>SUMPRODUCT((RF!$A$2:$A$17=$A81)*(RFEmp=AE$1)*(RF!$H$21:$AO$21="RF Valet"),RF!$H$2:$AO$17)</f>
        <v>0</v>
      </c>
      <c r="AF81" s="250">
        <f>SUMPRODUCT((RF!$A$2:$A$17=$A81)*(RFEmp=AF$1)*(RF!$H$21:$AO$21="RF Valet"),RF!$H$2:$AO$17)</f>
        <v>0</v>
      </c>
      <c r="AG81" s="250">
        <f>SUMPRODUCT((RF!$A$2:$A$17=$A81)*(RFEmp=AG$1)*(RF!$H$21:$AO$21="RF Valet"),RF!$H$2:$AO$17)</f>
        <v>0</v>
      </c>
      <c r="AH81" s="250">
        <f>SUMPRODUCT((RF!$A$2:$A$17=$A81)*(RFEmp=AH$1)*(RF!$H$21:$AO$21="RF Valet"),RF!$H$2:$AO$17)</f>
        <v>0</v>
      </c>
      <c r="AI81" s="250">
        <f>SUMPRODUCT((RF!$A$2:$A$17=$A81)*(RFEmp=AI$1)*(RF!$H$21:$AO$21="RF Valet"),RF!$H$2:$AO$17)</f>
        <v>0</v>
      </c>
      <c r="AJ81" s="250">
        <f>SUMPRODUCT((RF!$A$2:$A$17=$A81)*(RFEmp=AJ$1)*(RF!$H$21:$AO$21="RF Valet"),RF!$H$2:$AO$17)</f>
        <v>0</v>
      </c>
      <c r="AK81" s="250">
        <f>SUMPRODUCT((RF!$A$2:$A$17=$A81)*(RFEmp=AK$1)*(RF!$H$21:$AO$21="RF Valet"),RF!$H$2:$AO$17)</f>
        <v>0</v>
      </c>
      <c r="AL81" s="250">
        <f>SUMPRODUCT((RF!$A$2:$A$17=$A81)*(RFEmp=AL$1)*(RF!$H$21:$AO$21="RF Valet"),RF!$H$2:$AO$17)</f>
        <v>0</v>
      </c>
      <c r="AM81" s="250">
        <f>SUMPRODUCT((RF!$A$2:$A$17=$A81)*(RFEmp=AM$1)*(RF!$H$21:$AO$21="RF Valet"),RF!$H$2:$AO$17)</f>
        <v>0</v>
      </c>
      <c r="AN81" s="250">
        <f>SUMPRODUCT((RF!$A$2:$A$17=$A81)*(RFEmp=AN$1)*(RF!$H$21:$AO$21="RF Valet"),RF!$H$2:$AO$17)</f>
        <v>0</v>
      </c>
      <c r="AO81" s="250">
        <f>SUMPRODUCT((RF!$A$2:$A$17=$A81)*(RFEmp=AO$1)*(RF!$H$21:$AO$21="RF Valet"),RF!$H$2:$AO$17)</f>
        <v>0</v>
      </c>
      <c r="AP81" s="250">
        <f>SUMPRODUCT((RF!$A$2:$A$17=$A81)*(RFEmp=AP$1)*(RF!$H$21:$AO$21="RF Valet"),RF!$H$2:$AO$17)</f>
        <v>0</v>
      </c>
      <c r="AQ81" s="250">
        <f>SUMPRODUCT((RF!$A$2:$A$17=$A81)*(RFEmp=AQ$1)*(RF!$H$21:$AO$21="RF Valet"),RF!$H$2:$AO$17)</f>
        <v>0</v>
      </c>
      <c r="AR81" s="250">
        <f>SUMPRODUCT((RF!$A$2:$A$17=$A81)*(RFEmp=AR$1)*(RF!$H$21:$AO$21="RF Valet"),RF!$H$2:$AO$17)</f>
        <v>0</v>
      </c>
      <c r="AS81" s="250">
        <f>SUMPRODUCT((RF!$A$2:$A$17=$A81)*(RFEmp=AS$1)*(RF!$H$21:$AO$21="RF Valet"),RF!$H$2:$AO$17)</f>
        <v>0</v>
      </c>
      <c r="AT81" s="250">
        <f>SUMPRODUCT((RF!$A$2:$A$17=$A81)*(RFEmp=AT$1)*(RF!$H$21:$AO$21="RF Valet"),RF!$H$2:$AO$17)</f>
        <v>0</v>
      </c>
      <c r="AU81" s="250">
        <f>SUMPRODUCT((RF!$A$2:$A$17=$A81)*(RFEmp=AU$1)*(RF!$H$21:$AO$21="RF Valet"),RF!$H$2:$AO$17)</f>
        <v>0</v>
      </c>
      <c r="AV81" s="250">
        <f>SUMPRODUCT((RF!$A$2:$A$17=$A81)*(RFEmp=AV$1)*(RF!$H$21:$AO$21="RF Valet"),RF!$H$2:$AO$17)</f>
        <v>0</v>
      </c>
      <c r="AW81" s="250">
        <f>SUMPRODUCT((RF!$A$2:$A$17=$A81)*(RFEmp=AW$1)*(RF!$H$21:$AO$21="RF Valet"),RF!$H$2:$AO$17)</f>
        <v>0</v>
      </c>
      <c r="AX81" s="467">
        <f>SUMPRODUCT((RF!$A$2:$A$17=$A81)*(RFEmp=AX$1)*(RF!$H$21:$AO$21="RF Valet"),RF!$H$2:$AO$17)</f>
        <v>0</v>
      </c>
      <c r="AZ81" s="246"/>
    </row>
    <row r="82" spans="1:52" s="271" customFormat="1" x14ac:dyDescent="0.2">
      <c r="A82" s="247">
        <f t="shared" si="15"/>
        <v>42557</v>
      </c>
      <c r="B82" s="571" t="s">
        <v>139</v>
      </c>
      <c r="C82" s="249">
        <f>SUMPRODUCT(('RC'!$A$2:$A$17=$A82)*(RCEmp=C$1),'RC'!$D$2:$AK$17)</f>
        <v>0</v>
      </c>
      <c r="D82" s="250">
        <f>SUMPRODUCT(('RC'!$A$2:$A$17=$A82)*(RCEmp=D$1),'RC'!$D$2:$AK$17)</f>
        <v>0</v>
      </c>
      <c r="E82" s="250">
        <f>SUMPRODUCT(('RC'!$A$2:$A$17=$A82)*(RCEmp=E$1),'RC'!$D$2:$AK$17)</f>
        <v>0</v>
      </c>
      <c r="F82" s="250">
        <f>SUMPRODUCT(('RC'!$A$2:$A$17=$A82)*(RCEmp=F$1),'RC'!$D$2:$AK$17)</f>
        <v>0</v>
      </c>
      <c r="G82" s="250">
        <f>SUMPRODUCT(('RC'!$A$2:$A$17=$A82)*(RCEmp=G$1),'RC'!$D$2:$AK$17)</f>
        <v>0</v>
      </c>
      <c r="H82" s="250">
        <f>SUMPRODUCT(('RC'!$A$2:$A$17=$A82)*(RCEmp=H$1),'RC'!$D$2:$AK$17)</f>
        <v>0</v>
      </c>
      <c r="I82" s="250">
        <f>SUMPRODUCT(('RC'!$A$2:$A$17=$A82)*(RCEmp=I$1),'RC'!$D$2:$AK$17)</f>
        <v>0</v>
      </c>
      <c r="J82" s="250">
        <f>SUMPRODUCT(('RC'!$A$2:$A$17=$A82)*(RCEmp=J$1),'RC'!$D$2:$AK$17)</f>
        <v>0</v>
      </c>
      <c r="K82" s="250">
        <f>SUMPRODUCT(('RC'!$A$2:$A$17=$A82)*(RCEmp=K$1),'RC'!$D$2:$AK$17)</f>
        <v>0</v>
      </c>
      <c r="L82" s="250">
        <f>SUMPRODUCT(('RC'!$A$2:$A$17=$A82)*(RCEmp=L$1),'RC'!$D$2:$AK$17)</f>
        <v>0</v>
      </c>
      <c r="M82" s="250">
        <f>SUMPRODUCT(('RC'!$A$2:$A$17=$A82)*(RCEmp=M$1),'RC'!$D$2:$AK$17)</f>
        <v>0</v>
      </c>
      <c r="N82" s="250">
        <f>SUMPRODUCT(('RC'!$A$2:$A$17=$A82)*(RCEmp=N$1),'RC'!$D$2:$AK$17)</f>
        <v>2.75</v>
      </c>
      <c r="O82" s="250">
        <f>SUMPRODUCT(('RC'!$A$2:$A$17=$A82)*(RCEmp=O$1),'RC'!$D$2:$AK$17)</f>
        <v>0</v>
      </c>
      <c r="P82" s="250">
        <f>SUMPRODUCT(('RC'!$A$2:$A$17=$A82)*(RCEmp=P$1),'RC'!$D$2:$AK$17)</f>
        <v>0</v>
      </c>
      <c r="Q82" s="250">
        <f>SUMPRODUCT(('RC'!$A$2:$A$17=$A82)*(RCEmp=Q$1),'RC'!$D$2:$AK$17)</f>
        <v>0</v>
      </c>
      <c r="R82" s="250">
        <f>SUMPRODUCT(('RC'!$A$2:$A$17=$A82)*(RCEmp=R$1),'RC'!$D$2:$AK$17)</f>
        <v>0</v>
      </c>
      <c r="S82" s="250">
        <f>SUMPRODUCT(('RC'!$A$2:$A$17=$A82)*(RCEmp=S$1),'RC'!$D$2:$AK$17)</f>
        <v>0</v>
      </c>
      <c r="T82" s="250">
        <f>SUMPRODUCT(('RC'!$A$2:$A$17=$A82)*(RCEmp=T$1),'RC'!$D$2:$AK$17)</f>
        <v>0</v>
      </c>
      <c r="U82" s="250">
        <f>SUMPRODUCT(('RC'!$A$2:$A$17=$A82)*(RCEmp=U$1),'RC'!$D$2:$AK$17)</f>
        <v>0</v>
      </c>
      <c r="V82" s="250">
        <f>SUMPRODUCT(('RC'!$A$2:$A$17=$A82)*(RCEmp=V$1),'RC'!$D$2:$AK$17)</f>
        <v>0</v>
      </c>
      <c r="W82" s="250">
        <f>SUMPRODUCT(('RC'!$A$2:$A$17=$A82)*(RCEmp=W$1),'RC'!$D$2:$AK$17)</f>
        <v>0</v>
      </c>
      <c r="X82" s="250">
        <f>SUMPRODUCT(('RC'!$A$2:$A$17=$A82)*(RCEmp=X$1),'RC'!$D$2:$AK$17)</f>
        <v>0</v>
      </c>
      <c r="Y82" s="250">
        <f>SUMPRODUCT(('RC'!$A$2:$A$17=$A82)*(RCEmp=Y$1),'RC'!$D$2:$AK$17)</f>
        <v>0</v>
      </c>
      <c r="Z82" s="250">
        <f>SUMPRODUCT(('RC'!$A$2:$A$17=$A82)*(RCEmp=Z$1),'RC'!$D$2:$AK$17)</f>
        <v>0</v>
      </c>
      <c r="AA82" s="250">
        <f>SUMPRODUCT(('RC'!$A$2:$A$17=$A82)*(RCEmp=AA$1),'RC'!$D$2:$AK$17)</f>
        <v>0</v>
      </c>
      <c r="AB82" s="250">
        <f>SUMPRODUCT(('RC'!$A$2:$A$17=$A82)*(RCEmp=AB$1),'RC'!$D$2:$AK$17)</f>
        <v>0</v>
      </c>
      <c r="AC82" s="250">
        <f>SUMPRODUCT(('RC'!$A$2:$A$17=$A82)*(RCEmp=AC$1),'RC'!$D$2:$AK$17)</f>
        <v>0</v>
      </c>
      <c r="AD82" s="250">
        <f>SUMPRODUCT(('RC'!$A$2:$A$17=$A82)*(RCEmp=AD$1),'RC'!$D$2:$AK$17)</f>
        <v>0</v>
      </c>
      <c r="AE82" s="250">
        <f>SUMPRODUCT(('RC'!$A$2:$A$17=$A82)*(RCEmp=AE$1),'RC'!$D$2:$AK$17)</f>
        <v>0</v>
      </c>
      <c r="AF82" s="250">
        <f>SUMPRODUCT(('RC'!$A$2:$A$17=$A82)*(RCEmp=AF$1),'RC'!$D$2:$AK$17)</f>
        <v>0</v>
      </c>
      <c r="AG82" s="250">
        <f>SUMPRODUCT(('RC'!$A$2:$A$17=$A82)*(RCEmp=AG$1),'RC'!$D$2:$AK$17)</f>
        <v>0</v>
      </c>
      <c r="AH82" s="250">
        <f>SUMPRODUCT(('RC'!$A$2:$A$17=$A82)*(RCEmp=AH$1),'RC'!$D$2:$AK$17)</f>
        <v>0</v>
      </c>
      <c r="AI82" s="250">
        <f>SUMPRODUCT(('RC'!$A$2:$A$17=$A82)*(RCEmp=AI$1),'RC'!$D$2:$AK$17)</f>
        <v>0</v>
      </c>
      <c r="AJ82" s="250">
        <f>SUMPRODUCT(('RC'!$A$2:$A$17=$A82)*(RCEmp=AJ$1),'RC'!$D$2:$AK$17)</f>
        <v>0</v>
      </c>
      <c r="AK82" s="250">
        <f>SUMPRODUCT(('RC'!$A$2:$A$17=$A82)*(RCEmp=AK$1),'RC'!$D$2:$AK$17)</f>
        <v>6.25</v>
      </c>
      <c r="AL82" s="250">
        <f>SUMPRODUCT(('RC'!$A$2:$A$17=$A82)*(RCEmp=AL$1),'RC'!$D$2:$AK$17)</f>
        <v>0</v>
      </c>
      <c r="AM82" s="250">
        <f>SUMPRODUCT(('RC'!$A$2:$A$17=$A82)*(RCEmp=AM$1),'RC'!$D$2:$AK$17)</f>
        <v>0</v>
      </c>
      <c r="AN82" s="250">
        <f>SUMPRODUCT(('RC'!$A$2:$A$17=$A82)*(RCEmp=AN$1),'RC'!$D$2:$AK$17)</f>
        <v>0</v>
      </c>
      <c r="AO82" s="250">
        <f>SUMPRODUCT(('RC'!$A$2:$A$17=$A82)*(RCEmp=AO$1),'RC'!$D$2:$AK$17)</f>
        <v>0</v>
      </c>
      <c r="AP82" s="250">
        <f>SUMPRODUCT(('RC'!$A$2:$A$17=$A82)*(RCEmp=AP$1),'RC'!$D$2:$AK$17)</f>
        <v>0</v>
      </c>
      <c r="AQ82" s="250">
        <f>SUMPRODUCT(('RC'!$A$2:$A$17=$A82)*(RCEmp=AQ$1),'RC'!$D$2:$AK$17)</f>
        <v>0</v>
      </c>
      <c r="AR82" s="250">
        <f>SUMPRODUCT(('RC'!$A$2:$A$17=$A82)*(RCEmp=AR$1),'RC'!$D$2:$AK$17)</f>
        <v>0</v>
      </c>
      <c r="AS82" s="250">
        <f>SUMPRODUCT(('RC'!$A$2:$A$17=$A82)*(RCEmp=AS$1),'RC'!$D$2:$AK$17)</f>
        <v>0</v>
      </c>
      <c r="AT82" s="250">
        <f>SUMPRODUCT(('RC'!$A$2:$A$17=$A82)*(RCEmp=AT$1),'RC'!$D$2:$AK$17)</f>
        <v>0</v>
      </c>
      <c r="AU82" s="250">
        <f>SUMPRODUCT(('RC'!$A$2:$A$17=$A82)*(RCEmp=AU$1),'RC'!$D$2:$AK$17)</f>
        <v>0</v>
      </c>
      <c r="AV82" s="250">
        <f>SUMPRODUCT(('RC'!$A$2:$A$17=$A82)*(RCEmp=AV$1),'RC'!$D$2:$AK$17)</f>
        <v>0</v>
      </c>
      <c r="AW82" s="250">
        <f>SUMPRODUCT(('RC'!$A$2:$A$17=$A82)*(RCEmp=AW$1),'RC'!$D$2:$AK$17)</f>
        <v>0</v>
      </c>
      <c r="AX82" s="467">
        <f>SUMPRODUCT(('RC'!$A$2:$A$17=$A82)*(RCEmp=AX$1),'RC'!$D$2:$AK$17)</f>
        <v>0</v>
      </c>
      <c r="AZ82" s="246"/>
    </row>
    <row r="83" spans="1:52" s="271" customFormat="1" x14ac:dyDescent="0.2">
      <c r="A83" s="247">
        <f t="shared" si="15"/>
        <v>42557</v>
      </c>
      <c r="B83" s="639" t="s">
        <v>152</v>
      </c>
      <c r="C83" s="249">
        <f>SUMPRODUCT((HoO!$A$2:$A$34=$A83)*(HoOEmp=C$1),HoO!$E$2:$Z$34)</f>
        <v>0</v>
      </c>
      <c r="D83" s="250">
        <f>SUMPRODUCT((HoO!$A$2:$A$34=$A83)*(HoOEmp=D$1),HoO!$E$2:$Z$34)</f>
        <v>0</v>
      </c>
      <c r="E83" s="250">
        <f>SUMPRODUCT((HoO!$A$2:$A$34=$A83)*(HoOEmp=E$1),HoO!$E$2:$Z$34)</f>
        <v>0</v>
      </c>
      <c r="F83" s="250">
        <f>SUMPRODUCT((HoO!$A$2:$A$34=$A83)*(HoOEmp=F$1),HoO!$E$2:$Z$34)</f>
        <v>0</v>
      </c>
      <c r="G83" s="250">
        <f>SUMPRODUCT((HoO!$A$2:$A$34=$A83)*(HoOEmp=G$1),HoO!$E$2:$Z$34)</f>
        <v>0</v>
      </c>
      <c r="H83" s="250">
        <f>SUMPRODUCT((HoO!$A$2:$A$34=$A83)*(HoOEmp=H$1),HoO!$E$2:$Z$34)</f>
        <v>0</v>
      </c>
      <c r="I83" s="250">
        <f>SUMPRODUCT((HoO!$A$2:$A$34=$A83)*(HoOEmp=I$1),HoO!$E$2:$Z$34)</f>
        <v>0</v>
      </c>
      <c r="J83" s="250">
        <f>SUMPRODUCT((HoO!$A$2:$A$34=$A83)*(HoOEmp=J$1),HoO!$E$2:$Z$34)</f>
        <v>0</v>
      </c>
      <c r="K83" s="250">
        <f>SUMPRODUCT((HoO!$A$2:$A$34=$A83)*(HoOEmp=K$1),HoO!$E$2:$Z$34)</f>
        <v>0</v>
      </c>
      <c r="L83" s="250">
        <f>SUMPRODUCT((HoO!$A$2:$A$34=$A83)*(HoOEmp=L$1),HoO!$E$2:$Z$34)</f>
        <v>0</v>
      </c>
      <c r="M83" s="250">
        <f>SUMPRODUCT((HoO!$A$2:$A$34=$A83)*(HoOEmp=M$1),HoO!$E$2:$Z$34)</f>
        <v>0</v>
      </c>
      <c r="N83" s="250">
        <f>SUMPRODUCT((HoO!$A$2:$A$34=$A83)*(HoOEmp=N$1),HoO!$E$2:$Z$34)</f>
        <v>0</v>
      </c>
      <c r="O83" s="250">
        <f>SUMPRODUCT((HoO!$A$2:$A$34=$A83)*(HoOEmp=O$1),HoO!$E$2:$Z$34)</f>
        <v>0</v>
      </c>
      <c r="P83" s="250">
        <f>SUMPRODUCT((HoO!$A$2:$A$34=$A83)*(HoOEmp=P$1),HoO!$E$2:$Z$34)</f>
        <v>0</v>
      </c>
      <c r="Q83" s="250">
        <f>SUMPRODUCT((HoO!$A$2:$A$34=$A83)*(HoOEmp=Q$1),HoO!$E$2:$Z$34)</f>
        <v>0</v>
      </c>
      <c r="R83" s="250">
        <f>SUMPRODUCT((HoO!$A$2:$A$34=$A83)*(HoOEmp=R$1),HoO!$E$2:$Z$34)</f>
        <v>0</v>
      </c>
      <c r="S83" s="250">
        <f>SUMPRODUCT((HoO!$A$2:$A$34=$A83)*(HoOEmp=S$1),HoO!$E$2:$Z$34)</f>
        <v>0</v>
      </c>
      <c r="T83" s="250">
        <f>SUMPRODUCT((HoO!$A$2:$A$34=$A83)*(HoOEmp=T$1),HoO!$E$2:$Z$34)</f>
        <v>0</v>
      </c>
      <c r="U83" s="250">
        <f>SUMPRODUCT((HoO!$A$2:$A$34=$A83)*(HoOEmp=U$1),HoO!$E$2:$Z$34)</f>
        <v>0</v>
      </c>
      <c r="V83" s="250">
        <f>SUMPRODUCT((HoO!$A$2:$A$34=$A83)*(HoOEmp=V$1),HoO!$E$2:$Z$34)</f>
        <v>0</v>
      </c>
      <c r="W83" s="250">
        <f>SUMPRODUCT((HoO!$A$2:$A$34=$A83)*(HoOEmp=W$1),HoO!$E$2:$Z$34)</f>
        <v>0</v>
      </c>
      <c r="X83" s="250">
        <f>SUMPRODUCT((HoO!$A$2:$A$34=$A83)*(HoOEmp=X$1),HoO!$E$2:$Z$34)</f>
        <v>0</v>
      </c>
      <c r="Y83" s="250">
        <f>SUMPRODUCT((HoO!$A$2:$A$34=$A83)*(HoOEmp=Y$1),HoO!$E$2:$Z$34)</f>
        <v>0</v>
      </c>
      <c r="Z83" s="250">
        <f>SUMPRODUCT((HoO!$A$2:$A$34=$A83)*(HoOEmp=Z$1),HoO!$E$2:$Z$34)</f>
        <v>0</v>
      </c>
      <c r="AA83" s="250">
        <f>SUMPRODUCT((HoO!$A$2:$A$34=$A83)*(HoOEmp=AA$1),HoO!$E$2:$Z$34)</f>
        <v>0</v>
      </c>
      <c r="AB83" s="250">
        <f>SUMPRODUCT((HoO!$A$2:$A$34=$A83)*(HoOEmp=AB$1),HoO!$E$2:$Z$34)</f>
        <v>0</v>
      </c>
      <c r="AC83" s="250">
        <f>SUMPRODUCT((HoO!$A$2:$A$34=$A83)*(HoOEmp=AC$1),HoO!$E$2:$Z$34)</f>
        <v>0</v>
      </c>
      <c r="AD83" s="250">
        <f>SUMPRODUCT((HoO!$A$2:$A$34=$A83)*(HoOEmp=AD$1),HoO!$E$2:$Z$34)</f>
        <v>0</v>
      </c>
      <c r="AE83" s="250">
        <f>SUMPRODUCT((HoO!$A$2:$A$34=$A83)*(HoOEmp=AE$1),HoO!$E$2:$Z$34)</f>
        <v>0</v>
      </c>
      <c r="AF83" s="250">
        <f>SUMPRODUCT((HoO!$A$2:$A$34=$A83)*(HoOEmp=AF$1),HoO!$E$2:$Z$34)</f>
        <v>0</v>
      </c>
      <c r="AG83" s="250">
        <f>SUMPRODUCT((HoO!$A$2:$A$34=$A83)*(HoOEmp=AG$1),HoO!$E$2:$Z$34)</f>
        <v>0</v>
      </c>
      <c r="AH83" s="250">
        <f>SUMPRODUCT((HoO!$A$2:$A$34=$A83)*(HoOEmp=AH$1),HoO!$E$2:$Z$34)</f>
        <v>0</v>
      </c>
      <c r="AI83" s="250">
        <f>SUMPRODUCT((HoO!$A$2:$A$34=$A83)*(HoOEmp=AI$1),HoO!$E$2:$Z$34)</f>
        <v>0</v>
      </c>
      <c r="AJ83" s="250">
        <f>SUMPRODUCT((HoO!$A$2:$A$34=$A83)*(HoOEmp=AJ$1),HoO!$E$2:$Z$34)</f>
        <v>0</v>
      </c>
      <c r="AK83" s="250">
        <f>SUMPRODUCT((HoO!$A$2:$A$34=$A83)*(HoOEmp=AK$1),HoO!$E$2:$Z$34)</f>
        <v>0</v>
      </c>
      <c r="AL83" s="250">
        <f>SUMPRODUCT((HoO!$A$2:$A$34=$A83)*(HoOEmp=AL$1),HoO!$E$2:$Z$34)</f>
        <v>0</v>
      </c>
      <c r="AM83" s="250">
        <f>SUMPRODUCT((HoO!$A$2:$A$34=$A83)*(HoOEmp=AM$1),HoO!$E$2:$Z$34)</f>
        <v>0</v>
      </c>
      <c r="AN83" s="250">
        <f>SUMPRODUCT((HoO!$A$2:$A$34=$A83)*(HoOEmp=AN$1),HoO!$E$2:$Z$34)</f>
        <v>0</v>
      </c>
      <c r="AO83" s="250">
        <f>SUMPRODUCT((HoO!$A$2:$A$34=$A83)*(HoOEmp=AO$1),HoO!$E$2:$Z$34)</f>
        <v>0</v>
      </c>
      <c r="AP83" s="250">
        <f>SUMPRODUCT((HoO!$A$2:$A$34=$A83)*(HoOEmp=AP$1),HoO!$E$2:$Z$34)</f>
        <v>0</v>
      </c>
      <c r="AQ83" s="250">
        <f>SUMPRODUCT((HoO!$A$2:$A$34=$A83)*(HoOEmp=AQ$1),HoO!$E$2:$Z$34)</f>
        <v>0</v>
      </c>
      <c r="AR83" s="250">
        <f>SUMPRODUCT((HoO!$A$2:$A$34=$A83)*(HoOEmp=AR$1),HoO!$E$2:$Z$34)</f>
        <v>0</v>
      </c>
      <c r="AS83" s="250">
        <f>SUMPRODUCT((HoO!$A$2:$A$34=$A83)*(HoOEmp=AS$1),HoO!$E$2:$Z$34)</f>
        <v>0</v>
      </c>
      <c r="AT83" s="250">
        <f>SUMPRODUCT((HoO!$A$2:$A$34=$A83)*(HoOEmp=AT$1),HoO!$E$2:$Z$34)</f>
        <v>0</v>
      </c>
      <c r="AU83" s="250">
        <f>SUMPRODUCT((HoO!$A$2:$A$34=$A83)*(HoOEmp=AU$1),HoO!$E$2:$Z$34)</f>
        <v>0</v>
      </c>
      <c r="AV83" s="250">
        <f>SUMPRODUCT((HoO!$A$2:$A$34=$A83)*(HoOEmp=AV$1),HoO!$E$2:$Z$34)</f>
        <v>0</v>
      </c>
      <c r="AW83" s="250">
        <f>SUMPRODUCT((HoO!$A$2:$A$34=$A83)*(HoOEmp=AW$1),HoO!$E$2:$Z$34)</f>
        <v>0</v>
      </c>
      <c r="AX83" s="467">
        <f>SUMPRODUCT((HoO!$A$2:$A$34=$A83)*(HoOEmp=AX$1),HoO!$E$2:$Z$34)</f>
        <v>0</v>
      </c>
      <c r="AZ83" s="246"/>
    </row>
    <row r="84" spans="1:52" s="271" customFormat="1" x14ac:dyDescent="0.2">
      <c r="A84" s="247">
        <f t="shared" si="15"/>
        <v>42557</v>
      </c>
      <c r="B84" s="640" t="s">
        <v>223</v>
      </c>
      <c r="C84" s="249">
        <f>SUMPRODUCT((ET!$A$2:$A$34=$A84)*(ETEmp=C$1),ET!$E$2:$Z$34)</f>
        <v>0</v>
      </c>
      <c r="D84" s="250">
        <f>SUMPRODUCT((ET!$A$2:$A$34=$A84)*(ETEmp=D$1),ET!$E$2:$Z$34)</f>
        <v>0</v>
      </c>
      <c r="E84" s="250">
        <f>SUMPRODUCT((ET!$A$2:$A$34=$A84)*(ETEmp=E$1),ET!$E$2:$Z$34)</f>
        <v>0</v>
      </c>
      <c r="F84" s="250">
        <f>SUMPRODUCT((ET!$A$2:$A$34=$A84)*(ETEmp=F$1),ET!$E$2:$Z$34)</f>
        <v>0</v>
      </c>
      <c r="G84" s="250">
        <f>SUMPRODUCT((ET!$A$2:$A$34=$A84)*(ETEmp=G$1),ET!$E$2:$Z$34)</f>
        <v>0</v>
      </c>
      <c r="H84" s="250">
        <f>SUMPRODUCT((ET!$A$2:$A$34=$A84)*(ETEmp=H$1),ET!$E$2:$Z$34)</f>
        <v>0</v>
      </c>
      <c r="I84" s="250">
        <f>SUMPRODUCT((ET!$A$2:$A$34=$A84)*(ETEmp=I$1),ET!$E$2:$Z$34)</f>
        <v>0</v>
      </c>
      <c r="J84" s="250">
        <f>SUMPRODUCT((ET!$A$2:$A$34=$A84)*(ETEmp=J$1),ET!$E$2:$Z$34)</f>
        <v>0</v>
      </c>
      <c r="K84" s="250">
        <f>SUMPRODUCT((ET!$A$2:$A$34=$A84)*(ETEmp=K$1),ET!$E$2:$Z$34)</f>
        <v>0</v>
      </c>
      <c r="L84" s="250">
        <f>SUMPRODUCT((ET!$A$2:$A$34=$A84)*(ETEmp=L$1),ET!$E$2:$Z$34)</f>
        <v>0</v>
      </c>
      <c r="M84" s="250">
        <f>SUMPRODUCT((ET!$A$2:$A$34=$A84)*(ETEmp=M$1),ET!$E$2:$Z$34)</f>
        <v>0</v>
      </c>
      <c r="N84" s="250">
        <f>SUMPRODUCT((ET!$A$2:$A$34=$A84)*(ETEmp=N$1),ET!$E$2:$Z$34)</f>
        <v>0</v>
      </c>
      <c r="O84" s="250">
        <f>SUMPRODUCT((ET!$A$2:$A$34=$A84)*(ETEmp=O$1),ET!$E$2:$Z$34)</f>
        <v>0</v>
      </c>
      <c r="P84" s="250">
        <f>SUMPRODUCT((ET!$A$2:$A$34=$A84)*(ETEmp=P$1),ET!$E$2:$Z$34)</f>
        <v>0</v>
      </c>
      <c r="Q84" s="250">
        <f>SUMPRODUCT((ET!$A$2:$A$34=$A84)*(ETEmp=Q$1),ET!$E$2:$Z$34)</f>
        <v>0</v>
      </c>
      <c r="R84" s="250">
        <f>SUMPRODUCT((ET!$A$2:$A$34=$A84)*(ETEmp=R$1),ET!$E$2:$Z$34)</f>
        <v>0</v>
      </c>
      <c r="S84" s="250">
        <f>SUMPRODUCT((ET!$A$2:$A$34=$A84)*(ETEmp=S$1),ET!$E$2:$Z$34)</f>
        <v>0</v>
      </c>
      <c r="T84" s="250">
        <f>SUMPRODUCT((ET!$A$2:$A$34=$A84)*(ETEmp=T$1),ET!$E$2:$Z$34)</f>
        <v>0</v>
      </c>
      <c r="U84" s="250">
        <f>SUMPRODUCT((ET!$A$2:$A$34=$A84)*(ETEmp=U$1),ET!$E$2:$Z$34)</f>
        <v>0</v>
      </c>
      <c r="V84" s="250">
        <f>SUMPRODUCT((ET!$A$2:$A$34=$A84)*(ETEmp=V$1),ET!$E$2:$Z$34)</f>
        <v>0</v>
      </c>
      <c r="W84" s="250">
        <f>SUMPRODUCT((ET!$A$2:$A$34=$A84)*(ETEmp=W$1),ET!$E$2:$Z$34)</f>
        <v>0</v>
      </c>
      <c r="X84" s="250">
        <f>SUMPRODUCT((ET!$A$2:$A$34=$A84)*(ETEmp=X$1),ET!$E$2:$Z$34)</f>
        <v>0</v>
      </c>
      <c r="Y84" s="250">
        <f>SUMPRODUCT((ET!$A$2:$A$34=$A84)*(ETEmp=Y$1),ET!$E$2:$Z$34)</f>
        <v>0</v>
      </c>
      <c r="Z84" s="250">
        <f>SUMPRODUCT((ET!$A$2:$A$34=$A84)*(ETEmp=Z$1),ET!$E$2:$Z$34)</f>
        <v>0</v>
      </c>
      <c r="AA84" s="250">
        <f>SUMPRODUCT((ET!$A$2:$A$34=$A84)*(ETEmp=AA$1),ET!$E$2:$Z$34)</f>
        <v>0</v>
      </c>
      <c r="AB84" s="250">
        <f>SUMPRODUCT((ET!$A$2:$A$34=$A84)*(ETEmp=AB$1),ET!$E$2:$Z$34)</f>
        <v>0</v>
      </c>
      <c r="AC84" s="250">
        <f>SUMPRODUCT((ET!$A$2:$A$34=$A84)*(ETEmp=AC$1),ET!$E$2:$Z$34)</f>
        <v>0</v>
      </c>
      <c r="AD84" s="250">
        <f>SUMPRODUCT((ET!$A$2:$A$34=$A84)*(ETEmp=AD$1),ET!$E$2:$Z$34)</f>
        <v>0</v>
      </c>
      <c r="AE84" s="250">
        <f>SUMPRODUCT((ET!$A$2:$A$34=$A84)*(ETEmp=AE$1),ET!$E$2:$Z$34)</f>
        <v>0</v>
      </c>
      <c r="AF84" s="250">
        <f>SUMPRODUCT((ET!$A$2:$A$34=$A84)*(ETEmp=AF$1),ET!$E$2:$Z$34)</f>
        <v>0</v>
      </c>
      <c r="AG84" s="250">
        <f>SUMPRODUCT((ET!$A$2:$A$34=$A84)*(ETEmp=AG$1),ET!$E$2:$Z$34)</f>
        <v>0</v>
      </c>
      <c r="AH84" s="250">
        <f>SUMPRODUCT((ET!$A$2:$A$34=$A84)*(ETEmp=AH$1),ET!$E$2:$Z$34)</f>
        <v>0</v>
      </c>
      <c r="AI84" s="250">
        <f>SUMPRODUCT((ET!$A$2:$A$34=$A84)*(ETEmp=AI$1),ET!$E$2:$Z$34)</f>
        <v>0</v>
      </c>
      <c r="AJ84" s="250">
        <f>SUMPRODUCT((ET!$A$2:$A$34=$A84)*(ETEmp=AJ$1),ET!$E$2:$Z$34)</f>
        <v>0</v>
      </c>
      <c r="AK84" s="250">
        <f>SUMPRODUCT((ET!$A$2:$A$34=$A84)*(ETEmp=AK$1),ET!$E$2:$Z$34)</f>
        <v>0</v>
      </c>
      <c r="AL84" s="250">
        <f>SUMPRODUCT((ET!$A$2:$A$34=$A84)*(ETEmp=AL$1),ET!$E$2:$Z$34)</f>
        <v>0</v>
      </c>
      <c r="AM84" s="250">
        <f>SUMPRODUCT((ET!$A$2:$A$34=$A84)*(ETEmp=AM$1),ET!$E$2:$Z$34)</f>
        <v>0</v>
      </c>
      <c r="AN84" s="250">
        <f>SUMPRODUCT((ET!$A$2:$A$34=$A84)*(ETEmp=AN$1),ET!$E$2:$Z$34)</f>
        <v>0</v>
      </c>
      <c r="AO84" s="250">
        <f>SUMPRODUCT((ET!$A$2:$A$34=$A84)*(ETEmp=AO$1),ET!$E$2:$Z$34)</f>
        <v>0</v>
      </c>
      <c r="AP84" s="250">
        <f>SUMPRODUCT((ET!$A$2:$A$34=$A84)*(ETEmp=AP$1),ET!$E$2:$Z$34)</f>
        <v>0</v>
      </c>
      <c r="AQ84" s="250">
        <f>SUMPRODUCT((ET!$A$2:$A$34=$A84)*(ETEmp=AQ$1),ET!$E$2:$Z$34)</f>
        <v>0</v>
      </c>
      <c r="AR84" s="250">
        <f>SUMPRODUCT((ET!$A$2:$A$34=$A84)*(ETEmp=AR$1),ET!$E$2:$Z$34)</f>
        <v>0</v>
      </c>
      <c r="AS84" s="250">
        <f>SUMPRODUCT((ET!$A$2:$A$34=$A84)*(ETEmp=AS$1),ET!$E$2:$Z$34)</f>
        <v>0</v>
      </c>
      <c r="AT84" s="250">
        <f>SUMPRODUCT((ET!$A$2:$A$34=$A84)*(ETEmp=AT$1),ET!$E$2:$Z$34)</f>
        <v>0</v>
      </c>
      <c r="AU84" s="250">
        <f>SUMPRODUCT((ET!$A$2:$A$34=$A84)*(ETEmp=AU$1),ET!$E$2:$Z$34)</f>
        <v>0</v>
      </c>
      <c r="AV84" s="250">
        <f>SUMPRODUCT((ET!$A$2:$A$34=$A84)*(ETEmp=AV$1),ET!$E$2:$Z$34)</f>
        <v>0</v>
      </c>
      <c r="AW84" s="250">
        <f>SUMPRODUCT((ET!$A$2:$A$34=$A84)*(ETEmp=AW$1),ET!$E$2:$Z$34)</f>
        <v>0</v>
      </c>
      <c r="AX84" s="467">
        <f>SUMPRODUCT((ET!$A$2:$A$34=$A84)*(ETEmp=AX$1),ET!$E$2:$Z$34)</f>
        <v>0</v>
      </c>
      <c r="AZ84" s="246"/>
    </row>
    <row r="85" spans="1:52" s="271" customFormat="1" x14ac:dyDescent="0.2">
      <c r="A85" s="247">
        <f t="shared" si="15"/>
        <v>42557</v>
      </c>
      <c r="B85" s="641" t="s">
        <v>224</v>
      </c>
      <c r="C85" s="249">
        <f>SUMPRODUCT((UV!$A$2:$A$17=$A85)*(UVEmp=C$1),UV!$D$2:$AK$17)</f>
        <v>0</v>
      </c>
      <c r="D85" s="250">
        <f>SUMPRODUCT((UV!$A$2:$A$17=$A85)*(UVEmp=D$1),UV!$D$2:$AK$17)</f>
        <v>0</v>
      </c>
      <c r="E85" s="250">
        <f>SUMPRODUCT((UV!$A$2:$A$17=$A85)*(UVEmp=E$1),UV!$D$2:$AK$17)</f>
        <v>0</v>
      </c>
      <c r="F85" s="250">
        <f>SUMPRODUCT((UV!$A$2:$A$17=$A85)*(UVEmp=F$1),UV!$D$2:$AK$17)</f>
        <v>0</v>
      </c>
      <c r="G85" s="250">
        <f>SUMPRODUCT((UV!$A$2:$A$17=$A85)*(UVEmp=G$1),UV!$D$2:$AK$17)</f>
        <v>0</v>
      </c>
      <c r="H85" s="250">
        <f>SUMPRODUCT((UV!$A$2:$A$17=$A85)*(UVEmp=H$1),UV!$D$2:$AK$17)</f>
        <v>0</v>
      </c>
      <c r="I85" s="250">
        <f>SUMPRODUCT((UV!$A$2:$A$17=$A85)*(UVEmp=I$1),UV!$D$2:$AK$17)</f>
        <v>0</v>
      </c>
      <c r="J85" s="250">
        <f>SUMPRODUCT((UV!$A$2:$A$17=$A85)*(UVEmp=J$1),UV!$D$2:$AK$17)</f>
        <v>0</v>
      </c>
      <c r="K85" s="250">
        <f>SUMPRODUCT((UV!$A$2:$A$17=$A85)*(UVEmp=K$1),UV!$D$2:$AK$17)</f>
        <v>3</v>
      </c>
      <c r="L85" s="250">
        <f>SUMPRODUCT((UV!$A$2:$A$17=$A85)*(UVEmp=L$1),UV!$D$2:$AK$17)</f>
        <v>0</v>
      </c>
      <c r="M85" s="250">
        <f>SUMPRODUCT((UV!$A$2:$A$17=$A85)*(UVEmp=M$1),UV!$D$2:$AK$17)</f>
        <v>0</v>
      </c>
      <c r="N85" s="250">
        <f>SUMPRODUCT((UV!$A$2:$A$17=$A85)*(UVEmp=N$1),UV!$D$2:$AK$17)</f>
        <v>0</v>
      </c>
      <c r="O85" s="250">
        <f>SUMPRODUCT((UV!$A$2:$A$17=$A85)*(UVEmp=O$1),UV!$D$2:$AK$17)</f>
        <v>0</v>
      </c>
      <c r="P85" s="250">
        <f>SUMPRODUCT((UV!$A$2:$A$17=$A85)*(UVEmp=P$1),UV!$D$2:$AK$17)</f>
        <v>0</v>
      </c>
      <c r="Q85" s="250">
        <f>SUMPRODUCT((UV!$A$2:$A$17=$A85)*(UVEmp=Q$1),UV!$D$2:$AK$17)</f>
        <v>0</v>
      </c>
      <c r="R85" s="250">
        <f>SUMPRODUCT((UV!$A$2:$A$17=$A85)*(UVEmp=R$1),UV!$D$2:$AK$17)</f>
        <v>0</v>
      </c>
      <c r="S85" s="250">
        <f>SUMPRODUCT((UV!$A$2:$A$17=$A85)*(UVEmp=S$1),UV!$D$2:$AK$17)</f>
        <v>0</v>
      </c>
      <c r="T85" s="250">
        <f>SUMPRODUCT((UV!$A$2:$A$17=$A85)*(UVEmp=T$1),UV!$D$2:$AK$17)</f>
        <v>0</v>
      </c>
      <c r="U85" s="250">
        <f>SUMPRODUCT((UV!$A$2:$A$17=$A85)*(UVEmp=U$1),UV!$D$2:$AK$17)</f>
        <v>0</v>
      </c>
      <c r="V85" s="250">
        <f>SUMPRODUCT((UV!$A$2:$A$17=$A85)*(UVEmp=V$1),UV!$D$2:$AK$17)</f>
        <v>0</v>
      </c>
      <c r="W85" s="250">
        <f>SUMPRODUCT((UV!$A$2:$A$17=$A85)*(UVEmp=W$1),UV!$D$2:$AK$17)</f>
        <v>0</v>
      </c>
      <c r="X85" s="250">
        <f>SUMPRODUCT((UV!$A$2:$A$17=$A85)*(UVEmp=X$1),UV!$D$2:$AK$17)</f>
        <v>0</v>
      </c>
      <c r="Y85" s="250">
        <f>SUMPRODUCT((UV!$A$2:$A$17=$A85)*(UVEmp=Y$1),UV!$D$2:$AK$17)</f>
        <v>0</v>
      </c>
      <c r="Z85" s="250">
        <f>SUMPRODUCT((UV!$A$2:$A$17=$A85)*(UVEmp=Z$1),UV!$D$2:$AK$17)</f>
        <v>0</v>
      </c>
      <c r="AA85" s="250">
        <f>SUMPRODUCT((UV!$A$2:$A$17=$A85)*(UVEmp=AA$1),UV!$D$2:$AK$17)</f>
        <v>0</v>
      </c>
      <c r="AB85" s="250">
        <f>SUMPRODUCT((UV!$A$2:$A$17=$A85)*(UVEmp=AB$1),UV!$D$2:$AK$17)</f>
        <v>0</v>
      </c>
      <c r="AC85" s="250">
        <f>SUMPRODUCT((UV!$A$2:$A$17=$A85)*(UVEmp=AC$1),UV!$D$2:$AK$17)</f>
        <v>0</v>
      </c>
      <c r="AD85" s="250">
        <f>SUMPRODUCT((UV!$A$2:$A$17=$A85)*(UVEmp=AD$1),UV!$D$2:$AK$17)</f>
        <v>0</v>
      </c>
      <c r="AE85" s="250">
        <f>SUMPRODUCT((UV!$A$2:$A$17=$A85)*(UVEmp=AE$1),UV!$D$2:$AK$17)</f>
        <v>5.75</v>
      </c>
      <c r="AF85" s="250">
        <f>SUMPRODUCT((UV!$A$2:$A$17=$A85)*(UVEmp=AF$1),UV!$D$2:$AK$17)</f>
        <v>0</v>
      </c>
      <c r="AG85" s="250">
        <f>SUMPRODUCT((UV!$A$2:$A$17=$A85)*(UVEmp=AG$1),UV!$D$2:$AK$17)</f>
        <v>0</v>
      </c>
      <c r="AH85" s="250">
        <f>SUMPRODUCT((UV!$A$2:$A$17=$A85)*(UVEmp=AH$1),UV!$D$2:$AK$17)</f>
        <v>0</v>
      </c>
      <c r="AI85" s="250">
        <f>SUMPRODUCT((UV!$A$2:$A$17=$A85)*(UVEmp=AI$1),UV!$D$2:$AK$17)</f>
        <v>0</v>
      </c>
      <c r="AJ85" s="250">
        <f>SUMPRODUCT((UV!$A$2:$A$17=$A85)*(UVEmp=AJ$1),UV!$D$2:$AK$17)</f>
        <v>0</v>
      </c>
      <c r="AK85" s="250">
        <f>SUMPRODUCT((UV!$A$2:$A$17=$A85)*(UVEmp=AK$1),UV!$D$2:$AK$17)</f>
        <v>0</v>
      </c>
      <c r="AL85" s="250">
        <f>SUMPRODUCT((UV!$A$2:$A$17=$A85)*(UVEmp=AL$1),UV!$D$2:$AK$17)</f>
        <v>0</v>
      </c>
      <c r="AM85" s="250">
        <f>SUMPRODUCT((UV!$A$2:$A$17=$A85)*(UVEmp=AM$1),UV!$D$2:$AK$17)</f>
        <v>0</v>
      </c>
      <c r="AN85" s="250">
        <f>SUMPRODUCT((UV!$A$2:$A$17=$A85)*(UVEmp=AN$1),UV!$D$2:$AK$17)</f>
        <v>0</v>
      </c>
      <c r="AO85" s="250">
        <f>SUMPRODUCT((UV!$A$2:$A$17=$A85)*(UVEmp=AO$1),UV!$D$2:$AK$17)</f>
        <v>0</v>
      </c>
      <c r="AP85" s="250">
        <f>SUMPRODUCT((UV!$A$2:$A$17=$A85)*(UVEmp=AP$1),UV!$D$2:$AK$17)</f>
        <v>0</v>
      </c>
      <c r="AQ85" s="250">
        <f>SUMPRODUCT((UV!$A$2:$A$17=$A85)*(UVEmp=AQ$1),UV!$D$2:$AK$17)</f>
        <v>0</v>
      </c>
      <c r="AR85" s="250">
        <f>SUMPRODUCT((UV!$A$2:$A$17=$A85)*(UVEmp=AR$1),UV!$D$2:$AK$17)</f>
        <v>0</v>
      </c>
      <c r="AS85" s="250">
        <f>SUMPRODUCT((UV!$A$2:$A$17=$A85)*(UVEmp=AS$1),UV!$D$2:$AK$17)</f>
        <v>0</v>
      </c>
      <c r="AT85" s="250">
        <f>SUMPRODUCT((UV!$A$2:$A$17=$A85)*(UVEmp=AT$1),UV!$D$2:$AK$17)</f>
        <v>0</v>
      </c>
      <c r="AU85" s="250">
        <f>SUMPRODUCT((UV!$A$2:$A$17=$A85)*(UVEmp=AU$1),UV!$D$2:$AK$17)</f>
        <v>0</v>
      </c>
      <c r="AV85" s="250">
        <f>SUMPRODUCT((UV!$A$2:$A$17=$A85)*(UVEmp=AV$1),UV!$D$2:$AK$17)</f>
        <v>0</v>
      </c>
      <c r="AW85" s="250">
        <f>SUMPRODUCT((UV!$A$2:$A$17=$A85)*(UVEmp=AW$1),UV!$D$2:$AK$17)</f>
        <v>0</v>
      </c>
      <c r="AX85" s="467">
        <f>SUMPRODUCT((UV!$A$2:$A$17=$A85)*(UVEmp=AX$1),UV!$D$2:$AK$17)</f>
        <v>0</v>
      </c>
      <c r="AZ85" s="246"/>
    </row>
    <row r="86" spans="1:52" s="271" customFormat="1" x14ac:dyDescent="0.2">
      <c r="A86" s="247">
        <f t="shared" si="15"/>
        <v>42557</v>
      </c>
      <c r="B86" s="255" t="s">
        <v>74</v>
      </c>
      <c r="C86" s="249">
        <f>SUMPRODUCT((TM!$A$2:$A$17=$A86)*(TMEmp=C$1),TM!$D$2:$AK$17)</f>
        <v>0</v>
      </c>
      <c r="D86" s="250">
        <f>SUMPRODUCT((TM!$A$2:$A$17=$A86)*(TMEmp=D$1),TM!$D$2:$AK$17)</f>
        <v>0</v>
      </c>
      <c r="E86" s="250">
        <f>SUMPRODUCT((TM!$A$2:$A$17=$A86)*(TMEmp=E$1),TM!$D$2:$AK$17)</f>
        <v>0</v>
      </c>
      <c r="F86" s="250">
        <f>SUMPRODUCT((TM!$A$2:$A$17=$A86)*(TMEmp=F$1),TM!$D$2:$AK$17)</f>
        <v>0</v>
      </c>
      <c r="G86" s="250">
        <f>SUMPRODUCT((TM!$A$2:$A$17=$A86)*(TMEmp=G$1),TM!$D$2:$AK$17)</f>
        <v>0</v>
      </c>
      <c r="H86" s="250">
        <f>SUMPRODUCT((TM!$A$2:$A$17=$A86)*(TMEmp=H$1),TM!$D$2:$AK$17)</f>
        <v>0</v>
      </c>
      <c r="I86" s="250">
        <f>SUMPRODUCT((TM!$A$2:$A$17=$A86)*(TMEmp=I$1),TM!$D$2:$AK$17)</f>
        <v>0</v>
      </c>
      <c r="J86" s="250">
        <f>SUMPRODUCT((TM!$A$2:$A$17=$A86)*(TMEmp=J$1),TM!$D$2:$AK$17)</f>
        <v>0</v>
      </c>
      <c r="K86" s="250">
        <f>SUMPRODUCT((TM!$A$2:$A$17=$A86)*(TMEmp=K$1),TM!$D$2:$AK$17)</f>
        <v>0</v>
      </c>
      <c r="L86" s="250">
        <f>SUMPRODUCT((TM!$A$2:$A$17=$A86)*(TMEmp=L$1),TM!$D$2:$AK$17)</f>
        <v>0</v>
      </c>
      <c r="M86" s="250">
        <f>SUMPRODUCT((TM!$A$2:$A$17=$A86)*(TMEmp=M$1),TM!$D$2:$AK$17)</f>
        <v>0</v>
      </c>
      <c r="N86" s="250">
        <f>SUMPRODUCT((TM!$A$2:$A$17=$A86)*(TMEmp=N$1),TM!$D$2:$AK$17)</f>
        <v>0</v>
      </c>
      <c r="O86" s="250">
        <f>SUMPRODUCT((TM!$A$2:$A$17=$A86)*(TMEmp=O$1),TM!$D$2:$AK$17)</f>
        <v>0</v>
      </c>
      <c r="P86" s="250">
        <f>SUMPRODUCT((TM!$A$2:$A$17=$A86)*(TMEmp=P$1),TM!$D$2:$AK$17)</f>
        <v>0</v>
      </c>
      <c r="Q86" s="250">
        <f>SUMPRODUCT((TM!$A$2:$A$17=$A86)*(TMEmp=Q$1),TM!$D$2:$AK$17)</f>
        <v>0</v>
      </c>
      <c r="R86" s="250">
        <f>SUMPRODUCT((TM!$A$2:$A$17=$A86)*(TMEmp=R$1),TM!$D$2:$AK$17)</f>
        <v>0</v>
      </c>
      <c r="S86" s="250">
        <f>SUMPRODUCT((TM!$A$2:$A$17=$A86)*(TMEmp=S$1),TM!$D$2:$AK$17)</f>
        <v>0</v>
      </c>
      <c r="T86" s="250">
        <f>SUMPRODUCT((TM!$A$2:$A$17=$A86)*(TMEmp=T$1),TM!$D$2:$AK$17)</f>
        <v>0</v>
      </c>
      <c r="U86" s="250">
        <f>SUMPRODUCT((TM!$A$2:$A$17=$A86)*(TMEmp=U$1),TM!$D$2:$AK$17)</f>
        <v>0</v>
      </c>
      <c r="V86" s="250">
        <f>SUMPRODUCT((TM!$A$2:$A$17=$A86)*(TMEmp=V$1),TM!$D$2:$AK$17)</f>
        <v>0</v>
      </c>
      <c r="W86" s="250">
        <f>SUMPRODUCT((TM!$A$2:$A$17=$A86)*(TMEmp=W$1),TM!$D$2:$AK$17)</f>
        <v>0</v>
      </c>
      <c r="X86" s="250">
        <f>SUMPRODUCT((TM!$A$2:$A$17=$A86)*(TMEmp=X$1),TM!$D$2:$AK$17)</f>
        <v>0</v>
      </c>
      <c r="Y86" s="250">
        <f>SUMPRODUCT((TM!$A$2:$A$17=$A86)*(TMEmp=Y$1),TM!$D$2:$AK$17)</f>
        <v>0</v>
      </c>
      <c r="Z86" s="250">
        <f>SUMPRODUCT((TM!$A$2:$A$17=$A86)*(TMEmp=Z$1),TM!$D$2:$AK$17)</f>
        <v>0</v>
      </c>
      <c r="AA86" s="250">
        <f>SUMPRODUCT((TM!$A$2:$A$17=$A86)*(TMEmp=AA$1),TM!$D$2:$AK$17)</f>
        <v>0</v>
      </c>
      <c r="AB86" s="250">
        <f>SUMPRODUCT((TM!$A$2:$A$17=$A86)*(TMEmp=AB$1),TM!$D$2:$AK$17)</f>
        <v>0</v>
      </c>
      <c r="AC86" s="250">
        <f>SUMPRODUCT((TM!$A$2:$A$17=$A86)*(TMEmp=AC$1),TM!$D$2:$AK$17)</f>
        <v>0</v>
      </c>
      <c r="AD86" s="250">
        <f>SUMPRODUCT((TM!$A$2:$A$17=$A86)*(TMEmp=AD$1),TM!$D$2:$AK$17)</f>
        <v>0</v>
      </c>
      <c r="AE86" s="250">
        <f>SUMPRODUCT((TM!$A$2:$A$17=$A86)*(TMEmp=AE$1),TM!$D$2:$AK$17)</f>
        <v>0</v>
      </c>
      <c r="AF86" s="250">
        <f>SUMPRODUCT((TM!$A$2:$A$17=$A86)*(TMEmp=AF$1),TM!$D$2:$AK$17)</f>
        <v>0</v>
      </c>
      <c r="AG86" s="250">
        <f>SUMPRODUCT((TM!$A$2:$A$17=$A86)*(TMEmp=AG$1),TM!$D$2:$AK$17)</f>
        <v>0</v>
      </c>
      <c r="AH86" s="250">
        <f>SUMPRODUCT((TM!$A$2:$A$17=$A86)*(TMEmp=AH$1),TM!$D$2:$AK$17)</f>
        <v>0</v>
      </c>
      <c r="AI86" s="250">
        <f>SUMPRODUCT((TM!$A$2:$A$17=$A86)*(TMEmp=AI$1),TM!$D$2:$AK$17)</f>
        <v>0</v>
      </c>
      <c r="AJ86" s="250">
        <f>SUMPRODUCT((TM!$A$2:$A$17=$A86)*(TMEmp=AJ$1),TM!$D$2:$AK$17)</f>
        <v>0</v>
      </c>
      <c r="AK86" s="250">
        <f>SUMPRODUCT((TM!$A$2:$A$17=$A86)*(TMEmp=AK$1),TM!$D$2:$AK$17)</f>
        <v>0</v>
      </c>
      <c r="AL86" s="250">
        <f>SUMPRODUCT((TM!$A$2:$A$17=$A86)*(TMEmp=AL$1),TM!$D$2:$AK$17)</f>
        <v>0</v>
      </c>
      <c r="AM86" s="250">
        <f>SUMPRODUCT((TM!$A$2:$A$17=$A86)*(TMEmp=AM$1),TM!$D$2:$AK$17)</f>
        <v>0</v>
      </c>
      <c r="AN86" s="250">
        <f>SUMPRODUCT((TM!$A$2:$A$17=$A86)*(TMEmp=AN$1),TM!$D$2:$AK$17)</f>
        <v>0</v>
      </c>
      <c r="AO86" s="250">
        <f>SUMPRODUCT((TM!$A$2:$A$17=$A86)*(TMEmp=AO$1),TM!$D$2:$AK$17)</f>
        <v>0</v>
      </c>
      <c r="AP86" s="250">
        <f>SUMPRODUCT((TM!$A$2:$A$17=$A86)*(TMEmp=AP$1),TM!$D$2:$AK$17)</f>
        <v>0</v>
      </c>
      <c r="AQ86" s="250">
        <f>SUMPRODUCT((TM!$A$2:$A$17=$A86)*(TMEmp=AQ$1),TM!$D$2:$AK$17)</f>
        <v>0</v>
      </c>
      <c r="AR86" s="250">
        <f>SUMPRODUCT((TM!$A$2:$A$17=$A86)*(TMEmp=AR$1),TM!$D$2:$AK$17)</f>
        <v>0</v>
      </c>
      <c r="AS86" s="250">
        <f>SUMPRODUCT((TM!$A$2:$A$17=$A86)*(TMEmp=AS$1),TM!$D$2:$AK$17)</f>
        <v>0</v>
      </c>
      <c r="AT86" s="250">
        <f>SUMPRODUCT((TM!$A$2:$A$17=$A86)*(TMEmp=AT$1),TM!$D$2:$AK$17)</f>
        <v>0</v>
      </c>
      <c r="AU86" s="250">
        <f>SUMPRODUCT((TM!$A$2:$A$17=$A86)*(TMEmp=AU$1),TM!$D$2:$AK$17)</f>
        <v>0</v>
      </c>
      <c r="AV86" s="250">
        <f>SUMPRODUCT((TM!$A$2:$A$17=$A86)*(TMEmp=AV$1),TM!$D$2:$AK$17)</f>
        <v>0</v>
      </c>
      <c r="AW86" s="250">
        <f>SUMPRODUCT((TM!$A$2:$A$17=$A86)*(TMEmp=AW$1),TM!$D$2:$AK$17)</f>
        <v>0</v>
      </c>
      <c r="AX86" s="467">
        <f>SUMPRODUCT((TM!$A$2:$A$17=$A86)*(TMEmp=AX$1),TM!$D$2:$AK$17)</f>
        <v>0</v>
      </c>
      <c r="AZ86" s="246"/>
    </row>
    <row r="87" spans="1:52" s="271" customFormat="1" x14ac:dyDescent="0.2">
      <c r="A87" s="256">
        <f t="shared" si="15"/>
        <v>42557</v>
      </c>
      <c r="B87" s="257" t="s">
        <v>72</v>
      </c>
      <c r="C87" s="258">
        <f>SUMPRODUCT((PC!$A$2:$A$80=$A87)*(PCEmp=C$1),PC!$D$2:$BD$80)</f>
        <v>0</v>
      </c>
      <c r="D87" s="259">
        <f>SUMPRODUCT((PC!$A$2:$A$80=$A87)*(PCEmp=D$1),PC!$D$2:$BD$80)</f>
        <v>0</v>
      </c>
      <c r="E87" s="259">
        <f>SUMPRODUCT((PC!$A$2:$A$80=$A87)*(PCEmp=E$1),PC!$D$2:$BD$80)</f>
        <v>0</v>
      </c>
      <c r="F87" s="259">
        <f>SUMPRODUCT((PC!$A$2:$A$80=$A87)*(PCEmp=F$1),PC!$D$2:$BD$80)</f>
        <v>0</v>
      </c>
      <c r="G87" s="259">
        <f>SUMPRODUCT((PC!$A$2:$A$80=$A87)*(PCEmp=G$1),PC!$D$2:$BD$80)</f>
        <v>0</v>
      </c>
      <c r="H87" s="259">
        <f>SUMPRODUCT((PC!$A$2:$A$80=$A87)*(PCEmp=H$1),PC!$D$2:$BD$80)</f>
        <v>0</v>
      </c>
      <c r="I87" s="259">
        <f>SUMPRODUCT((PC!$A$2:$A$80=$A87)*(PCEmp=I$1),PC!$D$2:$BD$80)</f>
        <v>0</v>
      </c>
      <c r="J87" s="259">
        <f>SUMPRODUCT((PC!$A$2:$A$80=$A87)*(PCEmp=J$1),PC!$D$2:$BD$80)</f>
        <v>0</v>
      </c>
      <c r="K87" s="259">
        <f>SUMPRODUCT((PC!$A$2:$A$80=$A87)*(PCEmp=K$1),PC!$D$2:$BD$80)</f>
        <v>0</v>
      </c>
      <c r="L87" s="259">
        <f>SUMPRODUCT((PC!$A$2:$A$80=$A87)*(PCEmp=L$1),PC!$D$2:$BD$80)</f>
        <v>0</v>
      </c>
      <c r="M87" s="259">
        <f>SUMPRODUCT((PC!$A$2:$A$80=$A87)*(PCEmp=M$1),PC!$D$2:$BD$80)</f>
        <v>0</v>
      </c>
      <c r="N87" s="259">
        <f>SUMPRODUCT((PC!$A$2:$A$80=$A87)*(PCEmp=N$1),PC!$D$2:$BD$80)</f>
        <v>0</v>
      </c>
      <c r="O87" s="259">
        <f>SUMPRODUCT((PC!$A$2:$A$80=$A87)*(PCEmp=O$1),PC!$D$2:$BD$80)</f>
        <v>0</v>
      </c>
      <c r="P87" s="259">
        <f>SUMPRODUCT((PC!$A$2:$A$80=$A87)*(PCEmp=P$1),PC!$D$2:$BD$80)</f>
        <v>0</v>
      </c>
      <c r="Q87" s="259">
        <f>SUMPRODUCT((PC!$A$2:$A$80=$A87)*(PCEmp=Q$1),PC!$D$2:$BD$80)</f>
        <v>0</v>
      </c>
      <c r="R87" s="259">
        <f>SUMPRODUCT((PC!$A$2:$A$80=$A87)*(PCEmp=R$1),PC!$D$2:$BD$80)</f>
        <v>0</v>
      </c>
      <c r="S87" s="259">
        <f>SUMPRODUCT((PC!$A$2:$A$80=$A87)*(PCEmp=S$1),PC!$D$2:$BD$80)</f>
        <v>0</v>
      </c>
      <c r="T87" s="259">
        <f>SUMPRODUCT((PC!$A$2:$A$80=$A87)*(PCEmp=T$1),PC!$D$2:$BD$80)</f>
        <v>0</v>
      </c>
      <c r="U87" s="259">
        <f>SUMPRODUCT((PC!$A$2:$A$80=$A87)*(PCEmp=U$1),PC!$D$2:$BD$80)</f>
        <v>0</v>
      </c>
      <c r="V87" s="259">
        <f>SUMPRODUCT((PC!$A$2:$A$80=$A87)*(PCEmp=V$1),PC!$D$2:$BD$80)</f>
        <v>0</v>
      </c>
      <c r="W87" s="259">
        <f>SUMPRODUCT((PC!$A$2:$A$80=$A87)*(PCEmp=W$1),PC!$D$2:$BD$80)</f>
        <v>0</v>
      </c>
      <c r="X87" s="259">
        <f>SUMPRODUCT((PC!$A$2:$A$80=$A87)*(PCEmp=X$1),PC!$D$2:$BD$80)</f>
        <v>0</v>
      </c>
      <c r="Y87" s="259">
        <f>SUMPRODUCT((PC!$A$2:$A$80=$A87)*(PCEmp=Y$1),PC!$D$2:$BD$80)</f>
        <v>0</v>
      </c>
      <c r="Z87" s="259">
        <f>SUMPRODUCT((PC!$A$2:$A$80=$A87)*(PCEmp=Z$1),PC!$D$2:$BD$80)</f>
        <v>0</v>
      </c>
      <c r="AA87" s="259">
        <f>SUMPRODUCT((PC!$A$2:$A$80=$A87)*(PCEmp=AA$1),PC!$D$2:$BD$80)</f>
        <v>0</v>
      </c>
      <c r="AB87" s="259">
        <f>SUMPRODUCT((PC!$A$2:$A$80=$A87)*(PCEmp=AB$1),PC!$D$2:$BD$80)</f>
        <v>0</v>
      </c>
      <c r="AC87" s="259">
        <f>SUMPRODUCT((PC!$A$2:$A$80=$A87)*(PCEmp=AC$1),PC!$D$2:$BD$80)</f>
        <v>0</v>
      </c>
      <c r="AD87" s="259">
        <f>SUMPRODUCT((PC!$A$2:$A$80=$A87)*(PCEmp=AD$1),PC!$D$2:$BD$80)</f>
        <v>0</v>
      </c>
      <c r="AE87" s="259">
        <f>SUMPRODUCT((PC!$A$2:$A$80=$A87)*(PCEmp=AE$1),PC!$D$2:$BD$80)</f>
        <v>0</v>
      </c>
      <c r="AF87" s="259">
        <f>SUMPRODUCT((PC!$A$2:$A$80=$A87)*(PCEmp=AF$1),PC!$D$2:$BD$80)</f>
        <v>0</v>
      </c>
      <c r="AG87" s="259">
        <f>SUMPRODUCT((PC!$A$2:$A$80=$A87)*(PCEmp=AG$1),PC!$D$2:$BD$80)</f>
        <v>0</v>
      </c>
      <c r="AH87" s="259">
        <f>SUMPRODUCT((PC!$A$2:$A$80=$A87)*(PCEmp=AH$1),PC!$D$2:$BD$80)</f>
        <v>0</v>
      </c>
      <c r="AI87" s="259">
        <f>SUMPRODUCT((PC!$A$2:$A$80=$A87)*(PCEmp=AI$1),PC!$D$2:$BD$80)</f>
        <v>0</v>
      </c>
      <c r="AJ87" s="259">
        <f>SUMPRODUCT((PC!$A$2:$A$80=$A87)*(PCEmp=AJ$1),PC!$D$2:$BD$80)</f>
        <v>0</v>
      </c>
      <c r="AK87" s="259">
        <f>SUMPRODUCT((PC!$A$2:$A$80=$A87)*(PCEmp=AK$1),PC!$D$2:$BD$80)</f>
        <v>0</v>
      </c>
      <c r="AL87" s="259">
        <f>SUMPRODUCT((PC!$A$2:$A$80=$A87)*(PCEmp=AL$1),PC!$D$2:$BD$80)</f>
        <v>0</v>
      </c>
      <c r="AM87" s="259">
        <f>SUMPRODUCT((PC!$A$2:$A$80=$A87)*(PCEmp=AM$1),PC!$D$2:$BD$80)</f>
        <v>0</v>
      </c>
      <c r="AN87" s="259">
        <f>SUMPRODUCT((PC!$A$2:$A$80=$A87)*(PCEmp=AN$1),PC!$D$2:$BD$80)</f>
        <v>0</v>
      </c>
      <c r="AO87" s="259">
        <f>SUMPRODUCT((PC!$A$2:$A$80=$A87)*(PCEmp=AO$1),PC!$D$2:$BD$80)</f>
        <v>0</v>
      </c>
      <c r="AP87" s="259">
        <f>SUMPRODUCT((PC!$A$2:$A$80=$A87)*(PCEmp=AP$1),PC!$D$2:$BD$80)</f>
        <v>0</v>
      </c>
      <c r="AQ87" s="259">
        <f>SUMPRODUCT((PC!$A$2:$A$80=$A87)*(PCEmp=AQ$1),PC!$D$2:$BD$80)</f>
        <v>0</v>
      </c>
      <c r="AR87" s="259">
        <f>SUMPRODUCT((PC!$A$2:$A$80=$A87)*(PCEmp=AR$1),PC!$D$2:$BD$80)</f>
        <v>0</v>
      </c>
      <c r="AS87" s="259">
        <f>SUMPRODUCT((PC!$A$2:$A$80=$A87)*(PCEmp=AS$1),PC!$D$2:$BD$80)</f>
        <v>0</v>
      </c>
      <c r="AT87" s="259">
        <f>SUMPRODUCT((PC!$A$2:$A$80=$A87)*(PCEmp=AT$1),PC!$D$2:$BD$80)</f>
        <v>0</v>
      </c>
      <c r="AU87" s="259">
        <f>SUMPRODUCT((PC!$A$2:$A$80=$A87)*(PCEmp=AU$1),PC!$D$2:$BD$80)</f>
        <v>0</v>
      </c>
      <c r="AV87" s="259">
        <f>SUMPRODUCT((PC!$A$2:$A$80=$A87)*(PCEmp=AV$1),PC!$D$2:$BD$80)</f>
        <v>0</v>
      </c>
      <c r="AW87" s="259">
        <f>SUMPRODUCT((PC!$A$2:$A$80=$A87)*(PCEmp=AW$1),PC!$D$2:$BD$80)</f>
        <v>0</v>
      </c>
      <c r="AX87" s="468">
        <f>SUMPRODUCT((PC!$A$2:$A$80=$A87)*(PCEmp=AX$1),PC!$D$2:$BD$80)</f>
        <v>0</v>
      </c>
      <c r="AZ87" s="246"/>
    </row>
    <row r="88" spans="1:52" s="271" customFormat="1" x14ac:dyDescent="0.2">
      <c r="A88" s="247">
        <f t="shared" si="15"/>
        <v>42557</v>
      </c>
      <c r="B88" s="254" t="s">
        <v>85</v>
      </c>
      <c r="C88" s="249">
        <f>SUMPRODUCT((RF!$A$2:$A$17=$A88)*(RFEmp=C$1)*(RF!$H$21:$AO$21="RF Lead"),RF!$H$2:$AO$17)</f>
        <v>0</v>
      </c>
      <c r="D88" s="250">
        <f>SUMPRODUCT((RF!$A$2:$A$17=$A88)*(RFEmp=D$1)*(RF!$H$21:$AO$21="RF Lead"),RF!$H$2:$AO$17)</f>
        <v>0</v>
      </c>
      <c r="E88" s="250">
        <f>SUMPRODUCT((RF!$A$2:$A$17=$A88)*(RFEmp=E$1)*(RF!$H$21:$AO$21="RF Lead"),RF!$H$2:$AO$17)</f>
        <v>0</v>
      </c>
      <c r="F88" s="250">
        <f>SUMPRODUCT((RF!$A$2:$A$17=$A88)*(RFEmp=F$1)*(RF!$H$21:$AO$21="RF Lead"),RF!$H$2:$AO$17)</f>
        <v>0</v>
      </c>
      <c r="G88" s="250">
        <f>SUMPRODUCT((RF!$A$2:$A$17=$A88)*(RFEmp=G$1)*(RF!$H$21:$AO$21="RF Lead"),RF!$H$2:$AO$17)</f>
        <v>0</v>
      </c>
      <c r="H88" s="250">
        <f>SUMPRODUCT((RF!$A$2:$A$17=$A88)*(RFEmp=H$1)*(RF!$H$21:$AO$21="RF Lead"),RF!$H$2:$AO$17)</f>
        <v>0</v>
      </c>
      <c r="I88" s="250">
        <f>SUMPRODUCT((RF!$A$2:$A$17=$A88)*(RFEmp=I$1)*(RF!$H$21:$AO$21="RF Lead"),RF!$H$2:$AO$17)</f>
        <v>0</v>
      </c>
      <c r="J88" s="250">
        <f>SUMPRODUCT((RF!$A$2:$A$17=$A88)*(RFEmp=J$1)*(RF!$H$21:$AO$21="RF Lead"),RF!$H$2:$AO$17)</f>
        <v>0</v>
      </c>
      <c r="K88" s="250">
        <f>SUMPRODUCT((RF!$A$2:$A$17=$A88)*(RFEmp=K$1)*(RF!$H$21:$AO$21="RF Lead"),RF!$H$2:$AO$17)</f>
        <v>0</v>
      </c>
      <c r="L88" s="250">
        <f>SUMPRODUCT((RF!$A$2:$A$17=$A88)*(RFEmp=L$1)*(RF!$H$21:$AO$21="RF Lead"),RF!$H$2:$AO$17)</f>
        <v>0</v>
      </c>
      <c r="M88" s="250">
        <f>SUMPRODUCT((RF!$A$2:$A$17=$A88)*(RFEmp=M$1)*(RF!$H$21:$AO$21="RF Lead"),RF!$H$2:$AO$17)</f>
        <v>0</v>
      </c>
      <c r="N88" s="250">
        <f>SUMPRODUCT((RF!$A$2:$A$17=$A88)*(RFEmp=N$1)*(RF!$H$21:$AO$21="RF Lead"),RF!$H$2:$AO$17)</f>
        <v>0</v>
      </c>
      <c r="O88" s="250">
        <f>SUMPRODUCT((RF!$A$2:$A$17=$A88)*(RFEmp=O$1)*(RF!$H$21:$AO$21="RF Lead"),RF!$H$2:$AO$17)</f>
        <v>0</v>
      </c>
      <c r="P88" s="250">
        <f>SUMPRODUCT((RF!$A$2:$A$17=$A88)*(RFEmp=P$1)*(RF!$H$21:$AO$21="RF Lead"),RF!$H$2:$AO$17)</f>
        <v>0</v>
      </c>
      <c r="Q88" s="250">
        <f>SUMPRODUCT((RF!$A$2:$A$17=$A88)*(RFEmp=Q$1)*(RF!$H$21:$AO$21="RF Lead"),RF!$H$2:$AO$17)</f>
        <v>0</v>
      </c>
      <c r="R88" s="250">
        <f>SUMPRODUCT((RF!$A$2:$A$17=$A88)*(RFEmp=R$1)*(RF!$H$21:$AO$21="RF Lead"),RF!$H$2:$AO$17)</f>
        <v>0</v>
      </c>
      <c r="S88" s="250">
        <f>SUMPRODUCT((RF!$A$2:$A$17=$A88)*(RFEmp=S$1)*(RF!$H$21:$AO$21="RF Lead"),RF!$H$2:$AO$17)</f>
        <v>0</v>
      </c>
      <c r="T88" s="250">
        <f>SUMPRODUCT((RF!$A$2:$A$17=$A88)*(RFEmp=T$1)*(RF!$H$21:$AO$21="RF Lead"),RF!$H$2:$AO$17)</f>
        <v>0</v>
      </c>
      <c r="U88" s="250">
        <f>SUMPRODUCT((RF!$A$2:$A$17=$A88)*(RFEmp=U$1)*(RF!$H$21:$AO$21="RF Lead"),RF!$H$2:$AO$17)</f>
        <v>0</v>
      </c>
      <c r="V88" s="250">
        <f>SUMPRODUCT((RF!$A$2:$A$17=$A88)*(RFEmp=V$1)*(RF!$H$21:$AO$21="RF Lead"),RF!$H$2:$AO$17)</f>
        <v>0</v>
      </c>
      <c r="W88" s="250">
        <f>SUMPRODUCT((RF!$A$2:$A$17=$A88)*(RFEmp=W$1)*(RF!$H$21:$AO$21="RF Lead"),RF!$H$2:$AO$17)</f>
        <v>0</v>
      </c>
      <c r="X88" s="250">
        <f>SUMPRODUCT((RF!$A$2:$A$17=$A88)*(RFEmp=X$1)*(RF!$H$21:$AO$21="RF Lead"),RF!$H$2:$AO$17)</f>
        <v>0</v>
      </c>
      <c r="Y88" s="250">
        <f>SUMPRODUCT((RF!$A$2:$A$17=$A88)*(RFEmp=Y$1)*(RF!$H$21:$AO$21="RF Lead"),RF!$H$2:$AO$17)</f>
        <v>0</v>
      </c>
      <c r="Z88" s="250">
        <f>SUMPRODUCT((RF!$A$2:$A$17=$A88)*(RFEmp=Z$1)*(RF!$H$21:$AO$21="RF Lead"),RF!$H$2:$AO$17)</f>
        <v>0</v>
      </c>
      <c r="AA88" s="250">
        <f>SUMPRODUCT((RF!$A$2:$A$17=$A88)*(RFEmp=AA$1)*(RF!$H$21:$AO$21="RF Lead"),RF!$H$2:$AO$17)</f>
        <v>0</v>
      </c>
      <c r="AB88" s="250">
        <f>SUMPRODUCT((RF!$A$2:$A$17=$A88)*(RFEmp=AB$1)*(RF!$H$21:$AO$21="RF Lead"),RF!$H$2:$AO$17)</f>
        <v>0</v>
      </c>
      <c r="AC88" s="250">
        <f>SUMPRODUCT((RF!$A$2:$A$17=$A88)*(RFEmp=AC$1)*(RF!$H$21:$AO$21="RF Lead"),RF!$H$2:$AO$17)</f>
        <v>0</v>
      </c>
      <c r="AD88" s="250">
        <f>SUMPRODUCT((RF!$A$2:$A$17=$A88)*(RFEmp=AD$1)*(RF!$H$21:$AO$21="RF Lead"),RF!$H$2:$AO$17)</f>
        <v>0</v>
      </c>
      <c r="AE88" s="250">
        <f>SUMPRODUCT((RF!$A$2:$A$17=$A88)*(RFEmp=AE$1)*(RF!$H$21:$AO$21="RF Lead"),RF!$H$2:$AO$17)</f>
        <v>0</v>
      </c>
      <c r="AF88" s="250">
        <f>SUMPRODUCT((RF!$A$2:$A$17=$A88)*(RFEmp=AF$1)*(RF!$H$21:$AO$21="RF Lead"),RF!$H$2:$AO$17)</f>
        <v>0</v>
      </c>
      <c r="AG88" s="250">
        <f>SUMPRODUCT((RF!$A$2:$A$17=$A88)*(RFEmp=AG$1)*(RF!$H$21:$AO$21="RF Lead"),RF!$H$2:$AO$17)</f>
        <v>0</v>
      </c>
      <c r="AH88" s="250">
        <f>SUMPRODUCT((RF!$A$2:$A$17=$A88)*(RFEmp=AH$1)*(RF!$H$21:$AO$21="RF Lead"),RF!$H$2:$AO$17)</f>
        <v>0</v>
      </c>
      <c r="AI88" s="250">
        <f>SUMPRODUCT((RF!$A$2:$A$17=$A88)*(RFEmp=AI$1)*(RF!$H$21:$AO$21="RF Lead"),RF!$H$2:$AO$17)</f>
        <v>0</v>
      </c>
      <c r="AJ88" s="250">
        <f>SUMPRODUCT((RF!$A$2:$A$17=$A88)*(RFEmp=AJ$1)*(RF!$H$21:$AO$21="RF Lead"),RF!$H$2:$AO$17)</f>
        <v>0</v>
      </c>
      <c r="AK88" s="250">
        <f>SUMPRODUCT((RF!$A$2:$A$17=$A88)*(RFEmp=AK$1)*(RF!$H$21:$AO$21="RF Lead"),RF!$H$2:$AO$17)</f>
        <v>0</v>
      </c>
      <c r="AL88" s="250">
        <f>SUMPRODUCT((RF!$A$2:$A$17=$A88)*(RFEmp=AL$1)*(RF!$H$21:$AO$21="RF Lead"),RF!$H$2:$AO$17)</f>
        <v>0</v>
      </c>
      <c r="AM88" s="250">
        <f>SUMPRODUCT((RF!$A$2:$A$17=$A88)*(RFEmp=AM$1)*(RF!$H$21:$AO$21="RF Lead"),RF!$H$2:$AO$17)</f>
        <v>0</v>
      </c>
      <c r="AN88" s="250">
        <f>SUMPRODUCT((RF!$A$2:$A$17=$A88)*(RFEmp=AN$1)*(RF!$H$21:$AO$21="RF Lead"),RF!$H$2:$AO$17)</f>
        <v>0</v>
      </c>
      <c r="AO88" s="250">
        <f>SUMPRODUCT((RF!$A$2:$A$17=$A88)*(RFEmp=AO$1)*(RF!$H$21:$AO$21="RF Lead"),RF!$H$2:$AO$17)</f>
        <v>0</v>
      </c>
      <c r="AP88" s="250">
        <f>SUMPRODUCT((RF!$A$2:$A$17=$A88)*(RFEmp=AP$1)*(RF!$H$21:$AO$21="RF Lead"),RF!$H$2:$AO$17)</f>
        <v>0</v>
      </c>
      <c r="AQ88" s="250">
        <f>SUMPRODUCT((RF!$A$2:$A$17=$A88)*(RFEmp=AQ$1)*(RF!$H$21:$AO$21="RF Lead"),RF!$H$2:$AO$17)</f>
        <v>0</v>
      </c>
      <c r="AR88" s="250">
        <f>SUMPRODUCT((RF!$A$2:$A$17=$A88)*(RFEmp=AR$1)*(RF!$H$21:$AO$21="RF Lead"),RF!$H$2:$AO$17)</f>
        <v>0</v>
      </c>
      <c r="AS88" s="250">
        <f>SUMPRODUCT((RF!$A$2:$A$17=$A88)*(RFEmp=AS$1)*(RF!$H$21:$AO$21="RF Lead"),RF!$H$2:$AO$17)</f>
        <v>0</v>
      </c>
      <c r="AT88" s="250">
        <f>SUMPRODUCT((RF!$A$2:$A$17=$A88)*(RFEmp=AT$1)*(RF!$H$21:$AO$21="RF Lead"),RF!$H$2:$AO$17)</f>
        <v>0</v>
      </c>
      <c r="AU88" s="250">
        <f>SUMPRODUCT((RF!$A$2:$A$17=$A88)*(RFEmp=AU$1)*(RF!$H$21:$AO$21="RF Lead"),RF!$H$2:$AO$17)</f>
        <v>0</v>
      </c>
      <c r="AV88" s="250">
        <f>SUMPRODUCT((RF!$A$2:$A$17=$A88)*(RFEmp=AV$1)*(RF!$H$21:$AO$21="RF Lead"),RF!$H$2:$AO$17)</f>
        <v>0</v>
      </c>
      <c r="AW88" s="250">
        <f>SUMPRODUCT((RF!$A$2:$A$17=$A88)*(RFEmp=AW$1)*(RF!$H$21:$AO$21="RF Lead"),RF!$H$2:$AO$17)</f>
        <v>0</v>
      </c>
      <c r="AX88" s="467">
        <f>SUMPRODUCT((RF!$A$2:$A$17=$A88)*(RFEmp=AX$1)*(RF!$H$21:$AO$21="RF Lead"),RF!$H$2:$AO$17)</f>
        <v>0</v>
      </c>
      <c r="AZ88" s="246"/>
    </row>
    <row r="89" spans="1:52" s="271" customFormat="1" x14ac:dyDescent="0.2">
      <c r="A89" s="260">
        <f t="shared" si="15"/>
        <v>42557</v>
      </c>
      <c r="B89" s="261" t="str">
        <f>Total!$M$1</f>
        <v>SC</v>
      </c>
      <c r="C89" s="249">
        <f>SUMPRODUCT((SC!$A$2:$A$34=$A89)*(SCEmp=C$1),SC!$F$2:$Z$34)</f>
        <v>0</v>
      </c>
      <c r="D89" s="250">
        <f>SUMPRODUCT((SC!$A$2:$A$34=$A89)*(SCEmp=D$1),SC!$F$2:$Z$34)</f>
        <v>0</v>
      </c>
      <c r="E89" s="250">
        <f>SUMPRODUCT((SC!$A$2:$A$34=$A89)*(SCEmp=E$1),SC!$F$2:$Z$34)</f>
        <v>0</v>
      </c>
      <c r="F89" s="250">
        <f>SUMPRODUCT((SC!$A$2:$A$34=$A89)*(SCEmp=F$1),SC!$F$2:$Z$34)</f>
        <v>0</v>
      </c>
      <c r="G89" s="250">
        <f>SUMPRODUCT((SC!$A$2:$A$34=$A89)*(SCEmp=G$1),SC!$F$2:$Z$34)</f>
        <v>0</v>
      </c>
      <c r="H89" s="250">
        <f>SUMPRODUCT((SC!$A$2:$A$34=$A89)*(SCEmp=H$1),SC!$F$2:$Z$34)</f>
        <v>0</v>
      </c>
      <c r="I89" s="250">
        <f>SUMPRODUCT((SC!$A$2:$A$34=$A89)*(SCEmp=I$1),SC!$F$2:$Z$34)</f>
        <v>0</v>
      </c>
      <c r="J89" s="250">
        <f>SUMPRODUCT((SC!$A$2:$A$34=$A89)*(SCEmp=J$1),SC!$F$2:$Z$34)</f>
        <v>0</v>
      </c>
      <c r="K89" s="250">
        <f>SUMPRODUCT((SC!$A$2:$A$34=$A89)*(SCEmp=K$1),SC!$F$2:$Z$34)</f>
        <v>0</v>
      </c>
      <c r="L89" s="250">
        <f>SUMPRODUCT((SC!$A$2:$A$34=$A89)*(SCEmp=L$1),SC!$F$2:$Z$34)</f>
        <v>0</v>
      </c>
      <c r="M89" s="250">
        <f>SUMPRODUCT((SC!$A$2:$A$34=$A89)*(SCEmp=M$1),SC!$F$2:$Z$34)</f>
        <v>0</v>
      </c>
      <c r="N89" s="250">
        <f>SUMPRODUCT((SC!$A$2:$A$34=$A89)*(SCEmp=N$1),SC!$F$2:$Z$34)</f>
        <v>0</v>
      </c>
      <c r="O89" s="250">
        <f>SUMPRODUCT((SC!$A$2:$A$34=$A89)*(SCEmp=O$1),SC!$F$2:$Z$34)</f>
        <v>0</v>
      </c>
      <c r="P89" s="250">
        <f>SUMPRODUCT((SC!$A$2:$A$34=$A89)*(SCEmp=P$1),SC!$F$2:$Z$34)</f>
        <v>0</v>
      </c>
      <c r="Q89" s="250">
        <f>SUMPRODUCT((SC!$A$2:$A$34=$A89)*(SCEmp=Q$1),SC!$F$2:$Z$34)</f>
        <v>0</v>
      </c>
      <c r="R89" s="250">
        <f>SUMPRODUCT((SC!$A$2:$A$34=$A89)*(SCEmp=R$1),SC!$F$2:$Z$34)</f>
        <v>0</v>
      </c>
      <c r="S89" s="250">
        <f>SUMPRODUCT((SC!$A$2:$A$34=$A89)*(SCEmp=S$1),SC!$F$2:$Z$34)</f>
        <v>0</v>
      </c>
      <c r="T89" s="250">
        <f>SUMPRODUCT((SC!$A$2:$A$34=$A89)*(SCEmp=T$1),SC!$F$2:$Z$34)</f>
        <v>0</v>
      </c>
      <c r="U89" s="250">
        <f>SUMPRODUCT((SC!$A$2:$A$34=$A89)*(SCEmp=U$1),SC!$F$2:$Z$34)</f>
        <v>0</v>
      </c>
      <c r="V89" s="250">
        <f>SUMPRODUCT((SC!$A$2:$A$34=$A89)*(SCEmp=V$1),SC!$F$2:$Z$34)</f>
        <v>0</v>
      </c>
      <c r="W89" s="250">
        <f>SUMPRODUCT((SC!$A$2:$A$34=$A89)*(SCEmp=W$1),SC!$F$2:$Z$34)</f>
        <v>0</v>
      </c>
      <c r="X89" s="250">
        <f>SUMPRODUCT((SC!$A$2:$A$34=$A89)*(SCEmp=X$1),SC!$F$2:$Z$34)</f>
        <v>0</v>
      </c>
      <c r="Y89" s="250">
        <f>SUMPRODUCT((SC!$A$2:$A$34=$A89)*(SCEmp=Y$1),SC!$F$2:$Z$34)</f>
        <v>0</v>
      </c>
      <c r="Z89" s="250">
        <f>SUMPRODUCT((SC!$A$2:$A$34=$A89)*(SCEmp=Z$1),SC!$F$2:$Z$34)</f>
        <v>0</v>
      </c>
      <c r="AA89" s="250">
        <f>SUMPRODUCT((SC!$A$2:$A$34=$A89)*(SCEmp=AA$1),SC!$F$2:$Z$34)</f>
        <v>0</v>
      </c>
      <c r="AB89" s="250">
        <f>SUMPRODUCT((SC!$A$2:$A$34=$A89)*(SCEmp=AB$1),SC!$F$2:$Z$34)</f>
        <v>0</v>
      </c>
      <c r="AC89" s="250">
        <f>SUMPRODUCT((SC!$A$2:$A$34=$A89)*(SCEmp=AC$1),SC!$F$2:$Z$34)</f>
        <v>0</v>
      </c>
      <c r="AD89" s="250">
        <f>SUMPRODUCT((SC!$A$2:$A$34=$A89)*(SCEmp=AD$1),SC!$F$2:$Z$34)</f>
        <v>0</v>
      </c>
      <c r="AE89" s="250">
        <f>SUMPRODUCT((SC!$A$2:$A$34=$A89)*(SCEmp=AE$1),SC!$F$2:$Z$34)</f>
        <v>0</v>
      </c>
      <c r="AF89" s="250">
        <f>SUMPRODUCT((SC!$A$2:$A$34=$A89)*(SCEmp=AF$1),SC!$F$2:$Z$34)</f>
        <v>0</v>
      </c>
      <c r="AG89" s="250">
        <f>SUMPRODUCT((SC!$A$2:$A$34=$A89)*(SCEmp=AG$1),SC!$F$2:$Z$34)</f>
        <v>0</v>
      </c>
      <c r="AH89" s="250">
        <f>SUMPRODUCT((SC!$A$2:$A$34=$A89)*(SCEmp=AH$1),SC!$F$2:$Z$34)</f>
        <v>0</v>
      </c>
      <c r="AI89" s="250">
        <f>SUMPRODUCT((SC!$A$2:$A$34=$A89)*(SCEmp=AI$1),SC!$F$2:$Z$34)</f>
        <v>0</v>
      </c>
      <c r="AJ89" s="250">
        <f>SUMPRODUCT((SC!$A$2:$A$34=$A89)*(SCEmp=AJ$1),SC!$F$2:$Z$34)</f>
        <v>0</v>
      </c>
      <c r="AK89" s="250">
        <f>SUMPRODUCT((SC!$A$2:$A$34=$A89)*(SCEmp=AK$1),SC!$F$2:$Z$34)</f>
        <v>0</v>
      </c>
      <c r="AL89" s="250">
        <f>SUMPRODUCT((SC!$A$2:$A$34=$A89)*(SCEmp=AL$1),SC!$F$2:$Z$34)</f>
        <v>0</v>
      </c>
      <c r="AM89" s="250">
        <f>SUMPRODUCT((SC!$A$2:$A$34=$A89)*(SCEmp=AM$1),SC!$F$2:$Z$34)</f>
        <v>0</v>
      </c>
      <c r="AN89" s="250">
        <f>SUMPRODUCT((SC!$A$2:$A$34=$A89)*(SCEmp=AN$1),SC!$F$2:$Z$34)</f>
        <v>0</v>
      </c>
      <c r="AO89" s="250">
        <f>SUMPRODUCT((SC!$A$2:$A$34=$A89)*(SCEmp=AO$1),SC!$F$2:$Z$34)</f>
        <v>0</v>
      </c>
      <c r="AP89" s="250">
        <f>SUMPRODUCT((SC!$A$2:$A$34=$A89)*(SCEmp=AP$1),SC!$F$2:$Z$34)</f>
        <v>0</v>
      </c>
      <c r="AQ89" s="250">
        <f>SUMPRODUCT((SC!$A$2:$A$34=$A89)*(SCEmp=AQ$1),SC!$F$2:$Z$34)</f>
        <v>0</v>
      </c>
      <c r="AR89" s="250">
        <f>SUMPRODUCT((SC!$A$2:$A$34=$A89)*(SCEmp=AR$1),SC!$F$2:$Z$34)</f>
        <v>0</v>
      </c>
      <c r="AS89" s="250">
        <f>SUMPRODUCT((SC!$A$2:$A$34=$A89)*(SCEmp=AS$1),SC!$F$2:$Z$34)</f>
        <v>0</v>
      </c>
      <c r="AT89" s="250">
        <f>SUMPRODUCT((SC!$A$2:$A$34=$A89)*(SCEmp=AT$1),SC!$F$2:$Z$34)</f>
        <v>0</v>
      </c>
      <c r="AU89" s="250">
        <f>SUMPRODUCT((SC!$A$2:$A$34=$A89)*(SCEmp=AU$1),SC!$F$2:$Z$34)</f>
        <v>0</v>
      </c>
      <c r="AV89" s="250">
        <f>SUMPRODUCT((SC!$A$2:$A$34=$A89)*(SCEmp=AV$1),SC!$F$2:$Z$34)</f>
        <v>0</v>
      </c>
      <c r="AW89" s="250">
        <f>SUMPRODUCT((SC!$A$2:$A$34=$A89)*(SCEmp=AW$1),SC!$F$2:$Z$34)</f>
        <v>0</v>
      </c>
      <c r="AX89" s="467">
        <f>SUMPRODUCT((SC!$A$2:$A$34=$A89)*(SCEmp=AX$1),SC!$F$2:$Z$34)</f>
        <v>0</v>
      </c>
      <c r="AZ89" s="246"/>
    </row>
    <row r="90" spans="1:52" s="271" customFormat="1" x14ac:dyDescent="0.2">
      <c r="A90" s="262">
        <f t="shared" si="15"/>
        <v>42557</v>
      </c>
      <c r="B90" s="263" t="s">
        <v>87</v>
      </c>
      <c r="C90" s="264">
        <f t="shared" ref="C90:AN90" si="36">IF(SUM(C77:C89)&gt;8,SUM(C77:C89)-8,0)+IF(SUM(C77:C89)&gt;12,SUM(C77:C89)-12,0)</f>
        <v>0</v>
      </c>
      <c r="D90" s="265">
        <f t="shared" si="36"/>
        <v>0</v>
      </c>
      <c r="E90" s="265">
        <f t="shared" si="36"/>
        <v>0</v>
      </c>
      <c r="F90" s="265">
        <f t="shared" si="36"/>
        <v>0</v>
      </c>
      <c r="G90" s="265">
        <f t="shared" si="36"/>
        <v>12</v>
      </c>
      <c r="H90" s="265">
        <f t="shared" si="36"/>
        <v>0</v>
      </c>
      <c r="I90" s="265">
        <f t="shared" si="36"/>
        <v>0</v>
      </c>
      <c r="J90" s="265">
        <f t="shared" si="36"/>
        <v>0</v>
      </c>
      <c r="K90" s="265">
        <f t="shared" si="36"/>
        <v>0</v>
      </c>
      <c r="L90" s="265">
        <f t="shared" si="36"/>
        <v>0</v>
      </c>
      <c r="M90" s="265">
        <f t="shared" si="36"/>
        <v>0</v>
      </c>
      <c r="N90" s="265">
        <f t="shared" si="36"/>
        <v>0</v>
      </c>
      <c r="O90" s="265">
        <f t="shared" si="36"/>
        <v>0</v>
      </c>
      <c r="P90" s="265">
        <f t="shared" si="36"/>
        <v>0</v>
      </c>
      <c r="Q90" s="265">
        <f t="shared" si="36"/>
        <v>0</v>
      </c>
      <c r="R90" s="265">
        <f t="shared" si="36"/>
        <v>0.50000000000000178</v>
      </c>
      <c r="S90" s="265">
        <f t="shared" si="36"/>
        <v>0</v>
      </c>
      <c r="T90" s="265">
        <f t="shared" si="36"/>
        <v>0</v>
      </c>
      <c r="U90" s="265">
        <f t="shared" si="36"/>
        <v>0</v>
      </c>
      <c r="V90" s="265">
        <f t="shared" si="36"/>
        <v>0</v>
      </c>
      <c r="W90" s="265">
        <f t="shared" si="36"/>
        <v>0</v>
      </c>
      <c r="X90" s="265">
        <f t="shared" si="36"/>
        <v>0</v>
      </c>
      <c r="Y90" s="265">
        <f t="shared" si="36"/>
        <v>0</v>
      </c>
      <c r="Z90" s="265">
        <f t="shared" si="36"/>
        <v>0</v>
      </c>
      <c r="AA90" s="265">
        <f t="shared" si="36"/>
        <v>0</v>
      </c>
      <c r="AB90" s="265">
        <f t="shared" si="36"/>
        <v>0</v>
      </c>
      <c r="AC90" s="265">
        <f t="shared" si="36"/>
        <v>0</v>
      </c>
      <c r="AD90" s="265">
        <f t="shared" si="36"/>
        <v>0</v>
      </c>
      <c r="AE90" s="265">
        <f t="shared" si="36"/>
        <v>0</v>
      </c>
      <c r="AF90" s="265">
        <f t="shared" si="36"/>
        <v>0</v>
      </c>
      <c r="AG90" s="265">
        <f t="shared" si="36"/>
        <v>0</v>
      </c>
      <c r="AH90" s="265">
        <f t="shared" si="36"/>
        <v>0</v>
      </c>
      <c r="AI90" s="265">
        <f t="shared" si="36"/>
        <v>0</v>
      </c>
      <c r="AJ90" s="265">
        <f t="shared" si="36"/>
        <v>0</v>
      </c>
      <c r="AK90" s="265">
        <f t="shared" si="36"/>
        <v>0</v>
      </c>
      <c r="AL90" s="265">
        <f t="shared" si="36"/>
        <v>0</v>
      </c>
      <c r="AM90" s="265">
        <f t="shared" si="36"/>
        <v>0</v>
      </c>
      <c r="AN90" s="265">
        <f t="shared" si="36"/>
        <v>0</v>
      </c>
      <c r="AO90" s="265">
        <f t="shared" ref="AO90:AW90" si="37">IF(SUM(AO77:AO89)&gt;8,SUM(AO77:AO89)-8,0)+IF(SUM(AO77:AO89)&gt;12,SUM(AO77:AO89)-12,0)</f>
        <v>0</v>
      </c>
      <c r="AP90" s="265">
        <f t="shared" si="37"/>
        <v>0</v>
      </c>
      <c r="AQ90" s="265">
        <f t="shared" si="37"/>
        <v>0</v>
      </c>
      <c r="AR90" s="265">
        <f t="shared" si="37"/>
        <v>0</v>
      </c>
      <c r="AS90" s="265">
        <f t="shared" si="37"/>
        <v>0</v>
      </c>
      <c r="AT90" s="265">
        <f t="shared" si="37"/>
        <v>0</v>
      </c>
      <c r="AU90" s="265">
        <f t="shared" si="37"/>
        <v>0</v>
      </c>
      <c r="AV90" s="265">
        <f t="shared" si="37"/>
        <v>0</v>
      </c>
      <c r="AW90" s="265">
        <f t="shared" si="37"/>
        <v>0</v>
      </c>
      <c r="AX90" s="469">
        <f t="shared" si="18"/>
        <v>0</v>
      </c>
      <c r="AZ90" s="246"/>
    </row>
    <row r="91" spans="1:52" s="271" customFormat="1" x14ac:dyDescent="0.2">
      <c r="A91" s="266">
        <f t="shared" si="15"/>
        <v>42557</v>
      </c>
      <c r="B91" s="267" t="s">
        <v>86</v>
      </c>
      <c r="C91" s="268">
        <f t="shared" ref="C91:AN91" si="38">IFERROR((C$243*SUM(C77:C86)+C$244*SUM(C87:C89))/SUM(C77:C89)/2,0)*C90</f>
        <v>0</v>
      </c>
      <c r="D91" s="269">
        <f t="shared" si="38"/>
        <v>0</v>
      </c>
      <c r="E91" s="269">
        <f t="shared" si="38"/>
        <v>0</v>
      </c>
      <c r="F91" s="269">
        <f t="shared" si="38"/>
        <v>0</v>
      </c>
      <c r="G91" s="269">
        <f t="shared" si="38"/>
        <v>60</v>
      </c>
      <c r="H91" s="269">
        <f t="shared" si="38"/>
        <v>0</v>
      </c>
      <c r="I91" s="269">
        <f t="shared" si="38"/>
        <v>0</v>
      </c>
      <c r="J91" s="269">
        <f t="shared" si="38"/>
        <v>0</v>
      </c>
      <c r="K91" s="269">
        <f t="shared" si="38"/>
        <v>0</v>
      </c>
      <c r="L91" s="269">
        <f t="shared" si="38"/>
        <v>0</v>
      </c>
      <c r="M91" s="269">
        <f t="shared" si="38"/>
        <v>0</v>
      </c>
      <c r="N91" s="269">
        <f t="shared" si="38"/>
        <v>0</v>
      </c>
      <c r="O91" s="269">
        <f t="shared" si="38"/>
        <v>0</v>
      </c>
      <c r="P91" s="269">
        <f t="shared" si="38"/>
        <v>0</v>
      </c>
      <c r="Q91" s="269">
        <f t="shared" si="38"/>
        <v>0</v>
      </c>
      <c r="R91" s="269">
        <f t="shared" si="38"/>
        <v>2.5000000000000089</v>
      </c>
      <c r="S91" s="269">
        <f t="shared" si="38"/>
        <v>0</v>
      </c>
      <c r="T91" s="269">
        <f t="shared" si="38"/>
        <v>0</v>
      </c>
      <c r="U91" s="269">
        <f t="shared" si="38"/>
        <v>0</v>
      </c>
      <c r="V91" s="269">
        <f t="shared" si="38"/>
        <v>0</v>
      </c>
      <c r="W91" s="269">
        <f t="shared" si="38"/>
        <v>0</v>
      </c>
      <c r="X91" s="269">
        <f t="shared" si="38"/>
        <v>0</v>
      </c>
      <c r="Y91" s="269">
        <f t="shared" si="38"/>
        <v>0</v>
      </c>
      <c r="Z91" s="269">
        <f t="shared" si="38"/>
        <v>0</v>
      </c>
      <c r="AA91" s="269">
        <f t="shared" si="38"/>
        <v>0</v>
      </c>
      <c r="AB91" s="269">
        <f t="shared" si="38"/>
        <v>0</v>
      </c>
      <c r="AC91" s="269">
        <f t="shared" si="38"/>
        <v>0</v>
      </c>
      <c r="AD91" s="269">
        <f t="shared" si="38"/>
        <v>0</v>
      </c>
      <c r="AE91" s="269">
        <f t="shared" si="38"/>
        <v>0</v>
      </c>
      <c r="AF91" s="269">
        <f t="shared" si="38"/>
        <v>0</v>
      </c>
      <c r="AG91" s="269">
        <f t="shared" si="38"/>
        <v>0</v>
      </c>
      <c r="AH91" s="269">
        <f t="shared" si="38"/>
        <v>0</v>
      </c>
      <c r="AI91" s="269">
        <f t="shared" si="38"/>
        <v>0</v>
      </c>
      <c r="AJ91" s="269">
        <f t="shared" si="38"/>
        <v>0</v>
      </c>
      <c r="AK91" s="269">
        <f t="shared" si="38"/>
        <v>0</v>
      </c>
      <c r="AL91" s="269">
        <f t="shared" si="38"/>
        <v>0</v>
      </c>
      <c r="AM91" s="269">
        <f t="shared" si="38"/>
        <v>0</v>
      </c>
      <c r="AN91" s="269">
        <f t="shared" si="38"/>
        <v>0</v>
      </c>
      <c r="AO91" s="269">
        <f t="shared" ref="AO91:AW91" si="39">IFERROR((AO$243*SUM(AO77:AO86)+AO$244*SUM(AO87:AO89))/SUM(AO77:AO89)/2,0)*AO90</f>
        <v>0</v>
      </c>
      <c r="AP91" s="269">
        <f t="shared" si="39"/>
        <v>0</v>
      </c>
      <c r="AQ91" s="269">
        <f t="shared" si="39"/>
        <v>0</v>
      </c>
      <c r="AR91" s="269">
        <f t="shared" si="39"/>
        <v>0</v>
      </c>
      <c r="AS91" s="269">
        <f t="shared" si="39"/>
        <v>0</v>
      </c>
      <c r="AT91" s="269">
        <f t="shared" si="39"/>
        <v>0</v>
      </c>
      <c r="AU91" s="269">
        <f t="shared" si="39"/>
        <v>0</v>
      </c>
      <c r="AV91" s="269">
        <f t="shared" si="39"/>
        <v>0</v>
      </c>
      <c r="AW91" s="269">
        <f t="shared" si="39"/>
        <v>0</v>
      </c>
      <c r="AX91" s="470">
        <f t="shared" si="21"/>
        <v>0</v>
      </c>
      <c r="AZ91" s="246"/>
    </row>
    <row r="92" spans="1:52" s="271" customFormat="1" x14ac:dyDescent="0.2">
      <c r="A92" s="247">
        <f t="shared" ref="A92" si="40">A77+1</f>
        <v>42558</v>
      </c>
      <c r="B92" s="248" t="s">
        <v>77</v>
      </c>
      <c r="C92" s="249">
        <f>SUMPRODUCT((Driver!$A$2:$A$17=$A92)*(DriverEmp=C$1),Driver!$C$2:$V$17)</f>
        <v>0</v>
      </c>
      <c r="D92" s="250">
        <f>SUMPRODUCT((Driver!$A$2:$A$17=$A92)*(DriverEmp=D$1),Driver!$C$2:$V$17)</f>
        <v>0</v>
      </c>
      <c r="E92" s="250">
        <f>SUMPRODUCT((Driver!$A$2:$A$17=$A92)*(DriverEmp=E$1),Driver!$C$2:$V$17)</f>
        <v>0</v>
      </c>
      <c r="F92" s="250">
        <f>SUMPRODUCT((Driver!$A$2:$A$17=$A92)*(DriverEmp=F$1),Driver!$C$2:$V$17)</f>
        <v>0</v>
      </c>
      <c r="G92" s="250">
        <f>SUMPRODUCT((Driver!$A$2:$A$17=$A92)*(DriverEmp=G$1),Driver!$C$2:$V$17)</f>
        <v>0</v>
      </c>
      <c r="H92" s="250">
        <f>SUMPRODUCT((Driver!$A$2:$A$17=$A92)*(DriverEmp=H$1),Driver!$C$2:$V$17)</f>
        <v>0</v>
      </c>
      <c r="I92" s="250">
        <f>SUMPRODUCT((Driver!$A$2:$A$17=$A92)*(DriverEmp=I$1),Driver!$C$2:$V$17)</f>
        <v>0</v>
      </c>
      <c r="J92" s="250">
        <f>SUMPRODUCT((Driver!$A$2:$A$17=$A92)*(DriverEmp=J$1),Driver!$C$2:$V$17)</f>
        <v>0</v>
      </c>
      <c r="K92" s="250">
        <f>SUMPRODUCT((Driver!$A$2:$A$17=$A92)*(DriverEmp=K$1),Driver!$C$2:$V$17)</f>
        <v>0</v>
      </c>
      <c r="L92" s="250">
        <f>SUMPRODUCT((Driver!$A$2:$A$17=$A92)*(DriverEmp=L$1),Driver!$C$2:$V$17)</f>
        <v>0</v>
      </c>
      <c r="M92" s="250">
        <f>SUMPRODUCT((Driver!$A$2:$A$17=$A92)*(DriverEmp=M$1),Driver!$C$2:$V$17)</f>
        <v>0</v>
      </c>
      <c r="N92" s="250">
        <f>SUMPRODUCT((Driver!$A$2:$A$17=$A92)*(DriverEmp=N$1),Driver!$C$2:$V$17)</f>
        <v>0</v>
      </c>
      <c r="O92" s="250">
        <f>SUMPRODUCT((Driver!$A$2:$A$17=$A92)*(DriverEmp=O$1),Driver!$C$2:$V$17)</f>
        <v>0</v>
      </c>
      <c r="P92" s="250">
        <f>SUMPRODUCT((Driver!$A$2:$A$17=$A92)*(DriverEmp=P$1),Driver!$C$2:$V$17)</f>
        <v>0</v>
      </c>
      <c r="Q92" s="250">
        <f>SUMPRODUCT((Driver!$A$2:$A$17=$A92)*(DriverEmp=Q$1),Driver!$C$2:$V$17)</f>
        <v>0</v>
      </c>
      <c r="R92" s="250">
        <f>SUMPRODUCT((Driver!$A$2:$A$17=$A92)*(DriverEmp=R$1),Driver!$C$2:$V$17)</f>
        <v>0</v>
      </c>
      <c r="S92" s="250">
        <f>SUMPRODUCT((Driver!$A$2:$A$17=$A92)*(DriverEmp=S$1),Driver!$C$2:$V$17)</f>
        <v>0</v>
      </c>
      <c r="T92" s="250">
        <f>SUMPRODUCT((Driver!$A$2:$A$17=$A92)*(DriverEmp=T$1),Driver!$C$2:$V$17)</f>
        <v>0</v>
      </c>
      <c r="U92" s="250">
        <f>SUMPRODUCT((Driver!$A$2:$A$17=$A92)*(DriverEmp=U$1),Driver!$C$2:$V$17)</f>
        <v>0</v>
      </c>
      <c r="V92" s="250">
        <f>SUMPRODUCT((Driver!$A$2:$A$17=$A92)*(DriverEmp=V$1),Driver!$C$2:$V$17)</f>
        <v>0</v>
      </c>
      <c r="W92" s="250">
        <f>SUMPRODUCT((Driver!$A$2:$A$17=$A92)*(DriverEmp=W$1),Driver!$C$2:$V$17)</f>
        <v>0</v>
      </c>
      <c r="X92" s="250">
        <f>SUMPRODUCT((Driver!$A$2:$A$17=$A92)*(DriverEmp=X$1),Driver!$C$2:$V$17)</f>
        <v>0</v>
      </c>
      <c r="Y92" s="250">
        <f>SUMPRODUCT((Driver!$A$2:$A$17=$A92)*(DriverEmp=Y$1),Driver!$C$2:$V$17)</f>
        <v>0</v>
      </c>
      <c r="Z92" s="250">
        <f>SUMPRODUCT((Driver!$A$2:$A$17=$A92)*(DriverEmp=Z$1),Driver!$C$2:$V$17)</f>
        <v>0</v>
      </c>
      <c r="AA92" s="250">
        <f>SUMPRODUCT((Driver!$A$2:$A$17=$A92)*(DriverEmp=AA$1),Driver!$C$2:$V$17)</f>
        <v>0</v>
      </c>
      <c r="AB92" s="250">
        <f>SUMPRODUCT((Driver!$A$2:$A$17=$A92)*(DriverEmp=AB$1),Driver!$C$2:$V$17)</f>
        <v>0</v>
      </c>
      <c r="AC92" s="250">
        <f>SUMPRODUCT((Driver!$A$2:$A$17=$A92)*(DriverEmp=AC$1),Driver!$C$2:$V$17)</f>
        <v>0</v>
      </c>
      <c r="AD92" s="250">
        <f>SUMPRODUCT((Driver!$A$2:$A$17=$A92)*(DriverEmp=AD$1),Driver!$C$2:$V$17)</f>
        <v>0</v>
      </c>
      <c r="AE92" s="250">
        <f>SUMPRODUCT((Driver!$A$2:$A$17=$A92)*(DriverEmp=AE$1),Driver!$C$2:$V$17)</f>
        <v>0</v>
      </c>
      <c r="AF92" s="250">
        <f>SUMPRODUCT((Driver!$A$2:$A$17=$A92)*(DriverEmp=AF$1),Driver!$C$2:$V$17)</f>
        <v>0</v>
      </c>
      <c r="AG92" s="250">
        <f>SUMPRODUCT((Driver!$A$2:$A$17=$A92)*(DriverEmp=AG$1),Driver!$C$2:$V$17)</f>
        <v>0</v>
      </c>
      <c r="AH92" s="250">
        <f>SUMPRODUCT((Driver!$A$2:$A$17=$A92)*(DriverEmp=AH$1),Driver!$C$2:$V$17)</f>
        <v>0</v>
      </c>
      <c r="AI92" s="250">
        <f>SUMPRODUCT((Driver!$A$2:$A$17=$A92)*(DriverEmp=AI$1),Driver!$C$2:$V$17)</f>
        <v>0</v>
      </c>
      <c r="AJ92" s="250">
        <f>SUMPRODUCT((Driver!$A$2:$A$17=$A92)*(DriverEmp=AJ$1),Driver!$C$2:$V$17)</f>
        <v>0</v>
      </c>
      <c r="AK92" s="250">
        <f>SUMPRODUCT((Driver!$A$2:$A$17=$A92)*(DriverEmp=AK$1),Driver!$C$2:$V$17)</f>
        <v>0</v>
      </c>
      <c r="AL92" s="250">
        <f>SUMPRODUCT((Driver!$A$2:$A$17=$A92)*(DriverEmp=AL$1),Driver!$C$2:$V$17)</f>
        <v>0</v>
      </c>
      <c r="AM92" s="250">
        <f>SUMPRODUCT((Driver!$A$2:$A$17=$A92)*(DriverEmp=AM$1),Driver!$C$2:$V$17)</f>
        <v>0</v>
      </c>
      <c r="AN92" s="250">
        <f>SUMPRODUCT((Driver!$A$2:$A$17=$A92)*(DriverEmp=AN$1),Driver!$C$2:$V$17)</f>
        <v>0</v>
      </c>
      <c r="AO92" s="250">
        <f>SUMPRODUCT((Driver!$A$2:$A$17=$A92)*(DriverEmp=AO$1),Driver!$C$2:$V$17)</f>
        <v>0</v>
      </c>
      <c r="AP92" s="250">
        <f>SUMPRODUCT((Driver!$A$2:$A$17=$A92)*(DriverEmp=AP$1),Driver!$C$2:$V$17)</f>
        <v>0</v>
      </c>
      <c r="AQ92" s="250">
        <f>SUMPRODUCT((Driver!$A$2:$A$17=$A92)*(DriverEmp=AQ$1),Driver!$C$2:$V$17)</f>
        <v>0</v>
      </c>
      <c r="AR92" s="250">
        <f>SUMPRODUCT((Driver!$A$2:$A$17=$A92)*(DriverEmp=AR$1),Driver!$C$2:$V$17)</f>
        <v>0</v>
      </c>
      <c r="AS92" s="250">
        <f>SUMPRODUCT((Driver!$A$2:$A$17=$A92)*(DriverEmp=AS$1),Driver!$C$2:$V$17)</f>
        <v>0</v>
      </c>
      <c r="AT92" s="250">
        <f>SUMPRODUCT((Driver!$A$2:$A$17=$A92)*(DriverEmp=AT$1),Driver!$C$2:$V$17)</f>
        <v>0</v>
      </c>
      <c r="AU92" s="250">
        <f>SUMPRODUCT((Driver!$A$2:$A$17=$A92)*(DriverEmp=AU$1),Driver!$C$2:$V$17)</f>
        <v>0</v>
      </c>
      <c r="AV92" s="250">
        <f>SUMPRODUCT((Driver!$A$2:$A$17=$A92)*(DriverEmp=AV$1),Driver!$C$2:$V$17)</f>
        <v>0</v>
      </c>
      <c r="AW92" s="250">
        <f>SUMPRODUCT((Driver!$A$2:$A$17=$A92)*(DriverEmp=AW$1),Driver!$C$2:$V$17)</f>
        <v>0</v>
      </c>
      <c r="AX92" s="467">
        <f>SUMPRODUCT((Driver!$A$2:$A$17=$A92)*(DriverEmp=AX$1),Driver!$C$2:$V$17)</f>
        <v>0</v>
      </c>
      <c r="AZ92" s="246"/>
    </row>
    <row r="93" spans="1:52" s="271" customFormat="1" x14ac:dyDescent="0.2">
      <c r="A93" s="247">
        <f t="shared" ref="A93" si="41">A92</f>
        <v>42558</v>
      </c>
      <c r="B93" s="251" t="str">
        <f>Total!$H$1</f>
        <v>PP</v>
      </c>
      <c r="C93" s="249">
        <f>SUMPRODUCT((PP!$A$2:$A$80=$A93)*(PPEmp=C$1),PP!$D$2:$BD$80)</f>
        <v>0</v>
      </c>
      <c r="D93" s="250">
        <f>SUMPRODUCT((PP!$A$2:$A$80=$A93)*(PPEmp=D$1),PP!$D$2:$BD$80)</f>
        <v>0</v>
      </c>
      <c r="E93" s="250">
        <f>SUMPRODUCT((PP!$A$2:$A$80=$A93)*(PPEmp=E$1),PP!$D$2:$BD$80)</f>
        <v>0</v>
      </c>
      <c r="F93" s="250">
        <f>SUMPRODUCT((PP!$A$2:$A$80=$A93)*(PPEmp=F$1),PP!$D$2:$BD$80)</f>
        <v>0</v>
      </c>
      <c r="G93" s="250">
        <f>SUMPRODUCT((PP!$A$2:$A$80=$A93)*(PPEmp=G$1),PP!$D$2:$BD$80)</f>
        <v>0</v>
      </c>
      <c r="H93" s="250">
        <f>SUMPRODUCT((PP!$A$2:$A$80=$A93)*(PPEmp=H$1),PP!$D$2:$BD$80)</f>
        <v>0</v>
      </c>
      <c r="I93" s="250">
        <f>SUMPRODUCT((PP!$A$2:$A$80=$A93)*(PPEmp=I$1),PP!$D$2:$BD$80)</f>
        <v>3.5</v>
      </c>
      <c r="J93" s="250">
        <f>SUMPRODUCT((PP!$A$2:$A$80=$A93)*(PPEmp=J$1),PP!$D$2:$BD$80)</f>
        <v>0</v>
      </c>
      <c r="K93" s="250">
        <f>SUMPRODUCT((PP!$A$2:$A$80=$A93)*(PPEmp=K$1),PP!$D$2:$BD$80)</f>
        <v>0</v>
      </c>
      <c r="L93" s="250">
        <f>SUMPRODUCT((PP!$A$2:$A$80=$A93)*(PPEmp=L$1),PP!$D$2:$BD$80)</f>
        <v>2.25</v>
      </c>
      <c r="M93" s="250">
        <f>SUMPRODUCT((PP!$A$2:$A$80=$A93)*(PPEmp=M$1),PP!$D$2:$BD$80)</f>
        <v>0</v>
      </c>
      <c r="N93" s="250">
        <f>SUMPRODUCT((PP!$A$2:$A$80=$A93)*(PPEmp=N$1),PP!$D$2:$BD$80)</f>
        <v>0</v>
      </c>
      <c r="O93" s="250">
        <f>SUMPRODUCT((PP!$A$2:$A$80=$A93)*(PPEmp=O$1),PP!$D$2:$BD$80)</f>
        <v>0</v>
      </c>
      <c r="P93" s="250">
        <f>SUMPRODUCT((PP!$A$2:$A$80=$A93)*(PPEmp=P$1),PP!$D$2:$BD$80)</f>
        <v>0</v>
      </c>
      <c r="Q93" s="250">
        <f>SUMPRODUCT((PP!$A$2:$A$80=$A93)*(PPEmp=Q$1),PP!$D$2:$BD$80)</f>
        <v>0</v>
      </c>
      <c r="R93" s="250">
        <f>SUMPRODUCT((PP!$A$2:$A$80=$A93)*(PPEmp=R$1),PP!$D$2:$BD$80)</f>
        <v>0</v>
      </c>
      <c r="S93" s="250">
        <f>SUMPRODUCT((PP!$A$2:$A$80=$A93)*(PPEmp=S$1),PP!$D$2:$BD$80)</f>
        <v>0</v>
      </c>
      <c r="T93" s="250">
        <f>SUMPRODUCT((PP!$A$2:$A$80=$A93)*(PPEmp=T$1),PP!$D$2:$BD$80)</f>
        <v>2.5</v>
      </c>
      <c r="U93" s="250">
        <f>SUMPRODUCT((PP!$A$2:$A$80=$A93)*(PPEmp=U$1),PP!$D$2:$BD$80)</f>
        <v>0</v>
      </c>
      <c r="V93" s="250">
        <f>SUMPRODUCT((PP!$A$2:$A$80=$A93)*(PPEmp=V$1),PP!$D$2:$BD$80)</f>
        <v>0</v>
      </c>
      <c r="W93" s="250">
        <f>SUMPRODUCT((PP!$A$2:$A$80=$A93)*(PPEmp=W$1),PP!$D$2:$BD$80)</f>
        <v>0</v>
      </c>
      <c r="X93" s="250">
        <f>SUMPRODUCT((PP!$A$2:$A$80=$A93)*(PPEmp=X$1),PP!$D$2:$BD$80)</f>
        <v>0</v>
      </c>
      <c r="Y93" s="250">
        <f>SUMPRODUCT((PP!$A$2:$A$80=$A93)*(PPEmp=Y$1),PP!$D$2:$BD$80)</f>
        <v>0</v>
      </c>
      <c r="Z93" s="250">
        <f>SUMPRODUCT((PP!$A$2:$A$80=$A93)*(PPEmp=Z$1),PP!$D$2:$BD$80)</f>
        <v>0</v>
      </c>
      <c r="AA93" s="250">
        <f>SUMPRODUCT((PP!$A$2:$A$80=$A93)*(PPEmp=AA$1),PP!$D$2:$BD$80)</f>
        <v>0</v>
      </c>
      <c r="AB93" s="250">
        <f>SUMPRODUCT((PP!$A$2:$A$80=$A93)*(PPEmp=AB$1),PP!$D$2:$BD$80)</f>
        <v>0</v>
      </c>
      <c r="AC93" s="250">
        <f>SUMPRODUCT((PP!$A$2:$A$80=$A93)*(PPEmp=AC$1),PP!$D$2:$BD$80)</f>
        <v>1.75</v>
      </c>
      <c r="AD93" s="250">
        <f>SUMPRODUCT((PP!$A$2:$A$80=$A93)*(PPEmp=AD$1),PP!$D$2:$BD$80)</f>
        <v>0</v>
      </c>
      <c r="AE93" s="250">
        <f>SUMPRODUCT((PP!$A$2:$A$80=$A93)*(PPEmp=AE$1),PP!$D$2:$BD$80)</f>
        <v>0</v>
      </c>
      <c r="AF93" s="250">
        <f>SUMPRODUCT((PP!$A$2:$A$80=$A93)*(PPEmp=AF$1),PP!$D$2:$BD$80)</f>
        <v>0</v>
      </c>
      <c r="AG93" s="250">
        <f>SUMPRODUCT((PP!$A$2:$A$80=$A93)*(PPEmp=AG$1),PP!$D$2:$BD$80)</f>
        <v>0</v>
      </c>
      <c r="AH93" s="250">
        <f>SUMPRODUCT((PP!$A$2:$A$80=$A93)*(PPEmp=AH$1),PP!$D$2:$BD$80)</f>
        <v>0</v>
      </c>
      <c r="AI93" s="250">
        <f>SUMPRODUCT((PP!$A$2:$A$80=$A93)*(PPEmp=AI$1),PP!$D$2:$BD$80)</f>
        <v>0</v>
      </c>
      <c r="AJ93" s="250">
        <f>SUMPRODUCT((PP!$A$2:$A$80=$A93)*(PPEmp=AJ$1),PP!$D$2:$BD$80)</f>
        <v>0</v>
      </c>
      <c r="AK93" s="250">
        <f>SUMPRODUCT((PP!$A$2:$A$80=$A93)*(PPEmp=AK$1),PP!$D$2:$BD$80)</f>
        <v>0</v>
      </c>
      <c r="AL93" s="250">
        <f>SUMPRODUCT((PP!$A$2:$A$80=$A93)*(PPEmp=AL$1),PP!$D$2:$BD$80)</f>
        <v>0</v>
      </c>
      <c r="AM93" s="250">
        <f>SUMPRODUCT((PP!$A$2:$A$80=$A93)*(PPEmp=AM$1),PP!$D$2:$BD$80)</f>
        <v>0</v>
      </c>
      <c r="AN93" s="250">
        <f>SUMPRODUCT((PP!$A$2:$A$80=$A93)*(PPEmp=AN$1),PP!$D$2:$BD$80)</f>
        <v>0</v>
      </c>
      <c r="AO93" s="250">
        <f>SUMPRODUCT((PP!$A$2:$A$80=$A93)*(PPEmp=AO$1),PP!$D$2:$BD$80)</f>
        <v>0</v>
      </c>
      <c r="AP93" s="250">
        <f>SUMPRODUCT((PP!$A$2:$A$80=$A93)*(PPEmp=AP$1),PP!$D$2:$BD$80)</f>
        <v>0</v>
      </c>
      <c r="AQ93" s="250">
        <f>SUMPRODUCT((PP!$A$2:$A$80=$A93)*(PPEmp=AQ$1),PP!$D$2:$BD$80)</f>
        <v>0</v>
      </c>
      <c r="AR93" s="250">
        <f>SUMPRODUCT((PP!$A$2:$A$80=$A93)*(PPEmp=AR$1),PP!$D$2:$BD$80)</f>
        <v>0</v>
      </c>
      <c r="AS93" s="250">
        <f>SUMPRODUCT((PP!$A$2:$A$80=$A93)*(PPEmp=AS$1),PP!$D$2:$BD$80)</f>
        <v>0</v>
      </c>
      <c r="AT93" s="250">
        <f>SUMPRODUCT((PP!$A$2:$A$80=$A93)*(PPEmp=AT$1),PP!$D$2:$BD$80)</f>
        <v>0</v>
      </c>
      <c r="AU93" s="250">
        <f>SUMPRODUCT((PP!$A$2:$A$80=$A93)*(PPEmp=AU$1),PP!$D$2:$BD$80)</f>
        <v>0</v>
      </c>
      <c r="AV93" s="250">
        <f>SUMPRODUCT((PP!$A$2:$A$80=$A93)*(PPEmp=AV$1),PP!$D$2:$BD$80)</f>
        <v>0</v>
      </c>
      <c r="AW93" s="250">
        <f>SUMPRODUCT((PP!$A$2:$A$80=$A93)*(PPEmp=AW$1),PP!$D$2:$BD$80)</f>
        <v>0</v>
      </c>
      <c r="AX93" s="467">
        <f>SUMPRODUCT((PP!$A$2:$A$80=$A93)*(PPEmp=AX$1),PP!$D$2:$BD$80)</f>
        <v>0</v>
      </c>
      <c r="AZ93" s="246"/>
    </row>
    <row r="94" spans="1:52" s="271" customFormat="1" x14ac:dyDescent="0.2">
      <c r="A94" s="247">
        <f t="shared" si="15"/>
        <v>42558</v>
      </c>
      <c r="B94" s="252" t="str">
        <f>Total!$J$1</f>
        <v>FH</v>
      </c>
      <c r="C94" s="249">
        <f>SUMPRODUCT((FH!$A$2:$A$97=$A94)*(FHEmp=C$1),FH!$E$2:$AZ$97)</f>
        <v>0</v>
      </c>
      <c r="D94" s="250">
        <f>SUMPRODUCT((FH!$A$2:$A$97=$A94)*(FHEmp=D$1),FH!$E$2:$AZ$97)</f>
        <v>0</v>
      </c>
      <c r="E94" s="250">
        <f>SUMPRODUCT((FH!$A$2:$A$97=$A94)*(FHEmp=E$1),FH!$E$2:$AZ$97)</f>
        <v>0</v>
      </c>
      <c r="F94" s="250">
        <f>SUMPRODUCT((FH!$A$2:$A$97=$A94)*(FHEmp=F$1),FH!$E$2:$AZ$97)</f>
        <v>0</v>
      </c>
      <c r="G94" s="250">
        <f>SUMPRODUCT((FH!$A$2:$A$97=$A94)*(FHEmp=G$1),FH!$E$2:$AZ$97)</f>
        <v>0</v>
      </c>
      <c r="H94" s="250">
        <f>SUMPRODUCT((FH!$A$2:$A$97=$A94)*(FHEmp=H$1),FH!$E$2:$AZ$97)</f>
        <v>0</v>
      </c>
      <c r="I94" s="250">
        <f>SUMPRODUCT((FH!$A$2:$A$97=$A94)*(FHEmp=I$1),FH!$E$2:$AZ$97)</f>
        <v>0</v>
      </c>
      <c r="J94" s="250">
        <f>SUMPRODUCT((FH!$A$2:$A$97=$A94)*(FHEmp=J$1),FH!$E$2:$AZ$97)</f>
        <v>0</v>
      </c>
      <c r="K94" s="250">
        <f>SUMPRODUCT((FH!$A$2:$A$97=$A94)*(FHEmp=K$1),FH!$E$2:$AZ$97)</f>
        <v>0</v>
      </c>
      <c r="L94" s="250">
        <f>SUMPRODUCT((FH!$A$2:$A$97=$A94)*(FHEmp=L$1),FH!$E$2:$AZ$97)</f>
        <v>0</v>
      </c>
      <c r="M94" s="250">
        <f>SUMPRODUCT((FH!$A$2:$A$97=$A94)*(FHEmp=M$1),FH!$E$2:$AZ$97)</f>
        <v>0</v>
      </c>
      <c r="N94" s="250">
        <f>SUMPRODUCT((FH!$A$2:$A$97=$A94)*(FHEmp=N$1),FH!$E$2:$AZ$97)</f>
        <v>0</v>
      </c>
      <c r="O94" s="250">
        <f>SUMPRODUCT((FH!$A$2:$A$97=$A94)*(FHEmp=O$1),FH!$E$2:$AZ$97)</f>
        <v>0</v>
      </c>
      <c r="P94" s="250">
        <f>SUMPRODUCT((FH!$A$2:$A$97=$A94)*(FHEmp=P$1),FH!$E$2:$AZ$97)</f>
        <v>0</v>
      </c>
      <c r="Q94" s="250">
        <f>SUMPRODUCT((FH!$A$2:$A$97=$A94)*(FHEmp=Q$1),FH!$E$2:$AZ$97)</f>
        <v>0</v>
      </c>
      <c r="R94" s="250">
        <f>SUMPRODUCT((FH!$A$2:$A$97=$A94)*(FHEmp=R$1),FH!$E$2:$AZ$97)</f>
        <v>3.2499999999999991</v>
      </c>
      <c r="S94" s="250">
        <f>SUMPRODUCT((FH!$A$2:$A$97=$A94)*(FHEmp=S$1),FH!$E$2:$AZ$97)</f>
        <v>0</v>
      </c>
      <c r="T94" s="250">
        <f>SUMPRODUCT((FH!$A$2:$A$97=$A94)*(FHEmp=T$1),FH!$E$2:$AZ$97)</f>
        <v>0</v>
      </c>
      <c r="U94" s="250">
        <f>SUMPRODUCT((FH!$A$2:$A$97=$A94)*(FHEmp=U$1),FH!$E$2:$AZ$97)</f>
        <v>0</v>
      </c>
      <c r="V94" s="250">
        <f>SUMPRODUCT((FH!$A$2:$A$97=$A94)*(FHEmp=V$1),FH!$E$2:$AZ$97)</f>
        <v>0</v>
      </c>
      <c r="W94" s="250">
        <f>SUMPRODUCT((FH!$A$2:$A$97=$A94)*(FHEmp=W$1),FH!$E$2:$AZ$97)</f>
        <v>0</v>
      </c>
      <c r="X94" s="250">
        <f>SUMPRODUCT((FH!$A$2:$A$97=$A94)*(FHEmp=X$1),FH!$E$2:$AZ$97)</f>
        <v>0</v>
      </c>
      <c r="Y94" s="250">
        <f>SUMPRODUCT((FH!$A$2:$A$97=$A94)*(FHEmp=Y$1),FH!$E$2:$AZ$97)</f>
        <v>0</v>
      </c>
      <c r="Z94" s="250">
        <f>SUMPRODUCT((FH!$A$2:$A$97=$A94)*(FHEmp=Z$1),FH!$E$2:$AZ$97)</f>
        <v>0</v>
      </c>
      <c r="AA94" s="250">
        <f>SUMPRODUCT((FH!$A$2:$A$97=$A94)*(FHEmp=AA$1),FH!$E$2:$AZ$97)</f>
        <v>0</v>
      </c>
      <c r="AB94" s="250">
        <f>SUMPRODUCT((FH!$A$2:$A$97=$A94)*(FHEmp=AB$1),FH!$E$2:$AZ$97)</f>
        <v>0</v>
      </c>
      <c r="AC94" s="250">
        <f>SUMPRODUCT((FH!$A$2:$A$97=$A94)*(FHEmp=AC$1),FH!$E$2:$AZ$97)</f>
        <v>0</v>
      </c>
      <c r="AD94" s="250">
        <f>SUMPRODUCT((FH!$A$2:$A$97=$A94)*(FHEmp=AD$1),FH!$E$2:$AZ$97)</f>
        <v>0</v>
      </c>
      <c r="AE94" s="250">
        <f>SUMPRODUCT((FH!$A$2:$A$97=$A94)*(FHEmp=AE$1),FH!$E$2:$AZ$97)</f>
        <v>0</v>
      </c>
      <c r="AF94" s="250">
        <f>SUMPRODUCT((FH!$A$2:$A$97=$A94)*(FHEmp=AF$1),FH!$E$2:$AZ$97)</f>
        <v>0</v>
      </c>
      <c r="AG94" s="250">
        <f>SUMPRODUCT((FH!$A$2:$A$97=$A94)*(FHEmp=AG$1),FH!$E$2:$AZ$97)</f>
        <v>0</v>
      </c>
      <c r="AH94" s="250">
        <f>SUMPRODUCT((FH!$A$2:$A$97=$A94)*(FHEmp=AH$1),FH!$E$2:$AZ$97)</f>
        <v>0</v>
      </c>
      <c r="AI94" s="250">
        <f>SUMPRODUCT((FH!$A$2:$A$97=$A94)*(FHEmp=AI$1),FH!$E$2:$AZ$97)</f>
        <v>0</v>
      </c>
      <c r="AJ94" s="250">
        <f>SUMPRODUCT((FH!$A$2:$A$97=$A94)*(FHEmp=AJ$1),FH!$E$2:$AZ$97)</f>
        <v>0</v>
      </c>
      <c r="AK94" s="250">
        <f>SUMPRODUCT((FH!$A$2:$A$97=$A94)*(FHEmp=AK$1),FH!$E$2:$AZ$97)</f>
        <v>6.2500000000000018</v>
      </c>
      <c r="AL94" s="250">
        <f>SUMPRODUCT((FH!$A$2:$A$97=$A94)*(FHEmp=AL$1),FH!$E$2:$AZ$97)</f>
        <v>0</v>
      </c>
      <c r="AM94" s="250">
        <f>SUMPRODUCT((FH!$A$2:$A$97=$A94)*(FHEmp=AM$1),FH!$E$2:$AZ$97)</f>
        <v>0</v>
      </c>
      <c r="AN94" s="250">
        <f>SUMPRODUCT((FH!$A$2:$A$97=$A94)*(FHEmp=AN$1),FH!$E$2:$AZ$97)</f>
        <v>0</v>
      </c>
      <c r="AO94" s="250">
        <f>SUMPRODUCT((FH!$A$2:$A$97=$A94)*(FHEmp=AO$1),FH!$E$2:$AZ$97)</f>
        <v>0</v>
      </c>
      <c r="AP94" s="250">
        <f>SUMPRODUCT((FH!$A$2:$A$97=$A94)*(FHEmp=AP$1),FH!$E$2:$AZ$97)</f>
        <v>0</v>
      </c>
      <c r="AQ94" s="250">
        <f>SUMPRODUCT((FH!$A$2:$A$97=$A94)*(FHEmp=AQ$1),FH!$E$2:$AZ$97)</f>
        <v>0</v>
      </c>
      <c r="AR94" s="250">
        <f>SUMPRODUCT((FH!$A$2:$A$97=$A94)*(FHEmp=AR$1),FH!$E$2:$AZ$97)</f>
        <v>0</v>
      </c>
      <c r="AS94" s="250">
        <f>SUMPRODUCT((FH!$A$2:$A$97=$A94)*(FHEmp=AS$1),FH!$E$2:$AZ$97)</f>
        <v>0</v>
      </c>
      <c r="AT94" s="250">
        <f>SUMPRODUCT((FH!$A$2:$A$97=$A94)*(FHEmp=AT$1),FH!$E$2:$AZ$97)</f>
        <v>0</v>
      </c>
      <c r="AU94" s="250">
        <f>SUMPRODUCT((FH!$A$2:$A$97=$A94)*(FHEmp=AU$1),FH!$E$2:$AZ$97)</f>
        <v>0</v>
      </c>
      <c r="AV94" s="250">
        <f>SUMPRODUCT((FH!$A$2:$A$97=$A94)*(FHEmp=AV$1),FH!$E$2:$AZ$97)</f>
        <v>0</v>
      </c>
      <c r="AW94" s="250">
        <f>SUMPRODUCT((FH!$A$2:$A$97=$A94)*(FHEmp=AW$1),FH!$E$2:$AZ$97)</f>
        <v>0</v>
      </c>
      <c r="AX94" s="467">
        <f>SUMPRODUCT((FH!$A$2:$A$97=$A94)*(FHEmp=AX$1),FH!$E$2:$AZ$97)</f>
        <v>0</v>
      </c>
      <c r="AZ94" s="246"/>
    </row>
    <row r="95" spans="1:52" s="271" customFormat="1" x14ac:dyDescent="0.2">
      <c r="A95" s="247">
        <f t="shared" si="15"/>
        <v>42558</v>
      </c>
      <c r="B95" s="253" t="str">
        <f>Total!$K$1</f>
        <v>T22</v>
      </c>
      <c r="C95" s="249">
        <f>SUMPRODUCT(('T22'!$A$2:$A$97=$A95)*(T22Emp=C$1),'T22'!$E$2:$AZ$97)</f>
        <v>0</v>
      </c>
      <c r="D95" s="250">
        <f>SUMPRODUCT(('T22'!$A$2:$A$97=$A95)*(T22Emp=D$1),'T22'!$E$2:$AZ$97)</f>
        <v>0</v>
      </c>
      <c r="E95" s="250">
        <f>SUMPRODUCT(('T22'!$A$2:$A$97=$A95)*(T22Emp=E$1),'T22'!$E$2:$AZ$97)</f>
        <v>3.2499999999999991</v>
      </c>
      <c r="F95" s="250">
        <f>SUMPRODUCT(('T22'!$A$2:$A$97=$A95)*(T22Emp=F$1),'T22'!$E$2:$AZ$97)</f>
        <v>0</v>
      </c>
      <c r="G95" s="250">
        <f>SUMPRODUCT(('T22'!$A$2:$A$97=$A95)*(T22Emp=G$1),'T22'!$E$2:$AZ$97)</f>
        <v>0</v>
      </c>
      <c r="H95" s="250">
        <f>SUMPRODUCT(('T22'!$A$2:$A$97=$A95)*(T22Emp=H$1),'T22'!$E$2:$AZ$97)</f>
        <v>0</v>
      </c>
      <c r="I95" s="250">
        <f>SUMPRODUCT(('T22'!$A$2:$A$97=$A95)*(T22Emp=I$1),'T22'!$E$2:$AZ$97)</f>
        <v>0</v>
      </c>
      <c r="J95" s="250">
        <f>SUMPRODUCT(('T22'!$A$2:$A$97=$A95)*(T22Emp=J$1),'T22'!$E$2:$AZ$97)</f>
        <v>0</v>
      </c>
      <c r="K95" s="250">
        <f>SUMPRODUCT(('T22'!$A$2:$A$97=$A95)*(T22Emp=K$1),'T22'!$E$2:$AZ$97)</f>
        <v>0</v>
      </c>
      <c r="L95" s="250">
        <f>SUMPRODUCT(('T22'!$A$2:$A$97=$A95)*(T22Emp=L$1),'T22'!$E$2:$AZ$97)</f>
        <v>0</v>
      </c>
      <c r="M95" s="250">
        <f>SUMPRODUCT(('T22'!$A$2:$A$97=$A95)*(T22Emp=M$1),'T22'!$E$2:$AZ$97)</f>
        <v>0</v>
      </c>
      <c r="N95" s="250">
        <f>SUMPRODUCT(('T22'!$A$2:$A$97=$A95)*(T22Emp=N$1),'T22'!$E$2:$AZ$97)</f>
        <v>0</v>
      </c>
      <c r="O95" s="250">
        <f>SUMPRODUCT(('T22'!$A$2:$A$97=$A95)*(T22Emp=O$1),'T22'!$E$2:$AZ$97)</f>
        <v>0</v>
      </c>
      <c r="P95" s="250">
        <f>SUMPRODUCT(('T22'!$A$2:$A$97=$A95)*(T22Emp=P$1),'T22'!$E$2:$AZ$97)</f>
        <v>0</v>
      </c>
      <c r="Q95" s="250">
        <f>SUMPRODUCT(('T22'!$A$2:$A$97=$A95)*(T22Emp=Q$1),'T22'!$E$2:$AZ$97)</f>
        <v>0</v>
      </c>
      <c r="R95" s="250">
        <f>SUMPRODUCT(('T22'!$A$2:$A$97=$A95)*(T22Emp=R$1),'T22'!$E$2:$AZ$97)</f>
        <v>0</v>
      </c>
      <c r="S95" s="250">
        <f>SUMPRODUCT(('T22'!$A$2:$A$97=$A95)*(T22Emp=S$1),'T22'!$E$2:$AZ$97)</f>
        <v>4.5</v>
      </c>
      <c r="T95" s="250">
        <f>SUMPRODUCT(('T22'!$A$2:$A$97=$A95)*(T22Emp=T$1),'T22'!$E$2:$AZ$97)</f>
        <v>0</v>
      </c>
      <c r="U95" s="250">
        <f>SUMPRODUCT(('T22'!$A$2:$A$97=$A95)*(T22Emp=U$1),'T22'!$E$2:$AZ$97)</f>
        <v>0</v>
      </c>
      <c r="V95" s="250">
        <f>SUMPRODUCT(('T22'!$A$2:$A$97=$A95)*(T22Emp=V$1),'T22'!$E$2:$AZ$97)</f>
        <v>0</v>
      </c>
      <c r="W95" s="250">
        <f>SUMPRODUCT(('T22'!$A$2:$A$97=$A95)*(T22Emp=W$1),'T22'!$E$2:$AZ$97)</f>
        <v>0</v>
      </c>
      <c r="X95" s="250">
        <f>SUMPRODUCT(('T22'!$A$2:$A$97=$A95)*(T22Emp=X$1),'T22'!$E$2:$AZ$97)</f>
        <v>0</v>
      </c>
      <c r="Y95" s="250">
        <f>SUMPRODUCT(('T22'!$A$2:$A$97=$A95)*(T22Emp=Y$1),'T22'!$E$2:$AZ$97)</f>
        <v>0</v>
      </c>
      <c r="Z95" s="250">
        <f>SUMPRODUCT(('T22'!$A$2:$A$97=$A95)*(T22Emp=Z$1),'T22'!$E$2:$AZ$97)</f>
        <v>0</v>
      </c>
      <c r="AA95" s="250">
        <f>SUMPRODUCT(('T22'!$A$2:$A$97=$A95)*(T22Emp=AA$1),'T22'!$E$2:$AZ$97)</f>
        <v>0</v>
      </c>
      <c r="AB95" s="250">
        <f>SUMPRODUCT(('T22'!$A$2:$A$97=$A95)*(T22Emp=AB$1),'T22'!$E$2:$AZ$97)</f>
        <v>0</v>
      </c>
      <c r="AC95" s="250">
        <f>SUMPRODUCT(('T22'!$A$2:$A$97=$A95)*(T22Emp=AC$1),'T22'!$E$2:$AZ$97)</f>
        <v>0</v>
      </c>
      <c r="AD95" s="250">
        <f>SUMPRODUCT(('T22'!$A$2:$A$97=$A95)*(T22Emp=AD$1),'T22'!$E$2:$AZ$97)</f>
        <v>0</v>
      </c>
      <c r="AE95" s="250">
        <f>SUMPRODUCT(('T22'!$A$2:$A$97=$A95)*(T22Emp=AE$1),'T22'!$E$2:$AZ$97)</f>
        <v>0</v>
      </c>
      <c r="AF95" s="250">
        <f>SUMPRODUCT(('T22'!$A$2:$A$97=$A95)*(T22Emp=AF$1),'T22'!$E$2:$AZ$97)</f>
        <v>0</v>
      </c>
      <c r="AG95" s="250">
        <f>SUMPRODUCT(('T22'!$A$2:$A$97=$A95)*(T22Emp=AG$1),'T22'!$E$2:$AZ$97)</f>
        <v>0</v>
      </c>
      <c r="AH95" s="250">
        <f>SUMPRODUCT(('T22'!$A$2:$A$97=$A95)*(T22Emp=AH$1),'T22'!$E$2:$AZ$97)</f>
        <v>0</v>
      </c>
      <c r="AI95" s="250">
        <f>SUMPRODUCT(('T22'!$A$2:$A$97=$A95)*(T22Emp=AI$1),'T22'!$E$2:$AZ$97)</f>
        <v>0</v>
      </c>
      <c r="AJ95" s="250">
        <f>SUMPRODUCT(('T22'!$A$2:$A$97=$A95)*(T22Emp=AJ$1),'T22'!$E$2:$AZ$97)</f>
        <v>0</v>
      </c>
      <c r="AK95" s="250">
        <f>SUMPRODUCT(('T22'!$A$2:$A$97=$A95)*(T22Emp=AK$1),'T22'!$E$2:$AZ$97)</f>
        <v>0</v>
      </c>
      <c r="AL95" s="250">
        <f>SUMPRODUCT(('T22'!$A$2:$A$97=$A95)*(T22Emp=AL$1),'T22'!$E$2:$AZ$97)</f>
        <v>0</v>
      </c>
      <c r="AM95" s="250">
        <f>SUMPRODUCT(('T22'!$A$2:$A$97=$A95)*(T22Emp=AM$1),'T22'!$E$2:$AZ$97)</f>
        <v>0</v>
      </c>
      <c r="AN95" s="250">
        <f>SUMPRODUCT(('T22'!$A$2:$A$97=$A95)*(T22Emp=AN$1),'T22'!$E$2:$AZ$97)</f>
        <v>0</v>
      </c>
      <c r="AO95" s="250">
        <f>SUMPRODUCT(('T22'!$A$2:$A$97=$A95)*(T22Emp=AO$1),'T22'!$E$2:$AZ$97)</f>
        <v>0</v>
      </c>
      <c r="AP95" s="250">
        <f>SUMPRODUCT(('T22'!$A$2:$A$97=$A95)*(T22Emp=AP$1),'T22'!$E$2:$AZ$97)</f>
        <v>0</v>
      </c>
      <c r="AQ95" s="250">
        <f>SUMPRODUCT(('T22'!$A$2:$A$97=$A95)*(T22Emp=AQ$1),'T22'!$E$2:$AZ$97)</f>
        <v>0</v>
      </c>
      <c r="AR95" s="250">
        <f>SUMPRODUCT(('T22'!$A$2:$A$97=$A95)*(T22Emp=AR$1),'T22'!$E$2:$AZ$97)</f>
        <v>0</v>
      </c>
      <c r="AS95" s="250">
        <f>SUMPRODUCT(('T22'!$A$2:$A$97=$A95)*(T22Emp=AS$1),'T22'!$E$2:$AZ$97)</f>
        <v>0</v>
      </c>
      <c r="AT95" s="250">
        <f>SUMPRODUCT(('T22'!$A$2:$A$97=$A95)*(T22Emp=AT$1),'T22'!$E$2:$AZ$97)</f>
        <v>0</v>
      </c>
      <c r="AU95" s="250">
        <f>SUMPRODUCT(('T22'!$A$2:$A$97=$A95)*(T22Emp=AU$1),'T22'!$E$2:$AZ$97)</f>
        <v>0</v>
      </c>
      <c r="AV95" s="250">
        <f>SUMPRODUCT(('T22'!$A$2:$A$97=$A95)*(T22Emp=AV$1),'T22'!$E$2:$AZ$97)</f>
        <v>0</v>
      </c>
      <c r="AW95" s="250">
        <f>SUMPRODUCT(('T22'!$A$2:$A$97=$A95)*(T22Emp=AW$1),'T22'!$E$2:$AZ$97)</f>
        <v>0</v>
      </c>
      <c r="AX95" s="467">
        <f>SUMPRODUCT(('T22'!$A$2:$A$97=$A95)*(T22Emp=AX$1),'T22'!$E$2:$AZ$97)</f>
        <v>0</v>
      </c>
      <c r="AZ95" s="246"/>
    </row>
    <row r="96" spans="1:52" s="271" customFormat="1" x14ac:dyDescent="0.2">
      <c r="A96" s="247">
        <f t="shared" si="15"/>
        <v>42558</v>
      </c>
      <c r="B96" s="254" t="str">
        <f>Total!$L$1</f>
        <v>RF</v>
      </c>
      <c r="C96" s="249">
        <f>SUMPRODUCT((RF!$A$2:$A$17=$A96)*(RFEmp=C$1)*(RF!$H$21:$AO$21="RF Valet"),RF!$H$2:$AO$17)</f>
        <v>0</v>
      </c>
      <c r="D96" s="250">
        <f>SUMPRODUCT((RF!$A$2:$A$17=$A96)*(RFEmp=D$1)*(RF!$H$21:$AO$21="RF Valet"),RF!$H$2:$AO$17)</f>
        <v>0</v>
      </c>
      <c r="E96" s="250">
        <f>SUMPRODUCT((RF!$A$2:$A$17=$A96)*(RFEmp=E$1)*(RF!$H$21:$AO$21="RF Valet"),RF!$H$2:$AO$17)</f>
        <v>0</v>
      </c>
      <c r="F96" s="250">
        <f>SUMPRODUCT((RF!$A$2:$A$17=$A96)*(RFEmp=F$1)*(RF!$H$21:$AO$21="RF Valet"),RF!$H$2:$AO$17)</f>
        <v>0</v>
      </c>
      <c r="G96" s="250">
        <f>SUMPRODUCT((RF!$A$2:$A$17=$A96)*(RFEmp=G$1)*(RF!$H$21:$AO$21="RF Valet"),RF!$H$2:$AO$17)</f>
        <v>0</v>
      </c>
      <c r="H96" s="250">
        <f>SUMPRODUCT((RF!$A$2:$A$17=$A96)*(RFEmp=H$1)*(RF!$H$21:$AO$21="RF Valet"),RF!$H$2:$AO$17)</f>
        <v>0</v>
      </c>
      <c r="I96" s="250">
        <f>SUMPRODUCT((RF!$A$2:$A$17=$A96)*(RFEmp=I$1)*(RF!$H$21:$AO$21="RF Valet"),RF!$H$2:$AO$17)</f>
        <v>0</v>
      </c>
      <c r="J96" s="250">
        <f>SUMPRODUCT((RF!$A$2:$A$17=$A96)*(RFEmp=J$1)*(RF!$H$21:$AO$21="RF Valet"),RF!$H$2:$AO$17)</f>
        <v>0</v>
      </c>
      <c r="K96" s="250">
        <f>SUMPRODUCT((RF!$A$2:$A$17=$A96)*(RFEmp=K$1)*(RF!$H$21:$AO$21="RF Valet"),RF!$H$2:$AO$17)</f>
        <v>0</v>
      </c>
      <c r="L96" s="250">
        <f>SUMPRODUCT((RF!$A$2:$A$17=$A96)*(RFEmp=L$1)*(RF!$H$21:$AO$21="RF Valet"),RF!$H$2:$AO$17)</f>
        <v>0</v>
      </c>
      <c r="M96" s="250">
        <f>SUMPRODUCT((RF!$A$2:$A$17=$A96)*(RFEmp=M$1)*(RF!$H$21:$AO$21="RF Valet"),RF!$H$2:$AO$17)</f>
        <v>0</v>
      </c>
      <c r="N96" s="250">
        <f>SUMPRODUCT((RF!$A$2:$A$17=$A96)*(RFEmp=N$1)*(RF!$H$21:$AO$21="RF Valet"),RF!$H$2:$AO$17)</f>
        <v>0</v>
      </c>
      <c r="O96" s="250">
        <f>SUMPRODUCT((RF!$A$2:$A$17=$A96)*(RFEmp=O$1)*(RF!$H$21:$AO$21="RF Valet"),RF!$H$2:$AO$17)</f>
        <v>0</v>
      </c>
      <c r="P96" s="250">
        <f>SUMPRODUCT((RF!$A$2:$A$17=$A96)*(RFEmp=P$1)*(RF!$H$21:$AO$21="RF Valet"),RF!$H$2:$AO$17)</f>
        <v>0</v>
      </c>
      <c r="Q96" s="250">
        <f>SUMPRODUCT((RF!$A$2:$A$17=$A96)*(RFEmp=Q$1)*(RF!$H$21:$AO$21="RF Valet"),RF!$H$2:$AO$17)</f>
        <v>0</v>
      </c>
      <c r="R96" s="250">
        <f>SUMPRODUCT((RF!$A$2:$A$17=$A96)*(RFEmp=R$1)*(RF!$H$21:$AO$21="RF Valet"),RF!$H$2:$AO$17)</f>
        <v>0</v>
      </c>
      <c r="S96" s="250">
        <f>SUMPRODUCT((RF!$A$2:$A$17=$A96)*(RFEmp=S$1)*(RF!$H$21:$AO$21="RF Valet"),RF!$H$2:$AO$17)</f>
        <v>0</v>
      </c>
      <c r="T96" s="250">
        <f>SUMPRODUCT((RF!$A$2:$A$17=$A96)*(RFEmp=T$1)*(RF!$H$21:$AO$21="RF Valet"),RF!$H$2:$AO$17)</f>
        <v>0</v>
      </c>
      <c r="U96" s="250">
        <f>SUMPRODUCT((RF!$A$2:$A$17=$A96)*(RFEmp=U$1)*(RF!$H$21:$AO$21="RF Valet"),RF!$H$2:$AO$17)</f>
        <v>0</v>
      </c>
      <c r="V96" s="250">
        <f>SUMPRODUCT((RF!$A$2:$A$17=$A96)*(RFEmp=V$1)*(RF!$H$21:$AO$21="RF Valet"),RF!$H$2:$AO$17)</f>
        <v>0</v>
      </c>
      <c r="W96" s="250">
        <f>SUMPRODUCT((RF!$A$2:$A$17=$A96)*(RFEmp=W$1)*(RF!$H$21:$AO$21="RF Valet"),RF!$H$2:$AO$17)</f>
        <v>0</v>
      </c>
      <c r="X96" s="250">
        <f>SUMPRODUCT((RF!$A$2:$A$17=$A96)*(RFEmp=X$1)*(RF!$H$21:$AO$21="RF Valet"),RF!$H$2:$AO$17)</f>
        <v>0</v>
      </c>
      <c r="Y96" s="250">
        <f>SUMPRODUCT((RF!$A$2:$A$17=$A96)*(RFEmp=Y$1)*(RF!$H$21:$AO$21="RF Valet"),RF!$H$2:$AO$17)</f>
        <v>0</v>
      </c>
      <c r="Z96" s="250">
        <f>SUMPRODUCT((RF!$A$2:$A$17=$A96)*(RFEmp=Z$1)*(RF!$H$21:$AO$21="RF Valet"),RF!$H$2:$AO$17)</f>
        <v>0</v>
      </c>
      <c r="AA96" s="250">
        <f>SUMPRODUCT((RF!$A$2:$A$17=$A96)*(RFEmp=AA$1)*(RF!$H$21:$AO$21="RF Valet"),RF!$H$2:$AO$17)</f>
        <v>0</v>
      </c>
      <c r="AB96" s="250">
        <f>SUMPRODUCT((RF!$A$2:$A$17=$A96)*(RFEmp=AB$1)*(RF!$H$21:$AO$21="RF Valet"),RF!$H$2:$AO$17)</f>
        <v>0</v>
      </c>
      <c r="AC96" s="250">
        <f>SUMPRODUCT((RF!$A$2:$A$17=$A96)*(RFEmp=AC$1)*(RF!$H$21:$AO$21="RF Valet"),RF!$H$2:$AO$17)</f>
        <v>0</v>
      </c>
      <c r="AD96" s="250">
        <f>SUMPRODUCT((RF!$A$2:$A$17=$A96)*(RFEmp=AD$1)*(RF!$H$21:$AO$21="RF Valet"),RF!$H$2:$AO$17)</f>
        <v>0</v>
      </c>
      <c r="AE96" s="250">
        <f>SUMPRODUCT((RF!$A$2:$A$17=$A96)*(RFEmp=AE$1)*(RF!$H$21:$AO$21="RF Valet"),RF!$H$2:$AO$17)</f>
        <v>0</v>
      </c>
      <c r="AF96" s="250">
        <f>SUMPRODUCT((RF!$A$2:$A$17=$A96)*(RFEmp=AF$1)*(RF!$H$21:$AO$21="RF Valet"),RF!$H$2:$AO$17)</f>
        <v>0</v>
      </c>
      <c r="AG96" s="250">
        <f>SUMPRODUCT((RF!$A$2:$A$17=$A96)*(RFEmp=AG$1)*(RF!$H$21:$AO$21="RF Valet"),RF!$H$2:$AO$17)</f>
        <v>0</v>
      </c>
      <c r="AH96" s="250">
        <f>SUMPRODUCT((RF!$A$2:$A$17=$A96)*(RFEmp=AH$1)*(RF!$H$21:$AO$21="RF Valet"),RF!$H$2:$AO$17)</f>
        <v>0</v>
      </c>
      <c r="AI96" s="250">
        <f>SUMPRODUCT((RF!$A$2:$A$17=$A96)*(RFEmp=AI$1)*(RF!$H$21:$AO$21="RF Valet"),RF!$H$2:$AO$17)</f>
        <v>0</v>
      </c>
      <c r="AJ96" s="250">
        <f>SUMPRODUCT((RF!$A$2:$A$17=$A96)*(RFEmp=AJ$1)*(RF!$H$21:$AO$21="RF Valet"),RF!$H$2:$AO$17)</f>
        <v>0</v>
      </c>
      <c r="AK96" s="250">
        <f>SUMPRODUCT((RF!$A$2:$A$17=$A96)*(RFEmp=AK$1)*(RF!$H$21:$AO$21="RF Valet"),RF!$H$2:$AO$17)</f>
        <v>0</v>
      </c>
      <c r="AL96" s="250">
        <f>SUMPRODUCT((RF!$A$2:$A$17=$A96)*(RFEmp=AL$1)*(RF!$H$21:$AO$21="RF Valet"),RF!$H$2:$AO$17)</f>
        <v>0</v>
      </c>
      <c r="AM96" s="250">
        <f>SUMPRODUCT((RF!$A$2:$A$17=$A96)*(RFEmp=AM$1)*(RF!$H$21:$AO$21="RF Valet"),RF!$H$2:$AO$17)</f>
        <v>0</v>
      </c>
      <c r="AN96" s="250">
        <f>SUMPRODUCT((RF!$A$2:$A$17=$A96)*(RFEmp=AN$1)*(RF!$H$21:$AO$21="RF Valet"),RF!$H$2:$AO$17)</f>
        <v>0</v>
      </c>
      <c r="AO96" s="250">
        <f>SUMPRODUCT((RF!$A$2:$A$17=$A96)*(RFEmp=AO$1)*(RF!$H$21:$AO$21="RF Valet"),RF!$H$2:$AO$17)</f>
        <v>0</v>
      </c>
      <c r="AP96" s="250">
        <f>SUMPRODUCT((RF!$A$2:$A$17=$A96)*(RFEmp=AP$1)*(RF!$H$21:$AO$21="RF Valet"),RF!$H$2:$AO$17)</f>
        <v>0</v>
      </c>
      <c r="AQ96" s="250">
        <f>SUMPRODUCT((RF!$A$2:$A$17=$A96)*(RFEmp=AQ$1)*(RF!$H$21:$AO$21="RF Valet"),RF!$H$2:$AO$17)</f>
        <v>0</v>
      </c>
      <c r="AR96" s="250">
        <f>SUMPRODUCT((RF!$A$2:$A$17=$A96)*(RFEmp=AR$1)*(RF!$H$21:$AO$21="RF Valet"),RF!$H$2:$AO$17)</f>
        <v>0</v>
      </c>
      <c r="AS96" s="250">
        <f>SUMPRODUCT((RF!$A$2:$A$17=$A96)*(RFEmp=AS$1)*(RF!$H$21:$AO$21="RF Valet"),RF!$H$2:$AO$17)</f>
        <v>0</v>
      </c>
      <c r="AT96" s="250">
        <f>SUMPRODUCT((RF!$A$2:$A$17=$A96)*(RFEmp=AT$1)*(RF!$H$21:$AO$21="RF Valet"),RF!$H$2:$AO$17)</f>
        <v>0</v>
      </c>
      <c r="AU96" s="250">
        <f>SUMPRODUCT((RF!$A$2:$A$17=$A96)*(RFEmp=AU$1)*(RF!$H$21:$AO$21="RF Valet"),RF!$H$2:$AO$17)</f>
        <v>0</v>
      </c>
      <c r="AV96" s="250">
        <f>SUMPRODUCT((RF!$A$2:$A$17=$A96)*(RFEmp=AV$1)*(RF!$H$21:$AO$21="RF Valet"),RF!$H$2:$AO$17)</f>
        <v>0</v>
      </c>
      <c r="AW96" s="250">
        <f>SUMPRODUCT((RF!$A$2:$A$17=$A96)*(RFEmp=AW$1)*(RF!$H$21:$AO$21="RF Valet"),RF!$H$2:$AO$17)</f>
        <v>0</v>
      </c>
      <c r="AX96" s="467">
        <f>SUMPRODUCT((RF!$A$2:$A$17=$A96)*(RFEmp=AX$1)*(RF!$H$21:$AO$21="RF Valet"),RF!$H$2:$AO$17)</f>
        <v>0</v>
      </c>
      <c r="AZ96" s="246"/>
    </row>
    <row r="97" spans="1:52" s="271" customFormat="1" x14ac:dyDescent="0.2">
      <c r="A97" s="247">
        <f t="shared" ref="A97:A160" si="42">A96</f>
        <v>42558</v>
      </c>
      <c r="B97" s="571" t="s">
        <v>139</v>
      </c>
      <c r="C97" s="249">
        <f>SUMPRODUCT(('RC'!$A$2:$A$17=$A97)*(RCEmp=C$1),'RC'!$D$2:$AK$17)</f>
        <v>0</v>
      </c>
      <c r="D97" s="250">
        <f>SUMPRODUCT(('RC'!$A$2:$A$17=$A97)*(RCEmp=D$1),'RC'!$D$2:$AK$17)</f>
        <v>0</v>
      </c>
      <c r="E97" s="250">
        <f>SUMPRODUCT(('RC'!$A$2:$A$17=$A97)*(RCEmp=E$1),'RC'!$D$2:$AK$17)</f>
        <v>0</v>
      </c>
      <c r="F97" s="250">
        <f>SUMPRODUCT(('RC'!$A$2:$A$17=$A97)*(RCEmp=F$1),'RC'!$D$2:$AK$17)</f>
        <v>0</v>
      </c>
      <c r="G97" s="250">
        <f>SUMPRODUCT(('RC'!$A$2:$A$17=$A97)*(RCEmp=G$1),'RC'!$D$2:$AK$17)</f>
        <v>0</v>
      </c>
      <c r="H97" s="250">
        <f>SUMPRODUCT(('RC'!$A$2:$A$17=$A97)*(RCEmp=H$1),'RC'!$D$2:$AK$17)</f>
        <v>0</v>
      </c>
      <c r="I97" s="250">
        <f>SUMPRODUCT(('RC'!$A$2:$A$17=$A97)*(RCEmp=I$1),'RC'!$D$2:$AK$17)</f>
        <v>0</v>
      </c>
      <c r="J97" s="250">
        <f>SUMPRODUCT(('RC'!$A$2:$A$17=$A97)*(RCEmp=J$1),'RC'!$D$2:$AK$17)</f>
        <v>0</v>
      </c>
      <c r="K97" s="250">
        <f>SUMPRODUCT(('RC'!$A$2:$A$17=$A97)*(RCEmp=K$1),'RC'!$D$2:$AK$17)</f>
        <v>0</v>
      </c>
      <c r="L97" s="250">
        <f>SUMPRODUCT(('RC'!$A$2:$A$17=$A97)*(RCEmp=L$1),'RC'!$D$2:$AK$17)</f>
        <v>0</v>
      </c>
      <c r="M97" s="250">
        <f>SUMPRODUCT(('RC'!$A$2:$A$17=$A97)*(RCEmp=M$1),'RC'!$D$2:$AK$17)</f>
        <v>0</v>
      </c>
      <c r="N97" s="250">
        <f>SUMPRODUCT(('RC'!$A$2:$A$17=$A97)*(RCEmp=N$1),'RC'!$D$2:$AK$17)</f>
        <v>5.5</v>
      </c>
      <c r="O97" s="250">
        <f>SUMPRODUCT(('RC'!$A$2:$A$17=$A97)*(RCEmp=O$1),'RC'!$D$2:$AK$17)</f>
        <v>0</v>
      </c>
      <c r="P97" s="250">
        <f>SUMPRODUCT(('RC'!$A$2:$A$17=$A97)*(RCEmp=P$1),'RC'!$D$2:$AK$17)</f>
        <v>0</v>
      </c>
      <c r="Q97" s="250">
        <f>SUMPRODUCT(('RC'!$A$2:$A$17=$A97)*(RCEmp=Q$1),'RC'!$D$2:$AK$17)</f>
        <v>0</v>
      </c>
      <c r="R97" s="250">
        <f>SUMPRODUCT(('RC'!$A$2:$A$17=$A97)*(RCEmp=R$1),'RC'!$D$2:$AK$17)</f>
        <v>0</v>
      </c>
      <c r="S97" s="250">
        <f>SUMPRODUCT(('RC'!$A$2:$A$17=$A97)*(RCEmp=S$1),'RC'!$D$2:$AK$17)</f>
        <v>0</v>
      </c>
      <c r="T97" s="250">
        <f>SUMPRODUCT(('RC'!$A$2:$A$17=$A97)*(RCEmp=T$1),'RC'!$D$2:$AK$17)</f>
        <v>0</v>
      </c>
      <c r="U97" s="250">
        <f>SUMPRODUCT(('RC'!$A$2:$A$17=$A97)*(RCEmp=U$1),'RC'!$D$2:$AK$17)</f>
        <v>0</v>
      </c>
      <c r="V97" s="250">
        <f>SUMPRODUCT(('RC'!$A$2:$A$17=$A97)*(RCEmp=V$1),'RC'!$D$2:$AK$17)</f>
        <v>0</v>
      </c>
      <c r="W97" s="250">
        <f>SUMPRODUCT(('RC'!$A$2:$A$17=$A97)*(RCEmp=W$1),'RC'!$D$2:$AK$17)</f>
        <v>0</v>
      </c>
      <c r="X97" s="250">
        <f>SUMPRODUCT(('RC'!$A$2:$A$17=$A97)*(RCEmp=X$1),'RC'!$D$2:$AK$17)</f>
        <v>0</v>
      </c>
      <c r="Y97" s="250">
        <f>SUMPRODUCT(('RC'!$A$2:$A$17=$A97)*(RCEmp=Y$1),'RC'!$D$2:$AK$17)</f>
        <v>0</v>
      </c>
      <c r="Z97" s="250">
        <f>SUMPRODUCT(('RC'!$A$2:$A$17=$A97)*(RCEmp=Z$1),'RC'!$D$2:$AK$17)</f>
        <v>0</v>
      </c>
      <c r="AA97" s="250">
        <f>SUMPRODUCT(('RC'!$A$2:$A$17=$A97)*(RCEmp=AA$1),'RC'!$D$2:$AK$17)</f>
        <v>0</v>
      </c>
      <c r="AB97" s="250">
        <f>SUMPRODUCT(('RC'!$A$2:$A$17=$A97)*(RCEmp=AB$1),'RC'!$D$2:$AK$17)</f>
        <v>0</v>
      </c>
      <c r="AC97" s="250">
        <f>SUMPRODUCT(('RC'!$A$2:$A$17=$A97)*(RCEmp=AC$1),'RC'!$D$2:$AK$17)</f>
        <v>0</v>
      </c>
      <c r="AD97" s="250">
        <f>SUMPRODUCT(('RC'!$A$2:$A$17=$A97)*(RCEmp=AD$1),'RC'!$D$2:$AK$17)</f>
        <v>0</v>
      </c>
      <c r="AE97" s="250">
        <f>SUMPRODUCT(('RC'!$A$2:$A$17=$A97)*(RCEmp=AE$1),'RC'!$D$2:$AK$17)</f>
        <v>0</v>
      </c>
      <c r="AF97" s="250">
        <f>SUMPRODUCT(('RC'!$A$2:$A$17=$A97)*(RCEmp=AF$1),'RC'!$D$2:$AK$17)</f>
        <v>0</v>
      </c>
      <c r="AG97" s="250">
        <f>SUMPRODUCT(('RC'!$A$2:$A$17=$A97)*(RCEmp=AG$1),'RC'!$D$2:$AK$17)</f>
        <v>0</v>
      </c>
      <c r="AH97" s="250">
        <f>SUMPRODUCT(('RC'!$A$2:$A$17=$A97)*(RCEmp=AH$1),'RC'!$D$2:$AK$17)</f>
        <v>0</v>
      </c>
      <c r="AI97" s="250">
        <f>SUMPRODUCT(('RC'!$A$2:$A$17=$A97)*(RCEmp=AI$1),'RC'!$D$2:$AK$17)</f>
        <v>0</v>
      </c>
      <c r="AJ97" s="250">
        <f>SUMPRODUCT(('RC'!$A$2:$A$17=$A97)*(RCEmp=AJ$1),'RC'!$D$2:$AK$17)</f>
        <v>0</v>
      </c>
      <c r="AK97" s="250">
        <f>SUMPRODUCT(('RC'!$A$2:$A$17=$A97)*(RCEmp=AK$1),'RC'!$D$2:$AK$17)</f>
        <v>0</v>
      </c>
      <c r="AL97" s="250">
        <f>SUMPRODUCT(('RC'!$A$2:$A$17=$A97)*(RCEmp=AL$1),'RC'!$D$2:$AK$17)</f>
        <v>0</v>
      </c>
      <c r="AM97" s="250">
        <f>SUMPRODUCT(('RC'!$A$2:$A$17=$A97)*(RCEmp=AM$1),'RC'!$D$2:$AK$17)</f>
        <v>0</v>
      </c>
      <c r="AN97" s="250">
        <f>SUMPRODUCT(('RC'!$A$2:$A$17=$A97)*(RCEmp=AN$1),'RC'!$D$2:$AK$17)</f>
        <v>0</v>
      </c>
      <c r="AO97" s="250">
        <f>SUMPRODUCT(('RC'!$A$2:$A$17=$A97)*(RCEmp=AO$1),'RC'!$D$2:$AK$17)</f>
        <v>0</v>
      </c>
      <c r="AP97" s="250">
        <f>SUMPRODUCT(('RC'!$A$2:$A$17=$A97)*(RCEmp=AP$1),'RC'!$D$2:$AK$17)</f>
        <v>0</v>
      </c>
      <c r="AQ97" s="250">
        <f>SUMPRODUCT(('RC'!$A$2:$A$17=$A97)*(RCEmp=AQ$1),'RC'!$D$2:$AK$17)</f>
        <v>0</v>
      </c>
      <c r="AR97" s="250">
        <f>SUMPRODUCT(('RC'!$A$2:$A$17=$A97)*(RCEmp=AR$1),'RC'!$D$2:$AK$17)</f>
        <v>0</v>
      </c>
      <c r="AS97" s="250">
        <f>SUMPRODUCT(('RC'!$A$2:$A$17=$A97)*(RCEmp=AS$1),'RC'!$D$2:$AK$17)</f>
        <v>0</v>
      </c>
      <c r="AT97" s="250">
        <f>SUMPRODUCT(('RC'!$A$2:$A$17=$A97)*(RCEmp=AT$1),'RC'!$D$2:$AK$17)</f>
        <v>0</v>
      </c>
      <c r="AU97" s="250">
        <f>SUMPRODUCT(('RC'!$A$2:$A$17=$A97)*(RCEmp=AU$1),'RC'!$D$2:$AK$17)</f>
        <v>0</v>
      </c>
      <c r="AV97" s="250">
        <f>SUMPRODUCT(('RC'!$A$2:$A$17=$A97)*(RCEmp=AV$1),'RC'!$D$2:$AK$17)</f>
        <v>0</v>
      </c>
      <c r="AW97" s="250">
        <f>SUMPRODUCT(('RC'!$A$2:$A$17=$A97)*(RCEmp=AW$1),'RC'!$D$2:$AK$17)</f>
        <v>0</v>
      </c>
      <c r="AX97" s="467">
        <f>SUMPRODUCT(('RC'!$A$2:$A$17=$A97)*(RCEmp=AX$1),'RC'!$D$2:$AK$17)</f>
        <v>0</v>
      </c>
      <c r="AZ97" s="246"/>
    </row>
    <row r="98" spans="1:52" s="271" customFormat="1" x14ac:dyDescent="0.2">
      <c r="A98" s="247">
        <f t="shared" si="42"/>
        <v>42558</v>
      </c>
      <c r="B98" s="639" t="s">
        <v>152</v>
      </c>
      <c r="C98" s="249">
        <f>SUMPRODUCT((HoO!$A$2:$A$34=$A98)*(HoOEmp=C$1),HoO!$E$2:$Z$34)</f>
        <v>0</v>
      </c>
      <c r="D98" s="250">
        <f>SUMPRODUCT((HoO!$A$2:$A$34=$A98)*(HoOEmp=D$1),HoO!$E$2:$Z$34)</f>
        <v>0</v>
      </c>
      <c r="E98" s="250">
        <f>SUMPRODUCT((HoO!$A$2:$A$34=$A98)*(HoOEmp=E$1),HoO!$E$2:$Z$34)</f>
        <v>0</v>
      </c>
      <c r="F98" s="250">
        <f>SUMPRODUCT((HoO!$A$2:$A$34=$A98)*(HoOEmp=F$1),HoO!$E$2:$Z$34)</f>
        <v>0</v>
      </c>
      <c r="G98" s="250">
        <f>SUMPRODUCT((HoO!$A$2:$A$34=$A98)*(HoOEmp=G$1),HoO!$E$2:$Z$34)</f>
        <v>0</v>
      </c>
      <c r="H98" s="250">
        <f>SUMPRODUCT((HoO!$A$2:$A$34=$A98)*(HoOEmp=H$1),HoO!$E$2:$Z$34)</f>
        <v>0</v>
      </c>
      <c r="I98" s="250">
        <f>SUMPRODUCT((HoO!$A$2:$A$34=$A98)*(HoOEmp=I$1),HoO!$E$2:$Z$34)</f>
        <v>0</v>
      </c>
      <c r="J98" s="250">
        <f>SUMPRODUCT((HoO!$A$2:$A$34=$A98)*(HoOEmp=J$1),HoO!$E$2:$Z$34)</f>
        <v>0</v>
      </c>
      <c r="K98" s="250">
        <f>SUMPRODUCT((HoO!$A$2:$A$34=$A98)*(HoOEmp=K$1),HoO!$E$2:$Z$34)</f>
        <v>0</v>
      </c>
      <c r="L98" s="250">
        <f>SUMPRODUCT((HoO!$A$2:$A$34=$A98)*(HoOEmp=L$1),HoO!$E$2:$Z$34)</f>
        <v>0</v>
      </c>
      <c r="M98" s="250">
        <f>SUMPRODUCT((HoO!$A$2:$A$34=$A98)*(HoOEmp=M$1),HoO!$E$2:$Z$34)</f>
        <v>0</v>
      </c>
      <c r="N98" s="250">
        <f>SUMPRODUCT((HoO!$A$2:$A$34=$A98)*(HoOEmp=N$1),HoO!$E$2:$Z$34)</f>
        <v>0</v>
      </c>
      <c r="O98" s="250">
        <f>SUMPRODUCT((HoO!$A$2:$A$34=$A98)*(HoOEmp=O$1),HoO!$E$2:$Z$34)</f>
        <v>0</v>
      </c>
      <c r="P98" s="250">
        <f>SUMPRODUCT((HoO!$A$2:$A$34=$A98)*(HoOEmp=P$1),HoO!$E$2:$Z$34)</f>
        <v>0</v>
      </c>
      <c r="Q98" s="250">
        <f>SUMPRODUCT((HoO!$A$2:$A$34=$A98)*(HoOEmp=Q$1),HoO!$E$2:$Z$34)</f>
        <v>0</v>
      </c>
      <c r="R98" s="250">
        <f>SUMPRODUCT((HoO!$A$2:$A$34=$A98)*(HoOEmp=R$1),HoO!$E$2:$Z$34)</f>
        <v>0</v>
      </c>
      <c r="S98" s="250">
        <f>SUMPRODUCT((HoO!$A$2:$A$34=$A98)*(HoOEmp=S$1),HoO!$E$2:$Z$34)</f>
        <v>0</v>
      </c>
      <c r="T98" s="250">
        <f>SUMPRODUCT((HoO!$A$2:$A$34=$A98)*(HoOEmp=T$1),HoO!$E$2:$Z$34)</f>
        <v>0</v>
      </c>
      <c r="U98" s="250">
        <f>SUMPRODUCT((HoO!$A$2:$A$34=$A98)*(HoOEmp=U$1),HoO!$E$2:$Z$34)</f>
        <v>0</v>
      </c>
      <c r="V98" s="250">
        <f>SUMPRODUCT((HoO!$A$2:$A$34=$A98)*(HoOEmp=V$1),HoO!$E$2:$Z$34)</f>
        <v>0</v>
      </c>
      <c r="W98" s="250">
        <f>SUMPRODUCT((HoO!$A$2:$A$34=$A98)*(HoOEmp=W$1),HoO!$E$2:$Z$34)</f>
        <v>0</v>
      </c>
      <c r="X98" s="250">
        <f>SUMPRODUCT((HoO!$A$2:$A$34=$A98)*(HoOEmp=X$1),HoO!$E$2:$Z$34)</f>
        <v>0</v>
      </c>
      <c r="Y98" s="250">
        <f>SUMPRODUCT((HoO!$A$2:$A$34=$A98)*(HoOEmp=Y$1),HoO!$E$2:$Z$34)</f>
        <v>0</v>
      </c>
      <c r="Z98" s="250">
        <f>SUMPRODUCT((HoO!$A$2:$A$34=$A98)*(HoOEmp=Z$1),HoO!$E$2:$Z$34)</f>
        <v>0</v>
      </c>
      <c r="AA98" s="250">
        <f>SUMPRODUCT((HoO!$A$2:$A$34=$A98)*(HoOEmp=AA$1),HoO!$E$2:$Z$34)</f>
        <v>0</v>
      </c>
      <c r="AB98" s="250">
        <f>SUMPRODUCT((HoO!$A$2:$A$34=$A98)*(HoOEmp=AB$1),HoO!$E$2:$Z$34)</f>
        <v>0</v>
      </c>
      <c r="AC98" s="250">
        <f>SUMPRODUCT((HoO!$A$2:$A$34=$A98)*(HoOEmp=AC$1),HoO!$E$2:$Z$34)</f>
        <v>0</v>
      </c>
      <c r="AD98" s="250">
        <f>SUMPRODUCT((HoO!$A$2:$A$34=$A98)*(HoOEmp=AD$1),HoO!$E$2:$Z$34)</f>
        <v>0</v>
      </c>
      <c r="AE98" s="250">
        <f>SUMPRODUCT((HoO!$A$2:$A$34=$A98)*(HoOEmp=AE$1),HoO!$E$2:$Z$34)</f>
        <v>0</v>
      </c>
      <c r="AF98" s="250">
        <f>SUMPRODUCT((HoO!$A$2:$A$34=$A98)*(HoOEmp=AF$1),HoO!$E$2:$Z$34)</f>
        <v>0</v>
      </c>
      <c r="AG98" s="250">
        <f>SUMPRODUCT((HoO!$A$2:$A$34=$A98)*(HoOEmp=AG$1),HoO!$E$2:$Z$34)</f>
        <v>0</v>
      </c>
      <c r="AH98" s="250">
        <f>SUMPRODUCT((HoO!$A$2:$A$34=$A98)*(HoOEmp=AH$1),HoO!$E$2:$Z$34)</f>
        <v>0</v>
      </c>
      <c r="AI98" s="250">
        <f>SUMPRODUCT((HoO!$A$2:$A$34=$A98)*(HoOEmp=AI$1),HoO!$E$2:$Z$34)</f>
        <v>0</v>
      </c>
      <c r="AJ98" s="250">
        <f>SUMPRODUCT((HoO!$A$2:$A$34=$A98)*(HoOEmp=AJ$1),HoO!$E$2:$Z$34)</f>
        <v>0</v>
      </c>
      <c r="AK98" s="250">
        <f>SUMPRODUCT((HoO!$A$2:$A$34=$A98)*(HoOEmp=AK$1),HoO!$E$2:$Z$34)</f>
        <v>0</v>
      </c>
      <c r="AL98" s="250">
        <f>SUMPRODUCT((HoO!$A$2:$A$34=$A98)*(HoOEmp=AL$1),HoO!$E$2:$Z$34)</f>
        <v>0</v>
      </c>
      <c r="AM98" s="250">
        <f>SUMPRODUCT((HoO!$A$2:$A$34=$A98)*(HoOEmp=AM$1),HoO!$E$2:$Z$34)</f>
        <v>0</v>
      </c>
      <c r="AN98" s="250">
        <f>SUMPRODUCT((HoO!$A$2:$A$34=$A98)*(HoOEmp=AN$1),HoO!$E$2:$Z$34)</f>
        <v>0</v>
      </c>
      <c r="AO98" s="250">
        <f>SUMPRODUCT((HoO!$A$2:$A$34=$A98)*(HoOEmp=AO$1),HoO!$E$2:$Z$34)</f>
        <v>0</v>
      </c>
      <c r="AP98" s="250">
        <f>SUMPRODUCT((HoO!$A$2:$A$34=$A98)*(HoOEmp=AP$1),HoO!$E$2:$Z$34)</f>
        <v>0</v>
      </c>
      <c r="AQ98" s="250">
        <f>SUMPRODUCT((HoO!$A$2:$A$34=$A98)*(HoOEmp=AQ$1),HoO!$E$2:$Z$34)</f>
        <v>0</v>
      </c>
      <c r="AR98" s="250">
        <f>SUMPRODUCT((HoO!$A$2:$A$34=$A98)*(HoOEmp=AR$1),HoO!$E$2:$Z$34)</f>
        <v>0</v>
      </c>
      <c r="AS98" s="250">
        <f>SUMPRODUCT((HoO!$A$2:$A$34=$A98)*(HoOEmp=AS$1),HoO!$E$2:$Z$34)</f>
        <v>0</v>
      </c>
      <c r="AT98" s="250">
        <f>SUMPRODUCT((HoO!$A$2:$A$34=$A98)*(HoOEmp=AT$1),HoO!$E$2:$Z$34)</f>
        <v>0</v>
      </c>
      <c r="AU98" s="250">
        <f>SUMPRODUCT((HoO!$A$2:$A$34=$A98)*(HoOEmp=AU$1),HoO!$E$2:$Z$34)</f>
        <v>0</v>
      </c>
      <c r="AV98" s="250">
        <f>SUMPRODUCT((HoO!$A$2:$A$34=$A98)*(HoOEmp=AV$1),HoO!$E$2:$Z$34)</f>
        <v>0</v>
      </c>
      <c r="AW98" s="250">
        <f>SUMPRODUCT((HoO!$A$2:$A$34=$A98)*(HoOEmp=AW$1),HoO!$E$2:$Z$34)</f>
        <v>0</v>
      </c>
      <c r="AX98" s="467">
        <f>SUMPRODUCT((HoO!$A$2:$A$34=$A98)*(HoOEmp=AX$1),HoO!$E$2:$Z$34)</f>
        <v>0</v>
      </c>
      <c r="AZ98" s="246"/>
    </row>
    <row r="99" spans="1:52" s="271" customFormat="1" x14ac:dyDescent="0.2">
      <c r="A99" s="247">
        <f t="shared" si="42"/>
        <v>42558</v>
      </c>
      <c r="B99" s="640" t="s">
        <v>223</v>
      </c>
      <c r="C99" s="249">
        <f>SUMPRODUCT((ET!$A$2:$A$34=$A99)*(ETEmp=C$1),ET!$E$2:$Z$34)</f>
        <v>0</v>
      </c>
      <c r="D99" s="250">
        <f>SUMPRODUCT((ET!$A$2:$A$34=$A99)*(ETEmp=D$1),ET!$E$2:$Z$34)</f>
        <v>0</v>
      </c>
      <c r="E99" s="250">
        <f>SUMPRODUCT((ET!$A$2:$A$34=$A99)*(ETEmp=E$1),ET!$E$2:$Z$34)</f>
        <v>0</v>
      </c>
      <c r="F99" s="250">
        <f>SUMPRODUCT((ET!$A$2:$A$34=$A99)*(ETEmp=F$1),ET!$E$2:$Z$34)</f>
        <v>0</v>
      </c>
      <c r="G99" s="250">
        <f>SUMPRODUCT((ET!$A$2:$A$34=$A99)*(ETEmp=G$1),ET!$E$2:$Z$34)</f>
        <v>0</v>
      </c>
      <c r="H99" s="250">
        <f>SUMPRODUCT((ET!$A$2:$A$34=$A99)*(ETEmp=H$1),ET!$E$2:$Z$34)</f>
        <v>0</v>
      </c>
      <c r="I99" s="250">
        <f>SUMPRODUCT((ET!$A$2:$A$34=$A99)*(ETEmp=I$1),ET!$E$2:$Z$34)</f>
        <v>0</v>
      </c>
      <c r="J99" s="250">
        <f>SUMPRODUCT((ET!$A$2:$A$34=$A99)*(ETEmp=J$1),ET!$E$2:$Z$34)</f>
        <v>0</v>
      </c>
      <c r="K99" s="250">
        <f>SUMPRODUCT((ET!$A$2:$A$34=$A99)*(ETEmp=K$1),ET!$E$2:$Z$34)</f>
        <v>0</v>
      </c>
      <c r="L99" s="250">
        <f>SUMPRODUCT((ET!$A$2:$A$34=$A99)*(ETEmp=L$1),ET!$E$2:$Z$34)</f>
        <v>0</v>
      </c>
      <c r="M99" s="250">
        <f>SUMPRODUCT((ET!$A$2:$A$34=$A99)*(ETEmp=M$1),ET!$E$2:$Z$34)</f>
        <v>0</v>
      </c>
      <c r="N99" s="250">
        <f>SUMPRODUCT((ET!$A$2:$A$34=$A99)*(ETEmp=N$1),ET!$E$2:$Z$34)</f>
        <v>0</v>
      </c>
      <c r="O99" s="250">
        <f>SUMPRODUCT((ET!$A$2:$A$34=$A99)*(ETEmp=O$1),ET!$E$2:$Z$34)</f>
        <v>0</v>
      </c>
      <c r="P99" s="250">
        <f>SUMPRODUCT((ET!$A$2:$A$34=$A99)*(ETEmp=P$1),ET!$E$2:$Z$34)</f>
        <v>0</v>
      </c>
      <c r="Q99" s="250">
        <f>SUMPRODUCT((ET!$A$2:$A$34=$A99)*(ETEmp=Q$1),ET!$E$2:$Z$34)</f>
        <v>0</v>
      </c>
      <c r="R99" s="250">
        <f>SUMPRODUCT((ET!$A$2:$A$34=$A99)*(ETEmp=R$1),ET!$E$2:$Z$34)</f>
        <v>0</v>
      </c>
      <c r="S99" s="250">
        <f>SUMPRODUCT((ET!$A$2:$A$34=$A99)*(ETEmp=S$1),ET!$E$2:$Z$34)</f>
        <v>0</v>
      </c>
      <c r="T99" s="250">
        <f>SUMPRODUCT((ET!$A$2:$A$34=$A99)*(ETEmp=T$1),ET!$E$2:$Z$34)</f>
        <v>0</v>
      </c>
      <c r="U99" s="250">
        <f>SUMPRODUCT((ET!$A$2:$A$34=$A99)*(ETEmp=U$1),ET!$E$2:$Z$34)</f>
        <v>0</v>
      </c>
      <c r="V99" s="250">
        <f>SUMPRODUCT((ET!$A$2:$A$34=$A99)*(ETEmp=V$1),ET!$E$2:$Z$34)</f>
        <v>0</v>
      </c>
      <c r="W99" s="250">
        <f>SUMPRODUCT((ET!$A$2:$A$34=$A99)*(ETEmp=W$1),ET!$E$2:$Z$34)</f>
        <v>0</v>
      </c>
      <c r="X99" s="250">
        <f>SUMPRODUCT((ET!$A$2:$A$34=$A99)*(ETEmp=X$1),ET!$E$2:$Z$34)</f>
        <v>0</v>
      </c>
      <c r="Y99" s="250">
        <f>SUMPRODUCT((ET!$A$2:$A$34=$A99)*(ETEmp=Y$1),ET!$E$2:$Z$34)</f>
        <v>0</v>
      </c>
      <c r="Z99" s="250">
        <f>SUMPRODUCT((ET!$A$2:$A$34=$A99)*(ETEmp=Z$1),ET!$E$2:$Z$34)</f>
        <v>0</v>
      </c>
      <c r="AA99" s="250">
        <f>SUMPRODUCT((ET!$A$2:$A$34=$A99)*(ETEmp=AA$1),ET!$E$2:$Z$34)</f>
        <v>0</v>
      </c>
      <c r="AB99" s="250">
        <f>SUMPRODUCT((ET!$A$2:$A$34=$A99)*(ETEmp=AB$1),ET!$E$2:$Z$34)</f>
        <v>0</v>
      </c>
      <c r="AC99" s="250">
        <f>SUMPRODUCT((ET!$A$2:$A$34=$A99)*(ETEmp=AC$1),ET!$E$2:$Z$34)</f>
        <v>0</v>
      </c>
      <c r="AD99" s="250">
        <f>SUMPRODUCT((ET!$A$2:$A$34=$A99)*(ETEmp=AD$1),ET!$E$2:$Z$34)</f>
        <v>0</v>
      </c>
      <c r="AE99" s="250">
        <f>SUMPRODUCT((ET!$A$2:$A$34=$A99)*(ETEmp=AE$1),ET!$E$2:$Z$34)</f>
        <v>0</v>
      </c>
      <c r="AF99" s="250">
        <f>SUMPRODUCT((ET!$A$2:$A$34=$A99)*(ETEmp=AF$1),ET!$E$2:$Z$34)</f>
        <v>0</v>
      </c>
      <c r="AG99" s="250">
        <f>SUMPRODUCT((ET!$A$2:$A$34=$A99)*(ETEmp=AG$1),ET!$E$2:$Z$34)</f>
        <v>0</v>
      </c>
      <c r="AH99" s="250">
        <f>SUMPRODUCT((ET!$A$2:$A$34=$A99)*(ETEmp=AH$1),ET!$E$2:$Z$34)</f>
        <v>0</v>
      </c>
      <c r="AI99" s="250">
        <f>SUMPRODUCT((ET!$A$2:$A$34=$A99)*(ETEmp=AI$1),ET!$E$2:$Z$34)</f>
        <v>0</v>
      </c>
      <c r="AJ99" s="250">
        <f>SUMPRODUCT((ET!$A$2:$A$34=$A99)*(ETEmp=AJ$1),ET!$E$2:$Z$34)</f>
        <v>0</v>
      </c>
      <c r="AK99" s="250">
        <f>SUMPRODUCT((ET!$A$2:$A$34=$A99)*(ETEmp=AK$1),ET!$E$2:$Z$34)</f>
        <v>0</v>
      </c>
      <c r="AL99" s="250">
        <f>SUMPRODUCT((ET!$A$2:$A$34=$A99)*(ETEmp=AL$1),ET!$E$2:$Z$34)</f>
        <v>0</v>
      </c>
      <c r="AM99" s="250">
        <f>SUMPRODUCT((ET!$A$2:$A$34=$A99)*(ETEmp=AM$1),ET!$E$2:$Z$34)</f>
        <v>0</v>
      </c>
      <c r="AN99" s="250">
        <f>SUMPRODUCT((ET!$A$2:$A$34=$A99)*(ETEmp=AN$1),ET!$E$2:$Z$34)</f>
        <v>0</v>
      </c>
      <c r="AO99" s="250">
        <f>SUMPRODUCT((ET!$A$2:$A$34=$A99)*(ETEmp=AO$1),ET!$E$2:$Z$34)</f>
        <v>0</v>
      </c>
      <c r="AP99" s="250">
        <f>SUMPRODUCT((ET!$A$2:$A$34=$A99)*(ETEmp=AP$1),ET!$E$2:$Z$34)</f>
        <v>0</v>
      </c>
      <c r="AQ99" s="250">
        <f>SUMPRODUCT((ET!$A$2:$A$34=$A99)*(ETEmp=AQ$1),ET!$E$2:$Z$34)</f>
        <v>0</v>
      </c>
      <c r="AR99" s="250">
        <f>SUMPRODUCT((ET!$A$2:$A$34=$A99)*(ETEmp=AR$1),ET!$E$2:$Z$34)</f>
        <v>0</v>
      </c>
      <c r="AS99" s="250">
        <f>SUMPRODUCT((ET!$A$2:$A$34=$A99)*(ETEmp=AS$1),ET!$E$2:$Z$34)</f>
        <v>0</v>
      </c>
      <c r="AT99" s="250">
        <f>SUMPRODUCT((ET!$A$2:$A$34=$A99)*(ETEmp=AT$1),ET!$E$2:$Z$34)</f>
        <v>0</v>
      </c>
      <c r="AU99" s="250">
        <f>SUMPRODUCT((ET!$A$2:$A$34=$A99)*(ETEmp=AU$1),ET!$E$2:$Z$34)</f>
        <v>0</v>
      </c>
      <c r="AV99" s="250">
        <f>SUMPRODUCT((ET!$A$2:$A$34=$A99)*(ETEmp=AV$1),ET!$E$2:$Z$34)</f>
        <v>0</v>
      </c>
      <c r="AW99" s="250">
        <f>SUMPRODUCT((ET!$A$2:$A$34=$A99)*(ETEmp=AW$1),ET!$E$2:$Z$34)</f>
        <v>0</v>
      </c>
      <c r="AX99" s="467">
        <f>SUMPRODUCT((ET!$A$2:$A$34=$A99)*(ETEmp=AX$1),ET!$E$2:$Z$34)</f>
        <v>0</v>
      </c>
      <c r="AZ99" s="246"/>
    </row>
    <row r="100" spans="1:52" s="271" customFormat="1" x14ac:dyDescent="0.2">
      <c r="A100" s="247">
        <f t="shared" si="42"/>
        <v>42558</v>
      </c>
      <c r="B100" s="641" t="s">
        <v>224</v>
      </c>
      <c r="C100" s="249">
        <f>SUMPRODUCT((UV!$A$2:$A$17=$A100)*(UVEmp=C$1),UV!$D$2:$AK$17)</f>
        <v>0</v>
      </c>
      <c r="D100" s="250">
        <f>SUMPRODUCT((UV!$A$2:$A$17=$A100)*(UVEmp=D$1),UV!$D$2:$AK$17)</f>
        <v>0</v>
      </c>
      <c r="E100" s="250">
        <f>SUMPRODUCT((UV!$A$2:$A$17=$A100)*(UVEmp=E$1),UV!$D$2:$AK$17)</f>
        <v>0</v>
      </c>
      <c r="F100" s="250">
        <f>SUMPRODUCT((UV!$A$2:$A$17=$A100)*(UVEmp=F$1),UV!$D$2:$AK$17)</f>
        <v>0</v>
      </c>
      <c r="G100" s="250">
        <f>SUMPRODUCT((UV!$A$2:$A$17=$A100)*(UVEmp=G$1),UV!$D$2:$AK$17)</f>
        <v>0</v>
      </c>
      <c r="H100" s="250">
        <f>SUMPRODUCT((UV!$A$2:$A$17=$A100)*(UVEmp=H$1),UV!$D$2:$AK$17)</f>
        <v>0</v>
      </c>
      <c r="I100" s="250">
        <f>SUMPRODUCT((UV!$A$2:$A$17=$A100)*(UVEmp=I$1),UV!$D$2:$AK$17)</f>
        <v>0</v>
      </c>
      <c r="J100" s="250">
        <f>SUMPRODUCT((UV!$A$2:$A$17=$A100)*(UVEmp=J$1),UV!$D$2:$AK$17)</f>
        <v>0</v>
      </c>
      <c r="K100" s="250">
        <f>SUMPRODUCT((UV!$A$2:$A$17=$A100)*(UVEmp=K$1),UV!$D$2:$AK$17)</f>
        <v>5.75</v>
      </c>
      <c r="L100" s="250">
        <f>SUMPRODUCT((UV!$A$2:$A$17=$A100)*(UVEmp=L$1),UV!$D$2:$AK$17)</f>
        <v>0</v>
      </c>
      <c r="M100" s="250">
        <f>SUMPRODUCT((UV!$A$2:$A$17=$A100)*(UVEmp=M$1),UV!$D$2:$AK$17)</f>
        <v>0</v>
      </c>
      <c r="N100" s="250">
        <f>SUMPRODUCT((UV!$A$2:$A$17=$A100)*(UVEmp=N$1),UV!$D$2:$AK$17)</f>
        <v>0</v>
      </c>
      <c r="O100" s="250">
        <f>SUMPRODUCT((UV!$A$2:$A$17=$A100)*(UVEmp=O$1),UV!$D$2:$AK$17)</f>
        <v>0</v>
      </c>
      <c r="P100" s="250">
        <f>SUMPRODUCT((UV!$A$2:$A$17=$A100)*(UVEmp=P$1),UV!$D$2:$AK$17)</f>
        <v>0</v>
      </c>
      <c r="Q100" s="250">
        <f>SUMPRODUCT((UV!$A$2:$A$17=$A100)*(UVEmp=Q$1),UV!$D$2:$AK$17)</f>
        <v>0</v>
      </c>
      <c r="R100" s="250">
        <f>SUMPRODUCT((UV!$A$2:$A$17=$A100)*(UVEmp=R$1),UV!$D$2:$AK$17)</f>
        <v>0</v>
      </c>
      <c r="S100" s="250">
        <f>SUMPRODUCT((UV!$A$2:$A$17=$A100)*(UVEmp=S$1),UV!$D$2:$AK$17)</f>
        <v>0</v>
      </c>
      <c r="T100" s="250">
        <f>SUMPRODUCT((UV!$A$2:$A$17=$A100)*(UVEmp=T$1),UV!$D$2:$AK$17)</f>
        <v>0</v>
      </c>
      <c r="U100" s="250">
        <f>SUMPRODUCT((UV!$A$2:$A$17=$A100)*(UVEmp=U$1),UV!$D$2:$AK$17)</f>
        <v>0</v>
      </c>
      <c r="V100" s="250">
        <f>SUMPRODUCT((UV!$A$2:$A$17=$A100)*(UVEmp=V$1),UV!$D$2:$AK$17)</f>
        <v>0</v>
      </c>
      <c r="W100" s="250">
        <f>SUMPRODUCT((UV!$A$2:$A$17=$A100)*(UVEmp=W$1),UV!$D$2:$AK$17)</f>
        <v>0</v>
      </c>
      <c r="X100" s="250">
        <f>SUMPRODUCT((UV!$A$2:$A$17=$A100)*(UVEmp=X$1),UV!$D$2:$AK$17)</f>
        <v>0</v>
      </c>
      <c r="Y100" s="250">
        <f>SUMPRODUCT((UV!$A$2:$A$17=$A100)*(UVEmp=Y$1),UV!$D$2:$AK$17)</f>
        <v>0</v>
      </c>
      <c r="Z100" s="250">
        <f>SUMPRODUCT((UV!$A$2:$A$17=$A100)*(UVEmp=Z$1),UV!$D$2:$AK$17)</f>
        <v>0</v>
      </c>
      <c r="AA100" s="250">
        <f>SUMPRODUCT((UV!$A$2:$A$17=$A100)*(UVEmp=AA$1),UV!$D$2:$AK$17)</f>
        <v>0</v>
      </c>
      <c r="AB100" s="250">
        <f>SUMPRODUCT((UV!$A$2:$A$17=$A100)*(UVEmp=AB$1),UV!$D$2:$AK$17)</f>
        <v>0</v>
      </c>
      <c r="AC100" s="250">
        <f>SUMPRODUCT((UV!$A$2:$A$17=$A100)*(UVEmp=AC$1),UV!$D$2:$AK$17)</f>
        <v>0</v>
      </c>
      <c r="AD100" s="250">
        <f>SUMPRODUCT((UV!$A$2:$A$17=$A100)*(UVEmp=AD$1),UV!$D$2:$AK$17)</f>
        <v>0</v>
      </c>
      <c r="AE100" s="250">
        <f>SUMPRODUCT((UV!$A$2:$A$17=$A100)*(UVEmp=AE$1),UV!$D$2:$AK$17)</f>
        <v>4.25</v>
      </c>
      <c r="AF100" s="250">
        <f>SUMPRODUCT((UV!$A$2:$A$17=$A100)*(UVEmp=AF$1),UV!$D$2:$AK$17)</f>
        <v>0</v>
      </c>
      <c r="AG100" s="250">
        <f>SUMPRODUCT((UV!$A$2:$A$17=$A100)*(UVEmp=AG$1),UV!$D$2:$AK$17)</f>
        <v>0</v>
      </c>
      <c r="AH100" s="250">
        <f>SUMPRODUCT((UV!$A$2:$A$17=$A100)*(UVEmp=AH$1),UV!$D$2:$AK$17)</f>
        <v>0</v>
      </c>
      <c r="AI100" s="250">
        <f>SUMPRODUCT((UV!$A$2:$A$17=$A100)*(UVEmp=AI$1),UV!$D$2:$AK$17)</f>
        <v>0</v>
      </c>
      <c r="AJ100" s="250">
        <f>SUMPRODUCT((UV!$A$2:$A$17=$A100)*(UVEmp=AJ$1),UV!$D$2:$AK$17)</f>
        <v>0</v>
      </c>
      <c r="AK100" s="250">
        <f>SUMPRODUCT((UV!$A$2:$A$17=$A100)*(UVEmp=AK$1),UV!$D$2:$AK$17)</f>
        <v>0</v>
      </c>
      <c r="AL100" s="250">
        <f>SUMPRODUCT((UV!$A$2:$A$17=$A100)*(UVEmp=AL$1),UV!$D$2:$AK$17)</f>
        <v>0</v>
      </c>
      <c r="AM100" s="250">
        <f>SUMPRODUCT((UV!$A$2:$A$17=$A100)*(UVEmp=AM$1),UV!$D$2:$AK$17)</f>
        <v>0</v>
      </c>
      <c r="AN100" s="250">
        <f>SUMPRODUCT((UV!$A$2:$A$17=$A100)*(UVEmp=AN$1),UV!$D$2:$AK$17)</f>
        <v>0</v>
      </c>
      <c r="AO100" s="250">
        <f>SUMPRODUCT((UV!$A$2:$A$17=$A100)*(UVEmp=AO$1),UV!$D$2:$AK$17)</f>
        <v>0</v>
      </c>
      <c r="AP100" s="250">
        <f>SUMPRODUCT((UV!$A$2:$A$17=$A100)*(UVEmp=AP$1),UV!$D$2:$AK$17)</f>
        <v>0</v>
      </c>
      <c r="AQ100" s="250">
        <f>SUMPRODUCT((UV!$A$2:$A$17=$A100)*(UVEmp=AQ$1),UV!$D$2:$AK$17)</f>
        <v>0</v>
      </c>
      <c r="AR100" s="250">
        <f>SUMPRODUCT((UV!$A$2:$A$17=$A100)*(UVEmp=AR$1),UV!$D$2:$AK$17)</f>
        <v>0</v>
      </c>
      <c r="AS100" s="250">
        <f>SUMPRODUCT((UV!$A$2:$A$17=$A100)*(UVEmp=AS$1),UV!$D$2:$AK$17)</f>
        <v>0</v>
      </c>
      <c r="AT100" s="250">
        <f>SUMPRODUCT((UV!$A$2:$A$17=$A100)*(UVEmp=AT$1),UV!$D$2:$AK$17)</f>
        <v>0</v>
      </c>
      <c r="AU100" s="250">
        <f>SUMPRODUCT((UV!$A$2:$A$17=$A100)*(UVEmp=AU$1),UV!$D$2:$AK$17)</f>
        <v>0</v>
      </c>
      <c r="AV100" s="250">
        <f>SUMPRODUCT((UV!$A$2:$A$17=$A100)*(UVEmp=AV$1),UV!$D$2:$AK$17)</f>
        <v>0</v>
      </c>
      <c r="AW100" s="250">
        <f>SUMPRODUCT((UV!$A$2:$A$17=$A100)*(UVEmp=AW$1),UV!$D$2:$AK$17)</f>
        <v>0</v>
      </c>
      <c r="AX100" s="467">
        <f>SUMPRODUCT((UV!$A$2:$A$17=$A100)*(UVEmp=AX$1),UV!$D$2:$AK$17)</f>
        <v>0</v>
      </c>
      <c r="AZ100" s="246"/>
    </row>
    <row r="101" spans="1:52" s="271" customFormat="1" x14ac:dyDescent="0.2">
      <c r="A101" s="247">
        <f t="shared" si="42"/>
        <v>42558</v>
      </c>
      <c r="B101" s="255" t="s">
        <v>74</v>
      </c>
      <c r="C101" s="249">
        <f>SUMPRODUCT((TM!$A$2:$A$17=$A101)*(TMEmp=C$1),TM!$D$2:$AK$17)</f>
        <v>0</v>
      </c>
      <c r="D101" s="250">
        <f>SUMPRODUCT((TM!$A$2:$A$17=$A101)*(TMEmp=D$1),TM!$D$2:$AK$17)</f>
        <v>0</v>
      </c>
      <c r="E101" s="250">
        <f>SUMPRODUCT((TM!$A$2:$A$17=$A101)*(TMEmp=E$1),TM!$D$2:$AK$17)</f>
        <v>0</v>
      </c>
      <c r="F101" s="250">
        <f>SUMPRODUCT((TM!$A$2:$A$17=$A101)*(TMEmp=F$1),TM!$D$2:$AK$17)</f>
        <v>0</v>
      </c>
      <c r="G101" s="250">
        <f>SUMPRODUCT((TM!$A$2:$A$17=$A101)*(TMEmp=G$1),TM!$D$2:$AK$17)</f>
        <v>0</v>
      </c>
      <c r="H101" s="250">
        <f>SUMPRODUCT((TM!$A$2:$A$17=$A101)*(TMEmp=H$1),TM!$D$2:$AK$17)</f>
        <v>0</v>
      </c>
      <c r="I101" s="250">
        <f>SUMPRODUCT((TM!$A$2:$A$17=$A101)*(TMEmp=I$1),TM!$D$2:$AK$17)</f>
        <v>0</v>
      </c>
      <c r="J101" s="250">
        <f>SUMPRODUCT((TM!$A$2:$A$17=$A101)*(TMEmp=J$1),TM!$D$2:$AK$17)</f>
        <v>0</v>
      </c>
      <c r="K101" s="250">
        <f>SUMPRODUCT((TM!$A$2:$A$17=$A101)*(TMEmp=K$1),TM!$D$2:$AK$17)</f>
        <v>0</v>
      </c>
      <c r="L101" s="250">
        <f>SUMPRODUCT((TM!$A$2:$A$17=$A101)*(TMEmp=L$1),TM!$D$2:$AK$17)</f>
        <v>0</v>
      </c>
      <c r="M101" s="250">
        <f>SUMPRODUCT((TM!$A$2:$A$17=$A101)*(TMEmp=M$1),TM!$D$2:$AK$17)</f>
        <v>0</v>
      </c>
      <c r="N101" s="250">
        <f>SUMPRODUCT((TM!$A$2:$A$17=$A101)*(TMEmp=N$1),TM!$D$2:$AK$17)</f>
        <v>0</v>
      </c>
      <c r="O101" s="250">
        <f>SUMPRODUCT((TM!$A$2:$A$17=$A101)*(TMEmp=O$1),TM!$D$2:$AK$17)</f>
        <v>0</v>
      </c>
      <c r="P101" s="250">
        <f>SUMPRODUCT((TM!$A$2:$A$17=$A101)*(TMEmp=P$1),TM!$D$2:$AK$17)</f>
        <v>0</v>
      </c>
      <c r="Q101" s="250">
        <f>SUMPRODUCT((TM!$A$2:$A$17=$A101)*(TMEmp=Q$1),TM!$D$2:$AK$17)</f>
        <v>0</v>
      </c>
      <c r="R101" s="250">
        <f>SUMPRODUCT((TM!$A$2:$A$17=$A101)*(TMEmp=R$1),TM!$D$2:$AK$17)</f>
        <v>0</v>
      </c>
      <c r="S101" s="250">
        <f>SUMPRODUCT((TM!$A$2:$A$17=$A101)*(TMEmp=S$1),TM!$D$2:$AK$17)</f>
        <v>0</v>
      </c>
      <c r="T101" s="250">
        <f>SUMPRODUCT((TM!$A$2:$A$17=$A101)*(TMEmp=T$1),TM!$D$2:$AK$17)</f>
        <v>0</v>
      </c>
      <c r="U101" s="250">
        <f>SUMPRODUCT((TM!$A$2:$A$17=$A101)*(TMEmp=U$1),TM!$D$2:$AK$17)</f>
        <v>0</v>
      </c>
      <c r="V101" s="250">
        <f>SUMPRODUCT((TM!$A$2:$A$17=$A101)*(TMEmp=V$1),TM!$D$2:$AK$17)</f>
        <v>0</v>
      </c>
      <c r="W101" s="250">
        <f>SUMPRODUCT((TM!$A$2:$A$17=$A101)*(TMEmp=W$1),TM!$D$2:$AK$17)</f>
        <v>0</v>
      </c>
      <c r="X101" s="250">
        <f>SUMPRODUCT((TM!$A$2:$A$17=$A101)*(TMEmp=X$1),TM!$D$2:$AK$17)</f>
        <v>0</v>
      </c>
      <c r="Y101" s="250">
        <f>SUMPRODUCT((TM!$A$2:$A$17=$A101)*(TMEmp=Y$1),TM!$D$2:$AK$17)</f>
        <v>0</v>
      </c>
      <c r="Z101" s="250">
        <f>SUMPRODUCT((TM!$A$2:$A$17=$A101)*(TMEmp=Z$1),TM!$D$2:$AK$17)</f>
        <v>0</v>
      </c>
      <c r="AA101" s="250">
        <f>SUMPRODUCT((TM!$A$2:$A$17=$A101)*(TMEmp=AA$1),TM!$D$2:$AK$17)</f>
        <v>0</v>
      </c>
      <c r="AB101" s="250">
        <f>SUMPRODUCT((TM!$A$2:$A$17=$A101)*(TMEmp=AB$1),TM!$D$2:$AK$17)</f>
        <v>0</v>
      </c>
      <c r="AC101" s="250">
        <f>SUMPRODUCT((TM!$A$2:$A$17=$A101)*(TMEmp=AC$1),TM!$D$2:$AK$17)</f>
        <v>0</v>
      </c>
      <c r="AD101" s="250">
        <f>SUMPRODUCT((TM!$A$2:$A$17=$A101)*(TMEmp=AD$1),TM!$D$2:$AK$17)</f>
        <v>0</v>
      </c>
      <c r="AE101" s="250">
        <f>SUMPRODUCT((TM!$A$2:$A$17=$A101)*(TMEmp=AE$1),TM!$D$2:$AK$17)</f>
        <v>0</v>
      </c>
      <c r="AF101" s="250">
        <f>SUMPRODUCT((TM!$A$2:$A$17=$A101)*(TMEmp=AF$1),TM!$D$2:$AK$17)</f>
        <v>0</v>
      </c>
      <c r="AG101" s="250">
        <f>SUMPRODUCT((TM!$A$2:$A$17=$A101)*(TMEmp=AG$1),TM!$D$2:$AK$17)</f>
        <v>0</v>
      </c>
      <c r="AH101" s="250">
        <f>SUMPRODUCT((TM!$A$2:$A$17=$A101)*(TMEmp=AH$1),TM!$D$2:$AK$17)</f>
        <v>0</v>
      </c>
      <c r="AI101" s="250">
        <f>SUMPRODUCT((TM!$A$2:$A$17=$A101)*(TMEmp=AI$1),TM!$D$2:$AK$17)</f>
        <v>0</v>
      </c>
      <c r="AJ101" s="250">
        <f>SUMPRODUCT((TM!$A$2:$A$17=$A101)*(TMEmp=AJ$1),TM!$D$2:$AK$17)</f>
        <v>0</v>
      </c>
      <c r="AK101" s="250">
        <f>SUMPRODUCT((TM!$A$2:$A$17=$A101)*(TMEmp=AK$1),TM!$D$2:$AK$17)</f>
        <v>0</v>
      </c>
      <c r="AL101" s="250">
        <f>SUMPRODUCT((TM!$A$2:$A$17=$A101)*(TMEmp=AL$1),TM!$D$2:$AK$17)</f>
        <v>0</v>
      </c>
      <c r="AM101" s="250">
        <f>SUMPRODUCT((TM!$A$2:$A$17=$A101)*(TMEmp=AM$1),TM!$D$2:$AK$17)</f>
        <v>0</v>
      </c>
      <c r="AN101" s="250">
        <f>SUMPRODUCT((TM!$A$2:$A$17=$A101)*(TMEmp=AN$1),TM!$D$2:$AK$17)</f>
        <v>0</v>
      </c>
      <c r="AO101" s="250">
        <f>SUMPRODUCT((TM!$A$2:$A$17=$A101)*(TMEmp=AO$1),TM!$D$2:$AK$17)</f>
        <v>0</v>
      </c>
      <c r="AP101" s="250">
        <f>SUMPRODUCT((TM!$A$2:$A$17=$A101)*(TMEmp=AP$1),TM!$D$2:$AK$17)</f>
        <v>0</v>
      </c>
      <c r="AQ101" s="250">
        <f>SUMPRODUCT((TM!$A$2:$A$17=$A101)*(TMEmp=AQ$1),TM!$D$2:$AK$17)</f>
        <v>0</v>
      </c>
      <c r="AR101" s="250">
        <f>SUMPRODUCT((TM!$A$2:$A$17=$A101)*(TMEmp=AR$1),TM!$D$2:$AK$17)</f>
        <v>0</v>
      </c>
      <c r="AS101" s="250">
        <f>SUMPRODUCT((TM!$A$2:$A$17=$A101)*(TMEmp=AS$1),TM!$D$2:$AK$17)</f>
        <v>0</v>
      </c>
      <c r="AT101" s="250">
        <f>SUMPRODUCT((TM!$A$2:$A$17=$A101)*(TMEmp=AT$1),TM!$D$2:$AK$17)</f>
        <v>0</v>
      </c>
      <c r="AU101" s="250">
        <f>SUMPRODUCT((TM!$A$2:$A$17=$A101)*(TMEmp=AU$1),TM!$D$2:$AK$17)</f>
        <v>0</v>
      </c>
      <c r="AV101" s="250">
        <f>SUMPRODUCT((TM!$A$2:$A$17=$A101)*(TMEmp=AV$1),TM!$D$2:$AK$17)</f>
        <v>0</v>
      </c>
      <c r="AW101" s="250">
        <f>SUMPRODUCT((TM!$A$2:$A$17=$A101)*(TMEmp=AW$1),TM!$D$2:$AK$17)</f>
        <v>0</v>
      </c>
      <c r="AX101" s="467">
        <f>SUMPRODUCT((TM!$A$2:$A$17=$A101)*(TMEmp=AX$1),TM!$D$2:$AK$17)</f>
        <v>0</v>
      </c>
      <c r="AZ101" s="246"/>
    </row>
    <row r="102" spans="1:52" s="271" customFormat="1" x14ac:dyDescent="0.2">
      <c r="A102" s="256">
        <f t="shared" si="42"/>
        <v>42558</v>
      </c>
      <c r="B102" s="257" t="s">
        <v>72</v>
      </c>
      <c r="C102" s="258">
        <f>SUMPRODUCT((PC!$A$2:$A$80=$A102)*(PCEmp=C$1),PC!$D$2:$BD$80)</f>
        <v>0</v>
      </c>
      <c r="D102" s="259">
        <f>SUMPRODUCT((PC!$A$2:$A$80=$A102)*(PCEmp=D$1),PC!$D$2:$BD$80)</f>
        <v>0</v>
      </c>
      <c r="E102" s="259">
        <f>SUMPRODUCT((PC!$A$2:$A$80=$A102)*(PCEmp=E$1),PC!$D$2:$BD$80)</f>
        <v>0</v>
      </c>
      <c r="F102" s="259">
        <f>SUMPRODUCT((PC!$A$2:$A$80=$A102)*(PCEmp=F$1),PC!$D$2:$BD$80)</f>
        <v>0</v>
      </c>
      <c r="G102" s="259">
        <f>SUMPRODUCT((PC!$A$2:$A$80=$A102)*(PCEmp=G$1),PC!$D$2:$BD$80)</f>
        <v>0</v>
      </c>
      <c r="H102" s="259">
        <f>SUMPRODUCT((PC!$A$2:$A$80=$A102)*(PCEmp=H$1),PC!$D$2:$BD$80)</f>
        <v>0</v>
      </c>
      <c r="I102" s="259">
        <f>SUMPRODUCT((PC!$A$2:$A$80=$A102)*(PCEmp=I$1),PC!$D$2:$BD$80)</f>
        <v>0</v>
      </c>
      <c r="J102" s="259">
        <f>SUMPRODUCT((PC!$A$2:$A$80=$A102)*(PCEmp=J$1),PC!$D$2:$BD$80)</f>
        <v>0</v>
      </c>
      <c r="K102" s="259">
        <f>SUMPRODUCT((PC!$A$2:$A$80=$A102)*(PCEmp=K$1),PC!$D$2:$BD$80)</f>
        <v>0</v>
      </c>
      <c r="L102" s="259">
        <f>SUMPRODUCT((PC!$A$2:$A$80=$A102)*(PCEmp=L$1),PC!$D$2:$BD$80)</f>
        <v>0</v>
      </c>
      <c r="M102" s="259">
        <f>SUMPRODUCT((PC!$A$2:$A$80=$A102)*(PCEmp=M$1),PC!$D$2:$BD$80)</f>
        <v>0</v>
      </c>
      <c r="N102" s="259">
        <f>SUMPRODUCT((PC!$A$2:$A$80=$A102)*(PCEmp=N$1),PC!$D$2:$BD$80)</f>
        <v>0</v>
      </c>
      <c r="O102" s="259">
        <f>SUMPRODUCT((PC!$A$2:$A$80=$A102)*(PCEmp=O$1),PC!$D$2:$BD$80)</f>
        <v>0</v>
      </c>
      <c r="P102" s="259">
        <f>SUMPRODUCT((PC!$A$2:$A$80=$A102)*(PCEmp=P$1),PC!$D$2:$BD$80)</f>
        <v>0</v>
      </c>
      <c r="Q102" s="259">
        <f>SUMPRODUCT((PC!$A$2:$A$80=$A102)*(PCEmp=Q$1),PC!$D$2:$BD$80)</f>
        <v>0</v>
      </c>
      <c r="R102" s="259">
        <f>SUMPRODUCT((PC!$A$2:$A$80=$A102)*(PCEmp=R$1),PC!$D$2:$BD$80)</f>
        <v>0</v>
      </c>
      <c r="S102" s="259">
        <f>SUMPRODUCT((PC!$A$2:$A$80=$A102)*(PCEmp=S$1),PC!$D$2:$BD$80)</f>
        <v>0</v>
      </c>
      <c r="T102" s="259">
        <f>SUMPRODUCT((PC!$A$2:$A$80=$A102)*(PCEmp=T$1),PC!$D$2:$BD$80)</f>
        <v>0</v>
      </c>
      <c r="U102" s="259">
        <f>SUMPRODUCT((PC!$A$2:$A$80=$A102)*(PCEmp=U$1),PC!$D$2:$BD$80)</f>
        <v>0</v>
      </c>
      <c r="V102" s="259">
        <f>SUMPRODUCT((PC!$A$2:$A$80=$A102)*(PCEmp=V$1),PC!$D$2:$BD$80)</f>
        <v>0</v>
      </c>
      <c r="W102" s="259">
        <f>SUMPRODUCT((PC!$A$2:$A$80=$A102)*(PCEmp=W$1),PC!$D$2:$BD$80)</f>
        <v>0</v>
      </c>
      <c r="X102" s="259">
        <f>SUMPRODUCT((PC!$A$2:$A$80=$A102)*(PCEmp=X$1),PC!$D$2:$BD$80)</f>
        <v>0</v>
      </c>
      <c r="Y102" s="259">
        <f>SUMPRODUCT((PC!$A$2:$A$80=$A102)*(PCEmp=Y$1),PC!$D$2:$BD$80)</f>
        <v>0</v>
      </c>
      <c r="Z102" s="259">
        <f>SUMPRODUCT((PC!$A$2:$A$80=$A102)*(PCEmp=Z$1),PC!$D$2:$BD$80)</f>
        <v>0</v>
      </c>
      <c r="AA102" s="259">
        <f>SUMPRODUCT((PC!$A$2:$A$80=$A102)*(PCEmp=AA$1),PC!$D$2:$BD$80)</f>
        <v>0</v>
      </c>
      <c r="AB102" s="259">
        <f>SUMPRODUCT((PC!$A$2:$A$80=$A102)*(PCEmp=AB$1),PC!$D$2:$BD$80)</f>
        <v>0</v>
      </c>
      <c r="AC102" s="259">
        <f>SUMPRODUCT((PC!$A$2:$A$80=$A102)*(PCEmp=AC$1),PC!$D$2:$BD$80)</f>
        <v>0</v>
      </c>
      <c r="AD102" s="259">
        <f>SUMPRODUCT((PC!$A$2:$A$80=$A102)*(PCEmp=AD$1),PC!$D$2:$BD$80)</f>
        <v>0</v>
      </c>
      <c r="AE102" s="259">
        <f>SUMPRODUCT((PC!$A$2:$A$80=$A102)*(PCEmp=AE$1),PC!$D$2:$BD$80)</f>
        <v>0</v>
      </c>
      <c r="AF102" s="259">
        <f>SUMPRODUCT((PC!$A$2:$A$80=$A102)*(PCEmp=AF$1),PC!$D$2:$BD$80)</f>
        <v>0</v>
      </c>
      <c r="AG102" s="259">
        <f>SUMPRODUCT((PC!$A$2:$A$80=$A102)*(PCEmp=AG$1),PC!$D$2:$BD$80)</f>
        <v>0</v>
      </c>
      <c r="AH102" s="259">
        <f>SUMPRODUCT((PC!$A$2:$A$80=$A102)*(PCEmp=AH$1),PC!$D$2:$BD$80)</f>
        <v>0</v>
      </c>
      <c r="AI102" s="259">
        <f>SUMPRODUCT((PC!$A$2:$A$80=$A102)*(PCEmp=AI$1),PC!$D$2:$BD$80)</f>
        <v>0</v>
      </c>
      <c r="AJ102" s="259">
        <f>SUMPRODUCT((PC!$A$2:$A$80=$A102)*(PCEmp=AJ$1),PC!$D$2:$BD$80)</f>
        <v>0</v>
      </c>
      <c r="AK102" s="259">
        <f>SUMPRODUCT((PC!$A$2:$A$80=$A102)*(PCEmp=AK$1),PC!$D$2:$BD$80)</f>
        <v>0</v>
      </c>
      <c r="AL102" s="259">
        <f>SUMPRODUCT((PC!$A$2:$A$80=$A102)*(PCEmp=AL$1),PC!$D$2:$BD$80)</f>
        <v>0</v>
      </c>
      <c r="AM102" s="259">
        <f>SUMPRODUCT((PC!$A$2:$A$80=$A102)*(PCEmp=AM$1),PC!$D$2:$BD$80)</f>
        <v>0</v>
      </c>
      <c r="AN102" s="259">
        <f>SUMPRODUCT((PC!$A$2:$A$80=$A102)*(PCEmp=AN$1),PC!$D$2:$BD$80)</f>
        <v>0</v>
      </c>
      <c r="AO102" s="259">
        <f>SUMPRODUCT((PC!$A$2:$A$80=$A102)*(PCEmp=AO$1),PC!$D$2:$BD$80)</f>
        <v>0</v>
      </c>
      <c r="AP102" s="259">
        <f>SUMPRODUCT((PC!$A$2:$A$80=$A102)*(PCEmp=AP$1),PC!$D$2:$BD$80)</f>
        <v>0</v>
      </c>
      <c r="AQ102" s="259">
        <f>SUMPRODUCT((PC!$A$2:$A$80=$A102)*(PCEmp=AQ$1),PC!$D$2:$BD$80)</f>
        <v>0</v>
      </c>
      <c r="AR102" s="259">
        <f>SUMPRODUCT((PC!$A$2:$A$80=$A102)*(PCEmp=AR$1),PC!$D$2:$BD$80)</f>
        <v>0</v>
      </c>
      <c r="AS102" s="259">
        <f>SUMPRODUCT((PC!$A$2:$A$80=$A102)*(PCEmp=AS$1),PC!$D$2:$BD$80)</f>
        <v>0</v>
      </c>
      <c r="AT102" s="259">
        <f>SUMPRODUCT((PC!$A$2:$A$80=$A102)*(PCEmp=AT$1),PC!$D$2:$BD$80)</f>
        <v>0</v>
      </c>
      <c r="AU102" s="259">
        <f>SUMPRODUCT((PC!$A$2:$A$80=$A102)*(PCEmp=AU$1),PC!$D$2:$BD$80)</f>
        <v>0</v>
      </c>
      <c r="AV102" s="259">
        <f>SUMPRODUCT((PC!$A$2:$A$80=$A102)*(PCEmp=AV$1),PC!$D$2:$BD$80)</f>
        <v>0</v>
      </c>
      <c r="AW102" s="259">
        <f>SUMPRODUCT((PC!$A$2:$A$80=$A102)*(PCEmp=AW$1),PC!$D$2:$BD$80)</f>
        <v>0</v>
      </c>
      <c r="AX102" s="468">
        <f>SUMPRODUCT((PC!$A$2:$A$80=$A102)*(PCEmp=AX$1),PC!$D$2:$BD$80)</f>
        <v>0</v>
      </c>
      <c r="AZ102" s="246"/>
    </row>
    <row r="103" spans="1:52" s="271" customFormat="1" x14ac:dyDescent="0.2">
      <c r="A103" s="247">
        <f t="shared" si="42"/>
        <v>42558</v>
      </c>
      <c r="B103" s="254" t="s">
        <v>85</v>
      </c>
      <c r="C103" s="249">
        <f>SUMPRODUCT((RF!$A$2:$A$17=$A103)*(RFEmp=C$1)*(RF!$H$21:$AO$21="RF Lead"),RF!$H$2:$AO$17)</f>
        <v>0</v>
      </c>
      <c r="D103" s="250">
        <f>SUMPRODUCT((RF!$A$2:$A$17=$A103)*(RFEmp=D$1)*(RF!$H$21:$AO$21="RF Lead"),RF!$H$2:$AO$17)</f>
        <v>0</v>
      </c>
      <c r="E103" s="250">
        <f>SUMPRODUCT((RF!$A$2:$A$17=$A103)*(RFEmp=E$1)*(RF!$H$21:$AO$21="RF Lead"),RF!$H$2:$AO$17)</f>
        <v>5.5</v>
      </c>
      <c r="F103" s="250">
        <f>SUMPRODUCT((RF!$A$2:$A$17=$A103)*(RFEmp=F$1)*(RF!$H$21:$AO$21="RF Lead"),RF!$H$2:$AO$17)</f>
        <v>0</v>
      </c>
      <c r="G103" s="250">
        <f>SUMPRODUCT((RF!$A$2:$A$17=$A103)*(RFEmp=G$1)*(RF!$H$21:$AO$21="RF Lead"),RF!$H$2:$AO$17)</f>
        <v>0</v>
      </c>
      <c r="H103" s="250">
        <f>SUMPRODUCT((RF!$A$2:$A$17=$A103)*(RFEmp=H$1)*(RF!$H$21:$AO$21="RF Lead"),RF!$H$2:$AO$17)</f>
        <v>0</v>
      </c>
      <c r="I103" s="250">
        <f>SUMPRODUCT((RF!$A$2:$A$17=$A103)*(RFEmp=I$1)*(RF!$H$21:$AO$21="RF Lead"),RF!$H$2:$AO$17)</f>
        <v>0</v>
      </c>
      <c r="J103" s="250">
        <f>SUMPRODUCT((RF!$A$2:$A$17=$A103)*(RFEmp=J$1)*(RF!$H$21:$AO$21="RF Lead"),RF!$H$2:$AO$17)</f>
        <v>0</v>
      </c>
      <c r="K103" s="250">
        <f>SUMPRODUCT((RF!$A$2:$A$17=$A103)*(RFEmp=K$1)*(RF!$H$21:$AO$21="RF Lead"),RF!$H$2:$AO$17)</f>
        <v>0</v>
      </c>
      <c r="L103" s="250">
        <f>SUMPRODUCT((RF!$A$2:$A$17=$A103)*(RFEmp=L$1)*(RF!$H$21:$AO$21="RF Lead"),RF!$H$2:$AO$17)</f>
        <v>0</v>
      </c>
      <c r="M103" s="250">
        <f>SUMPRODUCT((RF!$A$2:$A$17=$A103)*(RFEmp=M$1)*(RF!$H$21:$AO$21="RF Lead"),RF!$H$2:$AO$17)</f>
        <v>0</v>
      </c>
      <c r="N103" s="250">
        <f>SUMPRODUCT((RF!$A$2:$A$17=$A103)*(RFEmp=N$1)*(RF!$H$21:$AO$21="RF Lead"),RF!$H$2:$AO$17)</f>
        <v>0</v>
      </c>
      <c r="O103" s="250">
        <f>SUMPRODUCT((RF!$A$2:$A$17=$A103)*(RFEmp=O$1)*(RF!$H$21:$AO$21="RF Lead"),RF!$H$2:$AO$17)</f>
        <v>0</v>
      </c>
      <c r="P103" s="250">
        <f>SUMPRODUCT((RF!$A$2:$A$17=$A103)*(RFEmp=P$1)*(RF!$H$21:$AO$21="RF Lead"),RF!$H$2:$AO$17)</f>
        <v>0</v>
      </c>
      <c r="Q103" s="250">
        <f>SUMPRODUCT((RF!$A$2:$A$17=$A103)*(RFEmp=Q$1)*(RF!$H$21:$AO$21="RF Lead"),RF!$H$2:$AO$17)</f>
        <v>0</v>
      </c>
      <c r="R103" s="250">
        <f>SUMPRODUCT((RF!$A$2:$A$17=$A103)*(RFEmp=R$1)*(RF!$H$21:$AO$21="RF Lead"),RF!$H$2:$AO$17)</f>
        <v>0</v>
      </c>
      <c r="S103" s="250">
        <f>SUMPRODUCT((RF!$A$2:$A$17=$A103)*(RFEmp=S$1)*(RF!$H$21:$AO$21="RF Lead"),RF!$H$2:$AO$17)</f>
        <v>0</v>
      </c>
      <c r="T103" s="250">
        <f>SUMPRODUCT((RF!$A$2:$A$17=$A103)*(RFEmp=T$1)*(RF!$H$21:$AO$21="RF Lead"),RF!$H$2:$AO$17)</f>
        <v>0</v>
      </c>
      <c r="U103" s="250">
        <f>SUMPRODUCT((RF!$A$2:$A$17=$A103)*(RFEmp=U$1)*(RF!$H$21:$AO$21="RF Lead"),RF!$H$2:$AO$17)</f>
        <v>0</v>
      </c>
      <c r="V103" s="250">
        <f>SUMPRODUCT((RF!$A$2:$A$17=$A103)*(RFEmp=V$1)*(RF!$H$21:$AO$21="RF Lead"),RF!$H$2:$AO$17)</f>
        <v>0</v>
      </c>
      <c r="W103" s="250">
        <f>SUMPRODUCT((RF!$A$2:$A$17=$A103)*(RFEmp=W$1)*(RF!$H$21:$AO$21="RF Lead"),RF!$H$2:$AO$17)</f>
        <v>0</v>
      </c>
      <c r="X103" s="250">
        <f>SUMPRODUCT((RF!$A$2:$A$17=$A103)*(RFEmp=X$1)*(RF!$H$21:$AO$21="RF Lead"),RF!$H$2:$AO$17)</f>
        <v>0</v>
      </c>
      <c r="Y103" s="250">
        <f>SUMPRODUCT((RF!$A$2:$A$17=$A103)*(RFEmp=Y$1)*(RF!$H$21:$AO$21="RF Lead"),RF!$H$2:$AO$17)</f>
        <v>0</v>
      </c>
      <c r="Z103" s="250">
        <f>SUMPRODUCT((RF!$A$2:$A$17=$A103)*(RFEmp=Z$1)*(RF!$H$21:$AO$21="RF Lead"),RF!$H$2:$AO$17)</f>
        <v>0</v>
      </c>
      <c r="AA103" s="250">
        <f>SUMPRODUCT((RF!$A$2:$A$17=$A103)*(RFEmp=AA$1)*(RF!$H$21:$AO$21="RF Lead"),RF!$H$2:$AO$17)</f>
        <v>0</v>
      </c>
      <c r="AB103" s="250">
        <f>SUMPRODUCT((RF!$A$2:$A$17=$A103)*(RFEmp=AB$1)*(RF!$H$21:$AO$21="RF Lead"),RF!$H$2:$AO$17)</f>
        <v>0</v>
      </c>
      <c r="AC103" s="250">
        <f>SUMPRODUCT((RF!$A$2:$A$17=$A103)*(RFEmp=AC$1)*(RF!$H$21:$AO$21="RF Lead"),RF!$H$2:$AO$17)</f>
        <v>0</v>
      </c>
      <c r="AD103" s="250">
        <f>SUMPRODUCT((RF!$A$2:$A$17=$A103)*(RFEmp=AD$1)*(RF!$H$21:$AO$21="RF Lead"),RF!$H$2:$AO$17)</f>
        <v>0</v>
      </c>
      <c r="AE103" s="250">
        <f>SUMPRODUCT((RF!$A$2:$A$17=$A103)*(RFEmp=AE$1)*(RF!$H$21:$AO$21="RF Lead"),RF!$H$2:$AO$17)</f>
        <v>0</v>
      </c>
      <c r="AF103" s="250">
        <f>SUMPRODUCT((RF!$A$2:$A$17=$A103)*(RFEmp=AF$1)*(RF!$H$21:$AO$21="RF Lead"),RF!$H$2:$AO$17)</f>
        <v>0</v>
      </c>
      <c r="AG103" s="250">
        <f>SUMPRODUCT((RF!$A$2:$A$17=$A103)*(RFEmp=AG$1)*(RF!$H$21:$AO$21="RF Lead"),RF!$H$2:$AO$17)</f>
        <v>0</v>
      </c>
      <c r="AH103" s="250">
        <f>SUMPRODUCT((RF!$A$2:$A$17=$A103)*(RFEmp=AH$1)*(RF!$H$21:$AO$21="RF Lead"),RF!$H$2:$AO$17)</f>
        <v>0</v>
      </c>
      <c r="AI103" s="250">
        <f>SUMPRODUCT((RF!$A$2:$A$17=$A103)*(RFEmp=AI$1)*(RF!$H$21:$AO$21="RF Lead"),RF!$H$2:$AO$17)</f>
        <v>0</v>
      </c>
      <c r="AJ103" s="250">
        <f>SUMPRODUCT((RF!$A$2:$A$17=$A103)*(RFEmp=AJ$1)*(RF!$H$21:$AO$21="RF Lead"),RF!$H$2:$AO$17)</f>
        <v>0</v>
      </c>
      <c r="AK103" s="250">
        <f>SUMPRODUCT((RF!$A$2:$A$17=$A103)*(RFEmp=AK$1)*(RF!$H$21:$AO$21="RF Lead"),RF!$H$2:$AO$17)</f>
        <v>0</v>
      </c>
      <c r="AL103" s="250">
        <f>SUMPRODUCT((RF!$A$2:$A$17=$A103)*(RFEmp=AL$1)*(RF!$H$21:$AO$21="RF Lead"),RF!$H$2:$AO$17)</f>
        <v>0</v>
      </c>
      <c r="AM103" s="250">
        <f>SUMPRODUCT((RF!$A$2:$A$17=$A103)*(RFEmp=AM$1)*(RF!$H$21:$AO$21="RF Lead"),RF!$H$2:$AO$17)</f>
        <v>0</v>
      </c>
      <c r="AN103" s="250">
        <f>SUMPRODUCT((RF!$A$2:$A$17=$A103)*(RFEmp=AN$1)*(RF!$H$21:$AO$21="RF Lead"),RF!$H$2:$AO$17)</f>
        <v>0</v>
      </c>
      <c r="AO103" s="250">
        <f>SUMPRODUCT((RF!$A$2:$A$17=$A103)*(RFEmp=AO$1)*(RF!$H$21:$AO$21="RF Lead"),RF!$H$2:$AO$17)</f>
        <v>0</v>
      </c>
      <c r="AP103" s="250">
        <f>SUMPRODUCT((RF!$A$2:$A$17=$A103)*(RFEmp=AP$1)*(RF!$H$21:$AO$21="RF Lead"),RF!$H$2:$AO$17)</f>
        <v>0</v>
      </c>
      <c r="AQ103" s="250">
        <f>SUMPRODUCT((RF!$A$2:$A$17=$A103)*(RFEmp=AQ$1)*(RF!$H$21:$AO$21="RF Lead"),RF!$H$2:$AO$17)</f>
        <v>0</v>
      </c>
      <c r="AR103" s="250">
        <f>SUMPRODUCT((RF!$A$2:$A$17=$A103)*(RFEmp=AR$1)*(RF!$H$21:$AO$21="RF Lead"),RF!$H$2:$AO$17)</f>
        <v>0</v>
      </c>
      <c r="AS103" s="250">
        <f>SUMPRODUCT((RF!$A$2:$A$17=$A103)*(RFEmp=AS$1)*(RF!$H$21:$AO$21="RF Lead"),RF!$H$2:$AO$17)</f>
        <v>0</v>
      </c>
      <c r="AT103" s="250">
        <f>SUMPRODUCT((RF!$A$2:$A$17=$A103)*(RFEmp=AT$1)*(RF!$H$21:$AO$21="RF Lead"),RF!$H$2:$AO$17)</f>
        <v>0</v>
      </c>
      <c r="AU103" s="250">
        <f>SUMPRODUCT((RF!$A$2:$A$17=$A103)*(RFEmp=AU$1)*(RF!$H$21:$AO$21="RF Lead"),RF!$H$2:$AO$17)</f>
        <v>0</v>
      </c>
      <c r="AV103" s="250">
        <f>SUMPRODUCT((RF!$A$2:$A$17=$A103)*(RFEmp=AV$1)*(RF!$H$21:$AO$21="RF Lead"),RF!$H$2:$AO$17)</f>
        <v>0</v>
      </c>
      <c r="AW103" s="250">
        <f>SUMPRODUCT((RF!$A$2:$A$17=$A103)*(RFEmp=AW$1)*(RF!$H$21:$AO$21="RF Lead"),RF!$H$2:$AO$17)</f>
        <v>0</v>
      </c>
      <c r="AX103" s="467">
        <f>SUMPRODUCT((RF!$A$2:$A$17=$A103)*(RFEmp=AX$1)*(RF!$H$21:$AO$21="RF Lead"),RF!$H$2:$AO$17)</f>
        <v>0</v>
      </c>
      <c r="AZ103" s="246"/>
    </row>
    <row r="104" spans="1:52" s="271" customFormat="1" x14ac:dyDescent="0.2">
      <c r="A104" s="260">
        <f t="shared" si="42"/>
        <v>42558</v>
      </c>
      <c r="B104" s="261" t="str">
        <f>Total!$M$1</f>
        <v>SC</v>
      </c>
      <c r="C104" s="249">
        <f>SUMPRODUCT((SC!$A$2:$A$34=$A104)*(SCEmp=C$1),SC!$F$2:$Z$34)</f>
        <v>0</v>
      </c>
      <c r="D104" s="250">
        <f>SUMPRODUCT((SC!$A$2:$A$34=$A104)*(SCEmp=D$1),SC!$F$2:$Z$34)</f>
        <v>0</v>
      </c>
      <c r="E104" s="250">
        <f>SUMPRODUCT((SC!$A$2:$A$34=$A104)*(SCEmp=E$1),SC!$F$2:$Z$34)</f>
        <v>0</v>
      </c>
      <c r="F104" s="250">
        <f>SUMPRODUCT((SC!$A$2:$A$34=$A104)*(SCEmp=F$1),SC!$F$2:$Z$34)</f>
        <v>0</v>
      </c>
      <c r="G104" s="250">
        <f>SUMPRODUCT((SC!$A$2:$A$34=$A104)*(SCEmp=G$1),SC!$F$2:$Z$34)</f>
        <v>0</v>
      </c>
      <c r="H104" s="250">
        <f>SUMPRODUCT((SC!$A$2:$A$34=$A104)*(SCEmp=H$1),SC!$F$2:$Z$34)</f>
        <v>0</v>
      </c>
      <c r="I104" s="250">
        <f>SUMPRODUCT((SC!$A$2:$A$34=$A104)*(SCEmp=I$1),SC!$F$2:$Z$34)</f>
        <v>0</v>
      </c>
      <c r="J104" s="250">
        <f>SUMPRODUCT((SC!$A$2:$A$34=$A104)*(SCEmp=J$1),SC!$F$2:$Z$34)</f>
        <v>0</v>
      </c>
      <c r="K104" s="250">
        <f>SUMPRODUCT((SC!$A$2:$A$34=$A104)*(SCEmp=K$1),SC!$F$2:$Z$34)</f>
        <v>0</v>
      </c>
      <c r="L104" s="250">
        <f>SUMPRODUCT((SC!$A$2:$A$34=$A104)*(SCEmp=L$1),SC!$F$2:$Z$34)</f>
        <v>0</v>
      </c>
      <c r="M104" s="250">
        <f>SUMPRODUCT((SC!$A$2:$A$34=$A104)*(SCEmp=M$1),SC!$F$2:$Z$34)</f>
        <v>0</v>
      </c>
      <c r="N104" s="250">
        <f>SUMPRODUCT((SC!$A$2:$A$34=$A104)*(SCEmp=N$1),SC!$F$2:$Z$34)</f>
        <v>0</v>
      </c>
      <c r="O104" s="250">
        <f>SUMPRODUCT((SC!$A$2:$A$34=$A104)*(SCEmp=O$1),SC!$F$2:$Z$34)</f>
        <v>0</v>
      </c>
      <c r="P104" s="250">
        <f>SUMPRODUCT((SC!$A$2:$A$34=$A104)*(SCEmp=P$1),SC!$F$2:$Z$34)</f>
        <v>0</v>
      </c>
      <c r="Q104" s="250">
        <f>SUMPRODUCT((SC!$A$2:$A$34=$A104)*(SCEmp=Q$1),SC!$F$2:$Z$34)</f>
        <v>0</v>
      </c>
      <c r="R104" s="250">
        <f>SUMPRODUCT((SC!$A$2:$A$34=$A104)*(SCEmp=R$1),SC!$F$2:$Z$34)</f>
        <v>0</v>
      </c>
      <c r="S104" s="250">
        <f>SUMPRODUCT((SC!$A$2:$A$34=$A104)*(SCEmp=S$1),SC!$F$2:$Z$34)</f>
        <v>0</v>
      </c>
      <c r="T104" s="250">
        <f>SUMPRODUCT((SC!$A$2:$A$34=$A104)*(SCEmp=T$1),SC!$F$2:$Z$34)</f>
        <v>0</v>
      </c>
      <c r="U104" s="250">
        <f>SUMPRODUCT((SC!$A$2:$A$34=$A104)*(SCEmp=U$1),SC!$F$2:$Z$34)</f>
        <v>0</v>
      </c>
      <c r="V104" s="250">
        <f>SUMPRODUCT((SC!$A$2:$A$34=$A104)*(SCEmp=V$1),SC!$F$2:$Z$34)</f>
        <v>0</v>
      </c>
      <c r="W104" s="250">
        <f>SUMPRODUCT((SC!$A$2:$A$34=$A104)*(SCEmp=W$1),SC!$F$2:$Z$34)</f>
        <v>0</v>
      </c>
      <c r="X104" s="250">
        <f>SUMPRODUCT((SC!$A$2:$A$34=$A104)*(SCEmp=X$1),SC!$F$2:$Z$34)</f>
        <v>0</v>
      </c>
      <c r="Y104" s="250">
        <f>SUMPRODUCT((SC!$A$2:$A$34=$A104)*(SCEmp=Y$1),SC!$F$2:$Z$34)</f>
        <v>0</v>
      </c>
      <c r="Z104" s="250">
        <f>SUMPRODUCT((SC!$A$2:$A$34=$A104)*(SCEmp=Z$1),SC!$F$2:$Z$34)</f>
        <v>0</v>
      </c>
      <c r="AA104" s="250">
        <f>SUMPRODUCT((SC!$A$2:$A$34=$A104)*(SCEmp=AA$1),SC!$F$2:$Z$34)</f>
        <v>0</v>
      </c>
      <c r="AB104" s="250">
        <f>SUMPRODUCT((SC!$A$2:$A$34=$A104)*(SCEmp=AB$1),SC!$F$2:$Z$34)</f>
        <v>0</v>
      </c>
      <c r="AC104" s="250">
        <f>SUMPRODUCT((SC!$A$2:$A$34=$A104)*(SCEmp=AC$1),SC!$F$2:$Z$34)</f>
        <v>0</v>
      </c>
      <c r="AD104" s="250">
        <f>SUMPRODUCT((SC!$A$2:$A$34=$A104)*(SCEmp=AD$1),SC!$F$2:$Z$34)</f>
        <v>0</v>
      </c>
      <c r="AE104" s="250">
        <f>SUMPRODUCT((SC!$A$2:$A$34=$A104)*(SCEmp=AE$1),SC!$F$2:$Z$34)</f>
        <v>0</v>
      </c>
      <c r="AF104" s="250">
        <f>SUMPRODUCT((SC!$A$2:$A$34=$A104)*(SCEmp=AF$1),SC!$F$2:$Z$34)</f>
        <v>0</v>
      </c>
      <c r="AG104" s="250">
        <f>SUMPRODUCT((SC!$A$2:$A$34=$A104)*(SCEmp=AG$1),SC!$F$2:$Z$34)</f>
        <v>0</v>
      </c>
      <c r="AH104" s="250">
        <f>SUMPRODUCT((SC!$A$2:$A$34=$A104)*(SCEmp=AH$1),SC!$F$2:$Z$34)</f>
        <v>0</v>
      </c>
      <c r="AI104" s="250">
        <f>SUMPRODUCT((SC!$A$2:$A$34=$A104)*(SCEmp=AI$1),SC!$F$2:$Z$34)</f>
        <v>0</v>
      </c>
      <c r="AJ104" s="250">
        <f>SUMPRODUCT((SC!$A$2:$A$34=$A104)*(SCEmp=AJ$1),SC!$F$2:$Z$34)</f>
        <v>0</v>
      </c>
      <c r="AK104" s="250">
        <f>SUMPRODUCT((SC!$A$2:$A$34=$A104)*(SCEmp=AK$1),SC!$F$2:$Z$34)</f>
        <v>0</v>
      </c>
      <c r="AL104" s="250">
        <f>SUMPRODUCT((SC!$A$2:$A$34=$A104)*(SCEmp=AL$1),SC!$F$2:$Z$34)</f>
        <v>0</v>
      </c>
      <c r="AM104" s="250">
        <f>SUMPRODUCT((SC!$A$2:$A$34=$A104)*(SCEmp=AM$1),SC!$F$2:$Z$34)</f>
        <v>0</v>
      </c>
      <c r="AN104" s="250">
        <f>SUMPRODUCT((SC!$A$2:$A$34=$A104)*(SCEmp=AN$1),SC!$F$2:$Z$34)</f>
        <v>0</v>
      </c>
      <c r="AO104" s="250">
        <f>SUMPRODUCT((SC!$A$2:$A$34=$A104)*(SCEmp=AO$1),SC!$F$2:$Z$34)</f>
        <v>0</v>
      </c>
      <c r="AP104" s="250">
        <f>SUMPRODUCT((SC!$A$2:$A$34=$A104)*(SCEmp=AP$1),SC!$F$2:$Z$34)</f>
        <v>0</v>
      </c>
      <c r="AQ104" s="250">
        <f>SUMPRODUCT((SC!$A$2:$A$34=$A104)*(SCEmp=AQ$1),SC!$F$2:$Z$34)</f>
        <v>0</v>
      </c>
      <c r="AR104" s="250">
        <f>SUMPRODUCT((SC!$A$2:$A$34=$A104)*(SCEmp=AR$1),SC!$F$2:$Z$34)</f>
        <v>0</v>
      </c>
      <c r="AS104" s="250">
        <f>SUMPRODUCT((SC!$A$2:$A$34=$A104)*(SCEmp=AS$1),SC!$F$2:$Z$34)</f>
        <v>0</v>
      </c>
      <c r="AT104" s="250">
        <f>SUMPRODUCT((SC!$A$2:$A$34=$A104)*(SCEmp=AT$1),SC!$F$2:$Z$34)</f>
        <v>0</v>
      </c>
      <c r="AU104" s="250">
        <f>SUMPRODUCT((SC!$A$2:$A$34=$A104)*(SCEmp=AU$1),SC!$F$2:$Z$34)</f>
        <v>0</v>
      </c>
      <c r="AV104" s="250">
        <f>SUMPRODUCT((SC!$A$2:$A$34=$A104)*(SCEmp=AV$1),SC!$F$2:$Z$34)</f>
        <v>0</v>
      </c>
      <c r="AW104" s="250">
        <f>SUMPRODUCT((SC!$A$2:$A$34=$A104)*(SCEmp=AW$1),SC!$F$2:$Z$34)</f>
        <v>0</v>
      </c>
      <c r="AX104" s="467">
        <f>SUMPRODUCT((SC!$A$2:$A$34=$A104)*(SCEmp=AX$1),SC!$F$2:$Z$34)</f>
        <v>0</v>
      </c>
      <c r="AZ104" s="246"/>
    </row>
    <row r="105" spans="1:52" s="271" customFormat="1" x14ac:dyDescent="0.2">
      <c r="A105" s="262">
        <f t="shared" si="42"/>
        <v>42558</v>
      </c>
      <c r="B105" s="263" t="s">
        <v>87</v>
      </c>
      <c r="C105" s="264">
        <f t="shared" ref="C105:AN105" si="43">IF(SUM(C92:C104)&gt;8,SUM(C92:C104)-8,0)+IF(SUM(C92:C104)&gt;12,SUM(C92:C104)-12,0)</f>
        <v>0</v>
      </c>
      <c r="D105" s="265">
        <f t="shared" si="43"/>
        <v>0</v>
      </c>
      <c r="E105" s="265">
        <f t="shared" si="43"/>
        <v>0.75</v>
      </c>
      <c r="F105" s="265">
        <f t="shared" si="43"/>
        <v>0</v>
      </c>
      <c r="G105" s="265">
        <f t="shared" si="43"/>
        <v>0</v>
      </c>
      <c r="H105" s="265">
        <f t="shared" si="43"/>
        <v>0</v>
      </c>
      <c r="I105" s="265">
        <f t="shared" si="43"/>
        <v>0</v>
      </c>
      <c r="J105" s="265">
        <f t="shared" si="43"/>
        <v>0</v>
      </c>
      <c r="K105" s="265">
        <f t="shared" si="43"/>
        <v>0</v>
      </c>
      <c r="L105" s="265">
        <f t="shared" si="43"/>
        <v>0</v>
      </c>
      <c r="M105" s="265">
        <f t="shared" si="43"/>
        <v>0</v>
      </c>
      <c r="N105" s="265">
        <f t="shared" si="43"/>
        <v>0</v>
      </c>
      <c r="O105" s="265">
        <f t="shared" si="43"/>
        <v>0</v>
      </c>
      <c r="P105" s="265">
        <f t="shared" si="43"/>
        <v>0</v>
      </c>
      <c r="Q105" s="265">
        <f t="shared" si="43"/>
        <v>0</v>
      </c>
      <c r="R105" s="265">
        <f t="shared" si="43"/>
        <v>0</v>
      </c>
      <c r="S105" s="265">
        <f t="shared" si="43"/>
        <v>0</v>
      </c>
      <c r="T105" s="265">
        <f t="shared" si="43"/>
        <v>0</v>
      </c>
      <c r="U105" s="265">
        <f t="shared" si="43"/>
        <v>0</v>
      </c>
      <c r="V105" s="265">
        <f t="shared" si="43"/>
        <v>0</v>
      </c>
      <c r="W105" s="265">
        <f t="shared" si="43"/>
        <v>0</v>
      </c>
      <c r="X105" s="265">
        <f t="shared" si="43"/>
        <v>0</v>
      </c>
      <c r="Y105" s="265">
        <f t="shared" si="43"/>
        <v>0</v>
      </c>
      <c r="Z105" s="265">
        <f t="shared" si="43"/>
        <v>0</v>
      </c>
      <c r="AA105" s="265">
        <f t="shared" si="43"/>
        <v>0</v>
      </c>
      <c r="AB105" s="265">
        <f t="shared" si="43"/>
        <v>0</v>
      </c>
      <c r="AC105" s="265">
        <f t="shared" si="43"/>
        <v>0</v>
      </c>
      <c r="AD105" s="265">
        <f t="shared" si="43"/>
        <v>0</v>
      </c>
      <c r="AE105" s="265">
        <f t="shared" si="43"/>
        <v>0</v>
      </c>
      <c r="AF105" s="265">
        <f t="shared" si="43"/>
        <v>0</v>
      </c>
      <c r="AG105" s="265">
        <f t="shared" si="43"/>
        <v>0</v>
      </c>
      <c r="AH105" s="265">
        <f t="shared" si="43"/>
        <v>0</v>
      </c>
      <c r="AI105" s="265">
        <f t="shared" si="43"/>
        <v>0</v>
      </c>
      <c r="AJ105" s="265">
        <f t="shared" si="43"/>
        <v>0</v>
      </c>
      <c r="AK105" s="265">
        <f t="shared" si="43"/>
        <v>0</v>
      </c>
      <c r="AL105" s="265">
        <f t="shared" si="43"/>
        <v>0</v>
      </c>
      <c r="AM105" s="265">
        <f t="shared" si="43"/>
        <v>0</v>
      </c>
      <c r="AN105" s="265">
        <f t="shared" si="43"/>
        <v>0</v>
      </c>
      <c r="AO105" s="265">
        <f t="shared" ref="AO105:AW105" si="44">IF(SUM(AO92:AO104)&gt;8,SUM(AO92:AO104)-8,0)+IF(SUM(AO92:AO104)&gt;12,SUM(AO92:AO104)-12,0)</f>
        <v>0</v>
      </c>
      <c r="AP105" s="265">
        <f t="shared" si="44"/>
        <v>0</v>
      </c>
      <c r="AQ105" s="265">
        <f t="shared" si="44"/>
        <v>0</v>
      </c>
      <c r="AR105" s="265">
        <f t="shared" si="44"/>
        <v>0</v>
      </c>
      <c r="AS105" s="265">
        <f t="shared" si="44"/>
        <v>0</v>
      </c>
      <c r="AT105" s="265">
        <f t="shared" si="44"/>
        <v>0</v>
      </c>
      <c r="AU105" s="265">
        <f t="shared" si="44"/>
        <v>0</v>
      </c>
      <c r="AV105" s="265">
        <f t="shared" si="44"/>
        <v>0</v>
      </c>
      <c r="AW105" s="265">
        <f t="shared" si="44"/>
        <v>0</v>
      </c>
      <c r="AX105" s="469">
        <f t="shared" si="18"/>
        <v>0</v>
      </c>
      <c r="AZ105" s="246"/>
    </row>
    <row r="106" spans="1:52" s="271" customFormat="1" x14ac:dyDescent="0.2">
      <c r="A106" s="266">
        <f t="shared" si="42"/>
        <v>42558</v>
      </c>
      <c r="B106" s="267" t="s">
        <v>86</v>
      </c>
      <c r="C106" s="268">
        <f t="shared" ref="C106:AN106" si="45">IFERROR((C$243*SUM(C92:C101)+C$244*SUM(C102:C104))/SUM(C92:C104)/2,0)*C105</f>
        <v>0</v>
      </c>
      <c r="D106" s="269">
        <f t="shared" si="45"/>
        <v>0</v>
      </c>
      <c r="E106" s="269">
        <f t="shared" si="45"/>
        <v>4.5749999999999993</v>
      </c>
      <c r="F106" s="269">
        <f t="shared" si="45"/>
        <v>0</v>
      </c>
      <c r="G106" s="269">
        <f t="shared" si="45"/>
        <v>0</v>
      </c>
      <c r="H106" s="269">
        <f t="shared" si="45"/>
        <v>0</v>
      </c>
      <c r="I106" s="269">
        <f t="shared" si="45"/>
        <v>0</v>
      </c>
      <c r="J106" s="269">
        <f t="shared" si="45"/>
        <v>0</v>
      </c>
      <c r="K106" s="269">
        <f t="shared" si="45"/>
        <v>0</v>
      </c>
      <c r="L106" s="269">
        <f t="shared" si="45"/>
        <v>0</v>
      </c>
      <c r="M106" s="269">
        <f t="shared" si="45"/>
        <v>0</v>
      </c>
      <c r="N106" s="269">
        <f t="shared" si="45"/>
        <v>0</v>
      </c>
      <c r="O106" s="269">
        <f t="shared" si="45"/>
        <v>0</v>
      </c>
      <c r="P106" s="269">
        <f t="shared" si="45"/>
        <v>0</v>
      </c>
      <c r="Q106" s="269">
        <f t="shared" si="45"/>
        <v>0</v>
      </c>
      <c r="R106" s="269">
        <f t="shared" si="45"/>
        <v>0</v>
      </c>
      <c r="S106" s="269">
        <f t="shared" si="45"/>
        <v>0</v>
      </c>
      <c r="T106" s="269">
        <f t="shared" si="45"/>
        <v>0</v>
      </c>
      <c r="U106" s="269">
        <f t="shared" si="45"/>
        <v>0</v>
      </c>
      <c r="V106" s="269">
        <f t="shared" si="45"/>
        <v>0</v>
      </c>
      <c r="W106" s="269">
        <f t="shared" si="45"/>
        <v>0</v>
      </c>
      <c r="X106" s="269">
        <f t="shared" si="45"/>
        <v>0</v>
      </c>
      <c r="Y106" s="269">
        <f t="shared" si="45"/>
        <v>0</v>
      </c>
      <c r="Z106" s="269">
        <f t="shared" si="45"/>
        <v>0</v>
      </c>
      <c r="AA106" s="269">
        <f t="shared" si="45"/>
        <v>0</v>
      </c>
      <c r="AB106" s="269">
        <f t="shared" si="45"/>
        <v>0</v>
      </c>
      <c r="AC106" s="269">
        <f t="shared" si="45"/>
        <v>0</v>
      </c>
      <c r="AD106" s="269">
        <f t="shared" si="45"/>
        <v>0</v>
      </c>
      <c r="AE106" s="269">
        <f t="shared" si="45"/>
        <v>0</v>
      </c>
      <c r="AF106" s="269">
        <f t="shared" si="45"/>
        <v>0</v>
      </c>
      <c r="AG106" s="269">
        <f t="shared" si="45"/>
        <v>0</v>
      </c>
      <c r="AH106" s="269">
        <f t="shared" si="45"/>
        <v>0</v>
      </c>
      <c r="AI106" s="269">
        <f t="shared" si="45"/>
        <v>0</v>
      </c>
      <c r="AJ106" s="269">
        <f t="shared" si="45"/>
        <v>0</v>
      </c>
      <c r="AK106" s="269">
        <f t="shared" si="45"/>
        <v>0</v>
      </c>
      <c r="AL106" s="269">
        <f t="shared" si="45"/>
        <v>0</v>
      </c>
      <c r="AM106" s="269">
        <f t="shared" si="45"/>
        <v>0</v>
      </c>
      <c r="AN106" s="269">
        <f t="shared" si="45"/>
        <v>0</v>
      </c>
      <c r="AO106" s="269">
        <f t="shared" ref="AO106:AW106" si="46">IFERROR((AO$243*SUM(AO92:AO101)+AO$244*SUM(AO102:AO104))/SUM(AO92:AO104)/2,0)*AO105</f>
        <v>0</v>
      </c>
      <c r="AP106" s="269">
        <f t="shared" si="46"/>
        <v>0</v>
      </c>
      <c r="AQ106" s="269">
        <f t="shared" si="46"/>
        <v>0</v>
      </c>
      <c r="AR106" s="269">
        <f t="shared" si="46"/>
        <v>0</v>
      </c>
      <c r="AS106" s="269">
        <f t="shared" si="46"/>
        <v>0</v>
      </c>
      <c r="AT106" s="269">
        <f t="shared" si="46"/>
        <v>0</v>
      </c>
      <c r="AU106" s="269">
        <f t="shared" si="46"/>
        <v>0</v>
      </c>
      <c r="AV106" s="269">
        <f t="shared" si="46"/>
        <v>0</v>
      </c>
      <c r="AW106" s="269">
        <f t="shared" si="46"/>
        <v>0</v>
      </c>
      <c r="AX106" s="470">
        <f t="shared" si="21"/>
        <v>0</v>
      </c>
      <c r="AZ106" s="246"/>
    </row>
    <row r="107" spans="1:52" s="271" customFormat="1" x14ac:dyDescent="0.2">
      <c r="A107" s="247">
        <f t="shared" ref="A107" si="47">A92+1</f>
        <v>42559</v>
      </c>
      <c r="B107" s="248" t="s">
        <v>77</v>
      </c>
      <c r="C107" s="249">
        <f>SUMPRODUCT((Driver!$A$2:$A$17=$A107)*(DriverEmp=C$1),Driver!$C$2:$V$17)</f>
        <v>0</v>
      </c>
      <c r="D107" s="250">
        <f>SUMPRODUCT((Driver!$A$2:$A$17=$A107)*(DriverEmp=D$1),Driver!$C$2:$V$17)</f>
        <v>0</v>
      </c>
      <c r="E107" s="250">
        <f>SUMPRODUCT((Driver!$A$2:$A$17=$A107)*(DriverEmp=E$1),Driver!$C$2:$V$17)</f>
        <v>0</v>
      </c>
      <c r="F107" s="250">
        <f>SUMPRODUCT((Driver!$A$2:$A$17=$A107)*(DriverEmp=F$1),Driver!$C$2:$V$17)</f>
        <v>0</v>
      </c>
      <c r="G107" s="250">
        <f>SUMPRODUCT((Driver!$A$2:$A$17=$A107)*(DriverEmp=G$1),Driver!$C$2:$V$17)</f>
        <v>0</v>
      </c>
      <c r="H107" s="250">
        <f>SUMPRODUCT((Driver!$A$2:$A$17=$A107)*(DriverEmp=H$1),Driver!$C$2:$V$17)</f>
        <v>0</v>
      </c>
      <c r="I107" s="250">
        <f>SUMPRODUCT((Driver!$A$2:$A$17=$A107)*(DriverEmp=I$1),Driver!$C$2:$V$17)</f>
        <v>0</v>
      </c>
      <c r="J107" s="250">
        <f>SUMPRODUCT((Driver!$A$2:$A$17=$A107)*(DriverEmp=J$1),Driver!$C$2:$V$17)</f>
        <v>0</v>
      </c>
      <c r="K107" s="250">
        <f>SUMPRODUCT((Driver!$A$2:$A$17=$A107)*(DriverEmp=K$1),Driver!$C$2:$V$17)</f>
        <v>0</v>
      </c>
      <c r="L107" s="250">
        <f>SUMPRODUCT((Driver!$A$2:$A$17=$A107)*(DriverEmp=L$1),Driver!$C$2:$V$17)</f>
        <v>0</v>
      </c>
      <c r="M107" s="250">
        <f>SUMPRODUCT((Driver!$A$2:$A$17=$A107)*(DriverEmp=M$1),Driver!$C$2:$V$17)</f>
        <v>0</v>
      </c>
      <c r="N107" s="250">
        <f>SUMPRODUCT((Driver!$A$2:$A$17=$A107)*(DriverEmp=N$1),Driver!$C$2:$V$17)</f>
        <v>0</v>
      </c>
      <c r="O107" s="250">
        <f>SUMPRODUCT((Driver!$A$2:$A$17=$A107)*(DriverEmp=O$1),Driver!$C$2:$V$17)</f>
        <v>0</v>
      </c>
      <c r="P107" s="250">
        <f>SUMPRODUCT((Driver!$A$2:$A$17=$A107)*(DriverEmp=P$1),Driver!$C$2:$V$17)</f>
        <v>0</v>
      </c>
      <c r="Q107" s="250">
        <f>SUMPRODUCT((Driver!$A$2:$A$17=$A107)*(DriverEmp=Q$1),Driver!$C$2:$V$17)</f>
        <v>0</v>
      </c>
      <c r="R107" s="250">
        <f>SUMPRODUCT((Driver!$A$2:$A$17=$A107)*(DriverEmp=R$1),Driver!$C$2:$V$17)</f>
        <v>0</v>
      </c>
      <c r="S107" s="250">
        <f>SUMPRODUCT((Driver!$A$2:$A$17=$A107)*(DriverEmp=S$1),Driver!$C$2:$V$17)</f>
        <v>0</v>
      </c>
      <c r="T107" s="250">
        <f>SUMPRODUCT((Driver!$A$2:$A$17=$A107)*(DriverEmp=T$1),Driver!$C$2:$V$17)</f>
        <v>0</v>
      </c>
      <c r="U107" s="250">
        <f>SUMPRODUCT((Driver!$A$2:$A$17=$A107)*(DriverEmp=U$1),Driver!$C$2:$V$17)</f>
        <v>0</v>
      </c>
      <c r="V107" s="250">
        <f>SUMPRODUCT((Driver!$A$2:$A$17=$A107)*(DriverEmp=V$1),Driver!$C$2:$V$17)</f>
        <v>0</v>
      </c>
      <c r="W107" s="250">
        <f>SUMPRODUCT((Driver!$A$2:$A$17=$A107)*(DriverEmp=W$1),Driver!$C$2:$V$17)</f>
        <v>0</v>
      </c>
      <c r="X107" s="250">
        <f>SUMPRODUCT((Driver!$A$2:$A$17=$A107)*(DriverEmp=X$1),Driver!$C$2:$V$17)</f>
        <v>0</v>
      </c>
      <c r="Y107" s="250">
        <f>SUMPRODUCT((Driver!$A$2:$A$17=$A107)*(DriverEmp=Y$1),Driver!$C$2:$V$17)</f>
        <v>0</v>
      </c>
      <c r="Z107" s="250">
        <f>SUMPRODUCT((Driver!$A$2:$A$17=$A107)*(DriverEmp=Z$1),Driver!$C$2:$V$17)</f>
        <v>0</v>
      </c>
      <c r="AA107" s="250">
        <f>SUMPRODUCT((Driver!$A$2:$A$17=$A107)*(DriverEmp=AA$1),Driver!$C$2:$V$17)</f>
        <v>4.67</v>
      </c>
      <c r="AB107" s="250">
        <f>SUMPRODUCT((Driver!$A$2:$A$17=$A107)*(DriverEmp=AB$1),Driver!$C$2:$V$17)</f>
        <v>0</v>
      </c>
      <c r="AC107" s="250">
        <f>SUMPRODUCT((Driver!$A$2:$A$17=$A107)*(DriverEmp=AC$1),Driver!$C$2:$V$17)</f>
        <v>0</v>
      </c>
      <c r="AD107" s="250">
        <f>SUMPRODUCT((Driver!$A$2:$A$17=$A107)*(DriverEmp=AD$1),Driver!$C$2:$V$17)</f>
        <v>0</v>
      </c>
      <c r="AE107" s="250">
        <f>SUMPRODUCT((Driver!$A$2:$A$17=$A107)*(DriverEmp=AE$1),Driver!$C$2:$V$17)</f>
        <v>0</v>
      </c>
      <c r="AF107" s="250">
        <f>SUMPRODUCT((Driver!$A$2:$A$17=$A107)*(DriverEmp=AF$1),Driver!$C$2:$V$17)</f>
        <v>0</v>
      </c>
      <c r="AG107" s="250">
        <f>SUMPRODUCT((Driver!$A$2:$A$17=$A107)*(DriverEmp=AG$1),Driver!$C$2:$V$17)</f>
        <v>0</v>
      </c>
      <c r="AH107" s="250">
        <f>SUMPRODUCT((Driver!$A$2:$A$17=$A107)*(DriverEmp=AH$1),Driver!$C$2:$V$17)</f>
        <v>0</v>
      </c>
      <c r="AI107" s="250">
        <f>SUMPRODUCT((Driver!$A$2:$A$17=$A107)*(DriverEmp=AI$1),Driver!$C$2:$V$17)</f>
        <v>0</v>
      </c>
      <c r="AJ107" s="250">
        <f>SUMPRODUCT((Driver!$A$2:$A$17=$A107)*(DriverEmp=AJ$1),Driver!$C$2:$V$17)</f>
        <v>0</v>
      </c>
      <c r="AK107" s="250">
        <f>SUMPRODUCT((Driver!$A$2:$A$17=$A107)*(DriverEmp=AK$1),Driver!$C$2:$V$17)</f>
        <v>0</v>
      </c>
      <c r="AL107" s="250">
        <f>SUMPRODUCT((Driver!$A$2:$A$17=$A107)*(DriverEmp=AL$1),Driver!$C$2:$V$17)</f>
        <v>0</v>
      </c>
      <c r="AM107" s="250">
        <f>SUMPRODUCT((Driver!$A$2:$A$17=$A107)*(DriverEmp=AM$1),Driver!$C$2:$V$17)</f>
        <v>0</v>
      </c>
      <c r="AN107" s="250">
        <f>SUMPRODUCT((Driver!$A$2:$A$17=$A107)*(DriverEmp=AN$1),Driver!$C$2:$V$17)</f>
        <v>0</v>
      </c>
      <c r="AO107" s="250">
        <f>SUMPRODUCT((Driver!$A$2:$A$17=$A107)*(DriverEmp=AO$1),Driver!$C$2:$V$17)</f>
        <v>0</v>
      </c>
      <c r="AP107" s="250">
        <f>SUMPRODUCT((Driver!$A$2:$A$17=$A107)*(DriverEmp=AP$1),Driver!$C$2:$V$17)</f>
        <v>0</v>
      </c>
      <c r="AQ107" s="250">
        <f>SUMPRODUCT((Driver!$A$2:$A$17=$A107)*(DriverEmp=AQ$1),Driver!$C$2:$V$17)</f>
        <v>0</v>
      </c>
      <c r="AR107" s="250">
        <f>SUMPRODUCT((Driver!$A$2:$A$17=$A107)*(DriverEmp=AR$1),Driver!$C$2:$V$17)</f>
        <v>0</v>
      </c>
      <c r="AS107" s="250">
        <f>SUMPRODUCT((Driver!$A$2:$A$17=$A107)*(DriverEmp=AS$1),Driver!$C$2:$V$17)</f>
        <v>0</v>
      </c>
      <c r="AT107" s="250">
        <f>SUMPRODUCT((Driver!$A$2:$A$17=$A107)*(DriverEmp=AT$1),Driver!$C$2:$V$17)</f>
        <v>0</v>
      </c>
      <c r="AU107" s="250">
        <f>SUMPRODUCT((Driver!$A$2:$A$17=$A107)*(DriverEmp=AU$1),Driver!$C$2:$V$17)</f>
        <v>0</v>
      </c>
      <c r="AV107" s="250">
        <f>SUMPRODUCT((Driver!$A$2:$A$17=$A107)*(DriverEmp=AV$1),Driver!$C$2:$V$17)</f>
        <v>0</v>
      </c>
      <c r="AW107" s="250">
        <f>SUMPRODUCT((Driver!$A$2:$A$17=$A107)*(DriverEmp=AW$1),Driver!$C$2:$V$17)</f>
        <v>0</v>
      </c>
      <c r="AX107" s="467">
        <f>SUMPRODUCT((Driver!$A$2:$A$17=$A107)*(DriverEmp=AX$1),Driver!$C$2:$V$17)</f>
        <v>0</v>
      </c>
      <c r="AZ107" s="246"/>
    </row>
    <row r="108" spans="1:52" s="271" customFormat="1" x14ac:dyDescent="0.2">
      <c r="A108" s="247">
        <f t="shared" ref="A108" si="48">A107</f>
        <v>42559</v>
      </c>
      <c r="B108" s="251" t="str">
        <f>Total!$H$1</f>
        <v>PP</v>
      </c>
      <c r="C108" s="249">
        <f>SUMPRODUCT((PP!$A$2:$A$80=$A108)*(PPEmp=C$1),PP!$D$2:$BD$80)</f>
        <v>0</v>
      </c>
      <c r="D108" s="250">
        <f>SUMPRODUCT((PP!$A$2:$A$80=$A108)*(PPEmp=D$1),PP!$D$2:$BD$80)</f>
        <v>2.5</v>
      </c>
      <c r="E108" s="250">
        <f>SUMPRODUCT((PP!$A$2:$A$80=$A108)*(PPEmp=E$1),PP!$D$2:$BD$80)</f>
        <v>0</v>
      </c>
      <c r="F108" s="250">
        <f>SUMPRODUCT((PP!$A$2:$A$80=$A108)*(PPEmp=F$1),PP!$D$2:$BD$80)</f>
        <v>0</v>
      </c>
      <c r="G108" s="250">
        <f>SUMPRODUCT((PP!$A$2:$A$80=$A108)*(PPEmp=G$1),PP!$D$2:$BD$80)</f>
        <v>0</v>
      </c>
      <c r="H108" s="250">
        <f>SUMPRODUCT((PP!$A$2:$A$80=$A108)*(PPEmp=H$1),PP!$D$2:$BD$80)</f>
        <v>0</v>
      </c>
      <c r="I108" s="250">
        <f>SUMPRODUCT((PP!$A$2:$A$80=$A108)*(PPEmp=I$1),PP!$D$2:$BD$80)</f>
        <v>6.5</v>
      </c>
      <c r="J108" s="250">
        <f>SUMPRODUCT((PP!$A$2:$A$80=$A108)*(PPEmp=J$1),PP!$D$2:$BD$80)</f>
        <v>5.75</v>
      </c>
      <c r="K108" s="250">
        <f>SUMPRODUCT((PP!$A$2:$A$80=$A108)*(PPEmp=K$1),PP!$D$2:$BD$80)</f>
        <v>0</v>
      </c>
      <c r="L108" s="250">
        <f>SUMPRODUCT((PP!$A$2:$A$80=$A108)*(PPEmp=L$1),PP!$D$2:$BD$80)</f>
        <v>0</v>
      </c>
      <c r="M108" s="250">
        <f>SUMPRODUCT((PP!$A$2:$A$80=$A108)*(PPEmp=M$1),PP!$D$2:$BD$80)</f>
        <v>0</v>
      </c>
      <c r="N108" s="250">
        <f>SUMPRODUCT((PP!$A$2:$A$80=$A108)*(PPEmp=N$1),PP!$D$2:$BD$80)</f>
        <v>0</v>
      </c>
      <c r="O108" s="250">
        <f>SUMPRODUCT((PP!$A$2:$A$80=$A108)*(PPEmp=O$1),PP!$D$2:$BD$80)</f>
        <v>0</v>
      </c>
      <c r="P108" s="250">
        <f>SUMPRODUCT((PP!$A$2:$A$80=$A108)*(PPEmp=P$1),PP!$D$2:$BD$80)</f>
        <v>0</v>
      </c>
      <c r="Q108" s="250">
        <f>SUMPRODUCT((PP!$A$2:$A$80=$A108)*(PPEmp=Q$1),PP!$D$2:$BD$80)</f>
        <v>0</v>
      </c>
      <c r="R108" s="250">
        <f>SUMPRODUCT((PP!$A$2:$A$80=$A108)*(PPEmp=R$1),PP!$D$2:$BD$80)</f>
        <v>0</v>
      </c>
      <c r="S108" s="250">
        <f>SUMPRODUCT((PP!$A$2:$A$80=$A108)*(PPEmp=S$1),PP!$D$2:$BD$80)</f>
        <v>0</v>
      </c>
      <c r="T108" s="250">
        <f>SUMPRODUCT((PP!$A$2:$A$80=$A108)*(PPEmp=T$1),PP!$D$2:$BD$80)</f>
        <v>0</v>
      </c>
      <c r="U108" s="250">
        <f>SUMPRODUCT((PP!$A$2:$A$80=$A108)*(PPEmp=U$1),PP!$D$2:$BD$80)</f>
        <v>0</v>
      </c>
      <c r="V108" s="250">
        <f>SUMPRODUCT((PP!$A$2:$A$80=$A108)*(PPEmp=V$1),PP!$D$2:$BD$80)</f>
        <v>2.75</v>
      </c>
      <c r="W108" s="250">
        <f>SUMPRODUCT((PP!$A$2:$A$80=$A108)*(PPEmp=W$1),PP!$D$2:$BD$80)</f>
        <v>0</v>
      </c>
      <c r="X108" s="250">
        <f>SUMPRODUCT((PP!$A$2:$A$80=$A108)*(PPEmp=X$1),PP!$D$2:$BD$80)</f>
        <v>0</v>
      </c>
      <c r="Y108" s="250">
        <f>SUMPRODUCT((PP!$A$2:$A$80=$A108)*(PPEmp=Y$1),PP!$D$2:$BD$80)</f>
        <v>0</v>
      </c>
      <c r="Z108" s="250">
        <f>SUMPRODUCT((PP!$A$2:$A$80=$A108)*(PPEmp=Z$1),PP!$D$2:$BD$80)</f>
        <v>0</v>
      </c>
      <c r="AA108" s="250">
        <f>SUMPRODUCT((PP!$A$2:$A$80=$A108)*(PPEmp=AA$1),PP!$D$2:$BD$80)</f>
        <v>0</v>
      </c>
      <c r="AB108" s="250">
        <f>SUMPRODUCT((PP!$A$2:$A$80=$A108)*(PPEmp=AB$1),PP!$D$2:$BD$80)</f>
        <v>0</v>
      </c>
      <c r="AC108" s="250">
        <f>SUMPRODUCT((PP!$A$2:$A$80=$A108)*(PPEmp=AC$1),PP!$D$2:$BD$80)</f>
        <v>0</v>
      </c>
      <c r="AD108" s="250">
        <f>SUMPRODUCT((PP!$A$2:$A$80=$A108)*(PPEmp=AD$1),PP!$D$2:$BD$80)</f>
        <v>0</v>
      </c>
      <c r="AE108" s="250">
        <f>SUMPRODUCT((PP!$A$2:$A$80=$A108)*(PPEmp=AE$1),PP!$D$2:$BD$80)</f>
        <v>0</v>
      </c>
      <c r="AF108" s="250">
        <f>SUMPRODUCT((PP!$A$2:$A$80=$A108)*(PPEmp=AF$1),PP!$D$2:$BD$80)</f>
        <v>0</v>
      </c>
      <c r="AG108" s="250">
        <f>SUMPRODUCT((PP!$A$2:$A$80=$A108)*(PPEmp=AG$1),PP!$D$2:$BD$80)</f>
        <v>0</v>
      </c>
      <c r="AH108" s="250">
        <f>SUMPRODUCT((PP!$A$2:$A$80=$A108)*(PPEmp=AH$1),PP!$D$2:$BD$80)</f>
        <v>0</v>
      </c>
      <c r="AI108" s="250">
        <f>SUMPRODUCT((PP!$A$2:$A$80=$A108)*(PPEmp=AI$1),PP!$D$2:$BD$80)</f>
        <v>3</v>
      </c>
      <c r="AJ108" s="250">
        <f>SUMPRODUCT((PP!$A$2:$A$80=$A108)*(PPEmp=AJ$1),PP!$D$2:$BD$80)</f>
        <v>0</v>
      </c>
      <c r="AK108" s="250">
        <f>SUMPRODUCT((PP!$A$2:$A$80=$A108)*(PPEmp=AK$1),PP!$D$2:$BD$80)</f>
        <v>0</v>
      </c>
      <c r="AL108" s="250">
        <f>SUMPRODUCT((PP!$A$2:$A$80=$A108)*(PPEmp=AL$1),PP!$D$2:$BD$80)</f>
        <v>0</v>
      </c>
      <c r="AM108" s="250">
        <f>SUMPRODUCT((PP!$A$2:$A$80=$A108)*(PPEmp=AM$1),PP!$D$2:$BD$80)</f>
        <v>0</v>
      </c>
      <c r="AN108" s="250">
        <f>SUMPRODUCT((PP!$A$2:$A$80=$A108)*(PPEmp=AN$1),PP!$D$2:$BD$80)</f>
        <v>0</v>
      </c>
      <c r="AO108" s="250">
        <f>SUMPRODUCT((PP!$A$2:$A$80=$A108)*(PPEmp=AO$1),PP!$D$2:$BD$80)</f>
        <v>0</v>
      </c>
      <c r="AP108" s="250">
        <f>SUMPRODUCT((PP!$A$2:$A$80=$A108)*(PPEmp=AP$1),PP!$D$2:$BD$80)</f>
        <v>0</v>
      </c>
      <c r="AQ108" s="250">
        <f>SUMPRODUCT((PP!$A$2:$A$80=$A108)*(PPEmp=AQ$1),PP!$D$2:$BD$80)</f>
        <v>0</v>
      </c>
      <c r="AR108" s="250">
        <f>SUMPRODUCT((PP!$A$2:$A$80=$A108)*(PPEmp=AR$1),PP!$D$2:$BD$80)</f>
        <v>0</v>
      </c>
      <c r="AS108" s="250">
        <f>SUMPRODUCT((PP!$A$2:$A$80=$A108)*(PPEmp=AS$1),PP!$D$2:$BD$80)</f>
        <v>0</v>
      </c>
      <c r="AT108" s="250">
        <f>SUMPRODUCT((PP!$A$2:$A$80=$A108)*(PPEmp=AT$1),PP!$D$2:$BD$80)</f>
        <v>0</v>
      </c>
      <c r="AU108" s="250">
        <f>SUMPRODUCT((PP!$A$2:$A$80=$A108)*(PPEmp=AU$1),PP!$D$2:$BD$80)</f>
        <v>0</v>
      </c>
      <c r="AV108" s="250">
        <f>SUMPRODUCT((PP!$A$2:$A$80=$A108)*(PPEmp=AV$1),PP!$D$2:$BD$80)</f>
        <v>0</v>
      </c>
      <c r="AW108" s="250">
        <f>SUMPRODUCT((PP!$A$2:$A$80=$A108)*(PPEmp=AW$1),PP!$D$2:$BD$80)</f>
        <v>0</v>
      </c>
      <c r="AX108" s="467">
        <f>SUMPRODUCT((PP!$A$2:$A$80=$A108)*(PPEmp=AX$1),PP!$D$2:$BD$80)</f>
        <v>0</v>
      </c>
      <c r="AZ108" s="246"/>
    </row>
    <row r="109" spans="1:52" s="271" customFormat="1" x14ac:dyDescent="0.2">
      <c r="A109" s="247">
        <f t="shared" si="42"/>
        <v>42559</v>
      </c>
      <c r="B109" s="252" t="str">
        <f>Total!$J$1</f>
        <v>FH</v>
      </c>
      <c r="C109" s="249">
        <f>SUMPRODUCT((FH!$A$2:$A$97=$A109)*(FHEmp=C$1),FH!$E$2:$AZ$97)</f>
        <v>0</v>
      </c>
      <c r="D109" s="250">
        <f>SUMPRODUCT((FH!$A$2:$A$97=$A109)*(FHEmp=D$1),FH!$E$2:$AZ$97)</f>
        <v>0</v>
      </c>
      <c r="E109" s="250">
        <f>SUMPRODUCT((FH!$A$2:$A$97=$A109)*(FHEmp=E$1),FH!$E$2:$AZ$97)</f>
        <v>0</v>
      </c>
      <c r="F109" s="250">
        <f>SUMPRODUCT((FH!$A$2:$A$97=$A109)*(FHEmp=F$1),FH!$E$2:$AZ$97)</f>
        <v>0</v>
      </c>
      <c r="G109" s="250">
        <f>SUMPRODUCT((FH!$A$2:$A$97=$A109)*(FHEmp=G$1),FH!$E$2:$AZ$97)</f>
        <v>0</v>
      </c>
      <c r="H109" s="250">
        <f>SUMPRODUCT((FH!$A$2:$A$97=$A109)*(FHEmp=H$1),FH!$E$2:$AZ$97)</f>
        <v>0</v>
      </c>
      <c r="I109" s="250">
        <f>SUMPRODUCT((FH!$A$2:$A$97=$A109)*(FHEmp=I$1),FH!$E$2:$AZ$97)</f>
        <v>0</v>
      </c>
      <c r="J109" s="250">
        <f>SUMPRODUCT((FH!$A$2:$A$97=$A109)*(FHEmp=J$1),FH!$E$2:$AZ$97)</f>
        <v>0</v>
      </c>
      <c r="K109" s="250">
        <f>SUMPRODUCT((FH!$A$2:$A$97=$A109)*(FHEmp=K$1),FH!$E$2:$AZ$97)</f>
        <v>0</v>
      </c>
      <c r="L109" s="250">
        <f>SUMPRODUCT((FH!$A$2:$A$97=$A109)*(FHEmp=L$1),FH!$E$2:$AZ$97)</f>
        <v>0</v>
      </c>
      <c r="M109" s="250">
        <f>SUMPRODUCT((FH!$A$2:$A$97=$A109)*(FHEmp=M$1),FH!$E$2:$AZ$97)</f>
        <v>0</v>
      </c>
      <c r="N109" s="250">
        <f>SUMPRODUCT((FH!$A$2:$A$97=$A109)*(FHEmp=N$1),FH!$E$2:$AZ$97)</f>
        <v>0</v>
      </c>
      <c r="O109" s="250">
        <f>SUMPRODUCT((FH!$A$2:$A$97=$A109)*(FHEmp=O$1),FH!$E$2:$AZ$97)</f>
        <v>0</v>
      </c>
      <c r="P109" s="250">
        <f>SUMPRODUCT((FH!$A$2:$A$97=$A109)*(FHEmp=P$1),FH!$E$2:$AZ$97)</f>
        <v>5.0000000000000009</v>
      </c>
      <c r="Q109" s="250">
        <f>SUMPRODUCT((FH!$A$2:$A$97=$A109)*(FHEmp=Q$1),FH!$E$2:$AZ$97)</f>
        <v>0</v>
      </c>
      <c r="R109" s="250">
        <f>SUMPRODUCT((FH!$A$2:$A$97=$A109)*(FHEmp=R$1),FH!$E$2:$AZ$97)</f>
        <v>0</v>
      </c>
      <c r="S109" s="250">
        <f>SUMPRODUCT((FH!$A$2:$A$97=$A109)*(FHEmp=S$1),FH!$E$2:$AZ$97)</f>
        <v>0</v>
      </c>
      <c r="T109" s="250">
        <f>SUMPRODUCT((FH!$A$2:$A$97=$A109)*(FHEmp=T$1),FH!$E$2:$AZ$97)</f>
        <v>0</v>
      </c>
      <c r="U109" s="250">
        <f>SUMPRODUCT((FH!$A$2:$A$97=$A109)*(FHEmp=U$1),FH!$E$2:$AZ$97)</f>
        <v>0</v>
      </c>
      <c r="V109" s="250">
        <f>SUMPRODUCT((FH!$A$2:$A$97=$A109)*(FHEmp=V$1),FH!$E$2:$AZ$97)</f>
        <v>0</v>
      </c>
      <c r="W109" s="250">
        <f>SUMPRODUCT((FH!$A$2:$A$97=$A109)*(FHEmp=W$1),FH!$E$2:$AZ$97)</f>
        <v>0</v>
      </c>
      <c r="X109" s="250">
        <f>SUMPRODUCT((FH!$A$2:$A$97=$A109)*(FHEmp=X$1),FH!$E$2:$AZ$97)</f>
        <v>5.7500000000000009</v>
      </c>
      <c r="Y109" s="250">
        <f>SUMPRODUCT((FH!$A$2:$A$97=$A109)*(FHEmp=Y$1),FH!$E$2:$AZ$97)</f>
        <v>0</v>
      </c>
      <c r="Z109" s="250">
        <f>SUMPRODUCT((FH!$A$2:$A$97=$A109)*(FHEmp=Z$1),FH!$E$2:$AZ$97)</f>
        <v>0</v>
      </c>
      <c r="AA109" s="250">
        <f>SUMPRODUCT((FH!$A$2:$A$97=$A109)*(FHEmp=AA$1),FH!$E$2:$AZ$97)</f>
        <v>0</v>
      </c>
      <c r="AB109" s="250">
        <f>SUMPRODUCT((FH!$A$2:$A$97=$A109)*(FHEmp=AB$1),FH!$E$2:$AZ$97)</f>
        <v>0</v>
      </c>
      <c r="AC109" s="250">
        <f>SUMPRODUCT((FH!$A$2:$A$97=$A109)*(FHEmp=AC$1),FH!$E$2:$AZ$97)</f>
        <v>0</v>
      </c>
      <c r="AD109" s="250">
        <f>SUMPRODUCT((FH!$A$2:$A$97=$A109)*(FHEmp=AD$1),FH!$E$2:$AZ$97)</f>
        <v>0</v>
      </c>
      <c r="AE109" s="250">
        <f>SUMPRODUCT((FH!$A$2:$A$97=$A109)*(FHEmp=AE$1),FH!$E$2:$AZ$97)</f>
        <v>0</v>
      </c>
      <c r="AF109" s="250">
        <f>SUMPRODUCT((FH!$A$2:$A$97=$A109)*(FHEmp=AF$1),FH!$E$2:$AZ$97)</f>
        <v>0</v>
      </c>
      <c r="AG109" s="250">
        <f>SUMPRODUCT((FH!$A$2:$A$97=$A109)*(FHEmp=AG$1),FH!$E$2:$AZ$97)</f>
        <v>0</v>
      </c>
      <c r="AH109" s="250">
        <f>SUMPRODUCT((FH!$A$2:$A$97=$A109)*(FHEmp=AH$1),FH!$E$2:$AZ$97)</f>
        <v>0</v>
      </c>
      <c r="AI109" s="250">
        <f>SUMPRODUCT((FH!$A$2:$A$97=$A109)*(FHEmp=AI$1),FH!$E$2:$AZ$97)</f>
        <v>0</v>
      </c>
      <c r="AJ109" s="250">
        <f>SUMPRODUCT((FH!$A$2:$A$97=$A109)*(FHEmp=AJ$1),FH!$E$2:$AZ$97)</f>
        <v>0</v>
      </c>
      <c r="AK109" s="250">
        <f>SUMPRODUCT((FH!$A$2:$A$97=$A109)*(FHEmp=AK$1),FH!$E$2:$AZ$97)</f>
        <v>3.9999999999999991</v>
      </c>
      <c r="AL109" s="250">
        <f>SUMPRODUCT((FH!$A$2:$A$97=$A109)*(FHEmp=AL$1),FH!$E$2:$AZ$97)</f>
        <v>0</v>
      </c>
      <c r="AM109" s="250">
        <f>SUMPRODUCT((FH!$A$2:$A$97=$A109)*(FHEmp=AM$1),FH!$E$2:$AZ$97)</f>
        <v>0</v>
      </c>
      <c r="AN109" s="250">
        <f>SUMPRODUCT((FH!$A$2:$A$97=$A109)*(FHEmp=AN$1),FH!$E$2:$AZ$97)</f>
        <v>0</v>
      </c>
      <c r="AO109" s="250">
        <f>SUMPRODUCT((FH!$A$2:$A$97=$A109)*(FHEmp=AO$1),FH!$E$2:$AZ$97)</f>
        <v>0</v>
      </c>
      <c r="AP109" s="250">
        <f>SUMPRODUCT((FH!$A$2:$A$97=$A109)*(FHEmp=AP$1),FH!$E$2:$AZ$97)</f>
        <v>0</v>
      </c>
      <c r="AQ109" s="250">
        <f>SUMPRODUCT((FH!$A$2:$A$97=$A109)*(FHEmp=AQ$1),FH!$E$2:$AZ$97)</f>
        <v>0</v>
      </c>
      <c r="AR109" s="250">
        <f>SUMPRODUCT((FH!$A$2:$A$97=$A109)*(FHEmp=AR$1),FH!$E$2:$AZ$97)</f>
        <v>0</v>
      </c>
      <c r="AS109" s="250">
        <f>SUMPRODUCT((FH!$A$2:$A$97=$A109)*(FHEmp=AS$1),FH!$E$2:$AZ$97)</f>
        <v>0</v>
      </c>
      <c r="AT109" s="250">
        <f>SUMPRODUCT((FH!$A$2:$A$97=$A109)*(FHEmp=AT$1),FH!$E$2:$AZ$97)</f>
        <v>0</v>
      </c>
      <c r="AU109" s="250">
        <f>SUMPRODUCT((FH!$A$2:$A$97=$A109)*(FHEmp=AU$1),FH!$E$2:$AZ$97)</f>
        <v>0</v>
      </c>
      <c r="AV109" s="250">
        <f>SUMPRODUCT((FH!$A$2:$A$97=$A109)*(FHEmp=AV$1),FH!$E$2:$AZ$97)</f>
        <v>0</v>
      </c>
      <c r="AW109" s="250">
        <f>SUMPRODUCT((FH!$A$2:$A$97=$A109)*(FHEmp=AW$1),FH!$E$2:$AZ$97)</f>
        <v>0</v>
      </c>
      <c r="AX109" s="467">
        <f>SUMPRODUCT((FH!$A$2:$A$97=$A109)*(FHEmp=AX$1),FH!$E$2:$AZ$97)</f>
        <v>0</v>
      </c>
      <c r="AZ109" s="246"/>
    </row>
    <row r="110" spans="1:52" s="271" customFormat="1" x14ac:dyDescent="0.2">
      <c r="A110" s="247">
        <f t="shared" si="42"/>
        <v>42559</v>
      </c>
      <c r="B110" s="253" t="str">
        <f>Total!$K$1</f>
        <v>T22</v>
      </c>
      <c r="C110" s="249">
        <f>SUMPRODUCT(('T22'!$A$2:$A$97=$A110)*(T22Emp=C$1),'T22'!$E$2:$AZ$97)</f>
        <v>0</v>
      </c>
      <c r="D110" s="250">
        <f>SUMPRODUCT(('T22'!$A$2:$A$97=$A110)*(T22Emp=D$1),'T22'!$E$2:$AZ$97)</f>
        <v>0</v>
      </c>
      <c r="E110" s="250">
        <f>SUMPRODUCT(('T22'!$A$2:$A$97=$A110)*(T22Emp=E$1),'T22'!$E$2:$AZ$97)</f>
        <v>0</v>
      </c>
      <c r="F110" s="250">
        <f>SUMPRODUCT(('T22'!$A$2:$A$97=$A110)*(T22Emp=F$1),'T22'!$E$2:$AZ$97)</f>
        <v>0</v>
      </c>
      <c r="G110" s="250">
        <f>SUMPRODUCT(('T22'!$A$2:$A$97=$A110)*(T22Emp=G$1),'T22'!$E$2:$AZ$97)</f>
        <v>0</v>
      </c>
      <c r="H110" s="250">
        <f>SUMPRODUCT(('T22'!$A$2:$A$97=$A110)*(T22Emp=H$1),'T22'!$E$2:$AZ$97)</f>
        <v>4.5</v>
      </c>
      <c r="I110" s="250">
        <f>SUMPRODUCT(('T22'!$A$2:$A$97=$A110)*(T22Emp=I$1),'T22'!$E$2:$AZ$97)</f>
        <v>0</v>
      </c>
      <c r="J110" s="250">
        <f>SUMPRODUCT(('T22'!$A$2:$A$97=$A110)*(T22Emp=J$1),'T22'!$E$2:$AZ$97)</f>
        <v>0</v>
      </c>
      <c r="K110" s="250">
        <f>SUMPRODUCT(('T22'!$A$2:$A$97=$A110)*(T22Emp=K$1),'T22'!$E$2:$AZ$97)</f>
        <v>0</v>
      </c>
      <c r="L110" s="250">
        <f>SUMPRODUCT(('T22'!$A$2:$A$97=$A110)*(T22Emp=L$1),'T22'!$E$2:$AZ$97)</f>
        <v>0</v>
      </c>
      <c r="M110" s="250">
        <f>SUMPRODUCT(('T22'!$A$2:$A$97=$A110)*(T22Emp=M$1),'T22'!$E$2:$AZ$97)</f>
        <v>0</v>
      </c>
      <c r="N110" s="250">
        <f>SUMPRODUCT(('T22'!$A$2:$A$97=$A110)*(T22Emp=N$1),'T22'!$E$2:$AZ$97)</f>
        <v>0</v>
      </c>
      <c r="O110" s="250">
        <f>SUMPRODUCT(('T22'!$A$2:$A$97=$A110)*(T22Emp=O$1),'T22'!$E$2:$AZ$97)</f>
        <v>0</v>
      </c>
      <c r="P110" s="250">
        <f>SUMPRODUCT(('T22'!$A$2:$A$97=$A110)*(T22Emp=P$1),'T22'!$E$2:$AZ$97)</f>
        <v>0</v>
      </c>
      <c r="Q110" s="250">
        <f>SUMPRODUCT(('T22'!$A$2:$A$97=$A110)*(T22Emp=Q$1),'T22'!$E$2:$AZ$97)</f>
        <v>3.75</v>
      </c>
      <c r="R110" s="250">
        <f>SUMPRODUCT(('T22'!$A$2:$A$97=$A110)*(T22Emp=R$1),'T22'!$E$2:$AZ$97)</f>
        <v>0</v>
      </c>
      <c r="S110" s="250">
        <f>SUMPRODUCT(('T22'!$A$2:$A$97=$A110)*(T22Emp=S$1),'T22'!$E$2:$AZ$97)</f>
        <v>0</v>
      </c>
      <c r="T110" s="250">
        <f>SUMPRODUCT(('T22'!$A$2:$A$97=$A110)*(T22Emp=T$1),'T22'!$E$2:$AZ$97)</f>
        <v>0</v>
      </c>
      <c r="U110" s="250">
        <f>SUMPRODUCT(('T22'!$A$2:$A$97=$A110)*(T22Emp=U$1),'T22'!$E$2:$AZ$97)</f>
        <v>0</v>
      </c>
      <c r="V110" s="250">
        <f>SUMPRODUCT(('T22'!$A$2:$A$97=$A110)*(T22Emp=V$1),'T22'!$E$2:$AZ$97)</f>
        <v>0</v>
      </c>
      <c r="W110" s="250">
        <f>SUMPRODUCT(('T22'!$A$2:$A$97=$A110)*(T22Emp=W$1),'T22'!$E$2:$AZ$97)</f>
        <v>0</v>
      </c>
      <c r="X110" s="250">
        <f>SUMPRODUCT(('T22'!$A$2:$A$97=$A110)*(T22Emp=X$1),'T22'!$E$2:$AZ$97)</f>
        <v>0</v>
      </c>
      <c r="Y110" s="250">
        <f>SUMPRODUCT(('T22'!$A$2:$A$97=$A110)*(T22Emp=Y$1),'T22'!$E$2:$AZ$97)</f>
        <v>0</v>
      </c>
      <c r="Z110" s="250">
        <f>SUMPRODUCT(('T22'!$A$2:$A$97=$A110)*(T22Emp=Z$1),'T22'!$E$2:$AZ$97)</f>
        <v>0</v>
      </c>
      <c r="AA110" s="250">
        <f>SUMPRODUCT(('T22'!$A$2:$A$97=$A110)*(T22Emp=AA$1),'T22'!$E$2:$AZ$97)</f>
        <v>0</v>
      </c>
      <c r="AB110" s="250">
        <f>SUMPRODUCT(('T22'!$A$2:$A$97=$A110)*(T22Emp=AB$1),'T22'!$E$2:$AZ$97)</f>
        <v>0</v>
      </c>
      <c r="AC110" s="250">
        <f>SUMPRODUCT(('T22'!$A$2:$A$97=$A110)*(T22Emp=AC$1),'T22'!$E$2:$AZ$97)</f>
        <v>0</v>
      </c>
      <c r="AD110" s="250">
        <f>SUMPRODUCT(('T22'!$A$2:$A$97=$A110)*(T22Emp=AD$1),'T22'!$E$2:$AZ$97)</f>
        <v>0</v>
      </c>
      <c r="AE110" s="250">
        <f>SUMPRODUCT(('T22'!$A$2:$A$97=$A110)*(T22Emp=AE$1),'T22'!$E$2:$AZ$97)</f>
        <v>2.7500000000000009</v>
      </c>
      <c r="AF110" s="250">
        <f>SUMPRODUCT(('T22'!$A$2:$A$97=$A110)*(T22Emp=AF$1),'T22'!$E$2:$AZ$97)</f>
        <v>0</v>
      </c>
      <c r="AG110" s="250">
        <f>SUMPRODUCT(('T22'!$A$2:$A$97=$A110)*(T22Emp=AG$1),'T22'!$E$2:$AZ$97)</f>
        <v>0</v>
      </c>
      <c r="AH110" s="250">
        <f>SUMPRODUCT(('T22'!$A$2:$A$97=$A110)*(T22Emp=AH$1),'T22'!$E$2:$AZ$97)</f>
        <v>0</v>
      </c>
      <c r="AI110" s="250">
        <f>SUMPRODUCT(('T22'!$A$2:$A$97=$A110)*(T22Emp=AI$1),'T22'!$E$2:$AZ$97)</f>
        <v>0</v>
      </c>
      <c r="AJ110" s="250">
        <f>SUMPRODUCT(('T22'!$A$2:$A$97=$A110)*(T22Emp=AJ$1),'T22'!$E$2:$AZ$97)</f>
        <v>0</v>
      </c>
      <c r="AK110" s="250">
        <f>SUMPRODUCT(('T22'!$A$2:$A$97=$A110)*(T22Emp=AK$1),'T22'!$E$2:$AZ$97)</f>
        <v>0</v>
      </c>
      <c r="AL110" s="250">
        <f>SUMPRODUCT(('T22'!$A$2:$A$97=$A110)*(T22Emp=AL$1),'T22'!$E$2:$AZ$97)</f>
        <v>0</v>
      </c>
      <c r="AM110" s="250">
        <f>SUMPRODUCT(('T22'!$A$2:$A$97=$A110)*(T22Emp=AM$1),'T22'!$E$2:$AZ$97)</f>
        <v>0</v>
      </c>
      <c r="AN110" s="250">
        <f>SUMPRODUCT(('T22'!$A$2:$A$97=$A110)*(T22Emp=AN$1),'T22'!$E$2:$AZ$97)</f>
        <v>0</v>
      </c>
      <c r="AO110" s="250">
        <f>SUMPRODUCT(('T22'!$A$2:$A$97=$A110)*(T22Emp=AO$1),'T22'!$E$2:$AZ$97)</f>
        <v>0</v>
      </c>
      <c r="AP110" s="250">
        <f>SUMPRODUCT(('T22'!$A$2:$A$97=$A110)*(T22Emp=AP$1),'T22'!$E$2:$AZ$97)</f>
        <v>0</v>
      </c>
      <c r="AQ110" s="250">
        <f>SUMPRODUCT(('T22'!$A$2:$A$97=$A110)*(T22Emp=AQ$1),'T22'!$E$2:$AZ$97)</f>
        <v>0</v>
      </c>
      <c r="AR110" s="250">
        <f>SUMPRODUCT(('T22'!$A$2:$A$97=$A110)*(T22Emp=AR$1),'T22'!$E$2:$AZ$97)</f>
        <v>0</v>
      </c>
      <c r="AS110" s="250">
        <f>SUMPRODUCT(('T22'!$A$2:$A$97=$A110)*(T22Emp=AS$1),'T22'!$E$2:$AZ$97)</f>
        <v>0</v>
      </c>
      <c r="AT110" s="250">
        <f>SUMPRODUCT(('T22'!$A$2:$A$97=$A110)*(T22Emp=AT$1),'T22'!$E$2:$AZ$97)</f>
        <v>0</v>
      </c>
      <c r="AU110" s="250">
        <f>SUMPRODUCT(('T22'!$A$2:$A$97=$A110)*(T22Emp=AU$1),'T22'!$E$2:$AZ$97)</f>
        <v>0</v>
      </c>
      <c r="AV110" s="250">
        <f>SUMPRODUCT(('T22'!$A$2:$A$97=$A110)*(T22Emp=AV$1),'T22'!$E$2:$AZ$97)</f>
        <v>0</v>
      </c>
      <c r="AW110" s="250">
        <f>SUMPRODUCT(('T22'!$A$2:$A$97=$A110)*(T22Emp=AW$1),'T22'!$E$2:$AZ$97)</f>
        <v>0</v>
      </c>
      <c r="AX110" s="467">
        <f>SUMPRODUCT(('T22'!$A$2:$A$97=$A110)*(T22Emp=AX$1),'T22'!$E$2:$AZ$97)</f>
        <v>0</v>
      </c>
      <c r="AZ110" s="246"/>
    </row>
    <row r="111" spans="1:52" s="271" customFormat="1" x14ac:dyDescent="0.2">
      <c r="A111" s="247">
        <f t="shared" si="42"/>
        <v>42559</v>
      </c>
      <c r="B111" s="254" t="str">
        <f>Total!$L$1</f>
        <v>RF</v>
      </c>
      <c r="C111" s="249">
        <f>SUMPRODUCT((RF!$A$2:$A$17=$A111)*(RFEmp=C$1)*(RF!$H$21:$AO$21="RF Valet"),RF!$H$2:$AO$17)</f>
        <v>0</v>
      </c>
      <c r="D111" s="250">
        <f>SUMPRODUCT((RF!$A$2:$A$17=$A111)*(RFEmp=D$1)*(RF!$H$21:$AO$21="RF Valet"),RF!$H$2:$AO$17)</f>
        <v>0</v>
      </c>
      <c r="E111" s="250">
        <f>SUMPRODUCT((RF!$A$2:$A$17=$A111)*(RFEmp=E$1)*(RF!$H$21:$AO$21="RF Valet"),RF!$H$2:$AO$17)</f>
        <v>0</v>
      </c>
      <c r="F111" s="250">
        <f>SUMPRODUCT((RF!$A$2:$A$17=$A111)*(RFEmp=F$1)*(RF!$H$21:$AO$21="RF Valet"),RF!$H$2:$AO$17)</f>
        <v>4</v>
      </c>
      <c r="G111" s="250">
        <f>SUMPRODUCT((RF!$A$2:$A$17=$A111)*(RFEmp=G$1)*(RF!$H$21:$AO$21="RF Valet"),RF!$H$2:$AO$17)</f>
        <v>0</v>
      </c>
      <c r="H111" s="250">
        <f>SUMPRODUCT((RF!$A$2:$A$17=$A111)*(RFEmp=H$1)*(RF!$H$21:$AO$21="RF Valet"),RF!$H$2:$AO$17)</f>
        <v>0</v>
      </c>
      <c r="I111" s="250">
        <f>SUMPRODUCT((RF!$A$2:$A$17=$A111)*(RFEmp=I$1)*(RF!$H$21:$AO$21="RF Valet"),RF!$H$2:$AO$17)</f>
        <v>0</v>
      </c>
      <c r="J111" s="250">
        <f>SUMPRODUCT((RF!$A$2:$A$17=$A111)*(RFEmp=J$1)*(RF!$H$21:$AO$21="RF Valet"),RF!$H$2:$AO$17)</f>
        <v>0</v>
      </c>
      <c r="K111" s="250">
        <f>SUMPRODUCT((RF!$A$2:$A$17=$A111)*(RFEmp=K$1)*(RF!$H$21:$AO$21="RF Valet"),RF!$H$2:$AO$17)</f>
        <v>0</v>
      </c>
      <c r="L111" s="250">
        <f>SUMPRODUCT((RF!$A$2:$A$17=$A111)*(RFEmp=L$1)*(RF!$H$21:$AO$21="RF Valet"),RF!$H$2:$AO$17)</f>
        <v>0</v>
      </c>
      <c r="M111" s="250">
        <f>SUMPRODUCT((RF!$A$2:$A$17=$A111)*(RFEmp=M$1)*(RF!$H$21:$AO$21="RF Valet"),RF!$H$2:$AO$17)</f>
        <v>0</v>
      </c>
      <c r="N111" s="250">
        <f>SUMPRODUCT((RF!$A$2:$A$17=$A111)*(RFEmp=N$1)*(RF!$H$21:$AO$21="RF Valet"),RF!$H$2:$AO$17)</f>
        <v>0</v>
      </c>
      <c r="O111" s="250">
        <f>SUMPRODUCT((RF!$A$2:$A$17=$A111)*(RFEmp=O$1)*(RF!$H$21:$AO$21="RF Valet"),RF!$H$2:$AO$17)</f>
        <v>4.25</v>
      </c>
      <c r="P111" s="250">
        <f>SUMPRODUCT((RF!$A$2:$A$17=$A111)*(RFEmp=P$1)*(RF!$H$21:$AO$21="RF Valet"),RF!$H$2:$AO$17)</f>
        <v>0</v>
      </c>
      <c r="Q111" s="250">
        <f>SUMPRODUCT((RF!$A$2:$A$17=$A111)*(RFEmp=Q$1)*(RF!$H$21:$AO$21="RF Valet"),RF!$H$2:$AO$17)</f>
        <v>0</v>
      </c>
      <c r="R111" s="250">
        <f>SUMPRODUCT((RF!$A$2:$A$17=$A111)*(RFEmp=R$1)*(RF!$H$21:$AO$21="RF Valet"),RF!$H$2:$AO$17)</f>
        <v>0</v>
      </c>
      <c r="S111" s="250">
        <f>SUMPRODUCT((RF!$A$2:$A$17=$A111)*(RFEmp=S$1)*(RF!$H$21:$AO$21="RF Valet"),RF!$H$2:$AO$17)</f>
        <v>0</v>
      </c>
      <c r="T111" s="250">
        <f>SUMPRODUCT((RF!$A$2:$A$17=$A111)*(RFEmp=T$1)*(RF!$H$21:$AO$21="RF Valet"),RF!$H$2:$AO$17)</f>
        <v>0</v>
      </c>
      <c r="U111" s="250">
        <f>SUMPRODUCT((RF!$A$2:$A$17=$A111)*(RFEmp=U$1)*(RF!$H$21:$AO$21="RF Valet"),RF!$H$2:$AO$17)</f>
        <v>0</v>
      </c>
      <c r="V111" s="250">
        <f>SUMPRODUCT((RF!$A$2:$A$17=$A111)*(RFEmp=V$1)*(RF!$H$21:$AO$21="RF Valet"),RF!$H$2:$AO$17)</f>
        <v>0</v>
      </c>
      <c r="W111" s="250">
        <f>SUMPRODUCT((RF!$A$2:$A$17=$A111)*(RFEmp=W$1)*(RF!$H$21:$AO$21="RF Valet"),RF!$H$2:$AO$17)</f>
        <v>0</v>
      </c>
      <c r="X111" s="250">
        <f>SUMPRODUCT((RF!$A$2:$A$17=$A111)*(RFEmp=X$1)*(RF!$H$21:$AO$21="RF Valet"),RF!$H$2:$AO$17)</f>
        <v>0</v>
      </c>
      <c r="Y111" s="250">
        <f>SUMPRODUCT((RF!$A$2:$A$17=$A111)*(RFEmp=Y$1)*(RF!$H$21:$AO$21="RF Valet"),RF!$H$2:$AO$17)</f>
        <v>0</v>
      </c>
      <c r="Z111" s="250">
        <f>SUMPRODUCT((RF!$A$2:$A$17=$A111)*(RFEmp=Z$1)*(RF!$H$21:$AO$21="RF Valet"),RF!$H$2:$AO$17)</f>
        <v>0</v>
      </c>
      <c r="AA111" s="250">
        <f>SUMPRODUCT((RF!$A$2:$A$17=$A111)*(RFEmp=AA$1)*(RF!$H$21:$AO$21="RF Valet"),RF!$H$2:$AO$17)</f>
        <v>0</v>
      </c>
      <c r="AB111" s="250">
        <f>SUMPRODUCT((RF!$A$2:$A$17=$A111)*(RFEmp=AB$1)*(RF!$H$21:$AO$21="RF Valet"),RF!$H$2:$AO$17)</f>
        <v>0</v>
      </c>
      <c r="AC111" s="250">
        <f>SUMPRODUCT((RF!$A$2:$A$17=$A111)*(RFEmp=AC$1)*(RF!$H$21:$AO$21="RF Valet"),RF!$H$2:$AO$17)</f>
        <v>0</v>
      </c>
      <c r="AD111" s="250">
        <f>SUMPRODUCT((RF!$A$2:$A$17=$A111)*(RFEmp=AD$1)*(RF!$H$21:$AO$21="RF Valet"),RF!$H$2:$AO$17)</f>
        <v>0</v>
      </c>
      <c r="AE111" s="250">
        <f>SUMPRODUCT((RF!$A$2:$A$17=$A111)*(RFEmp=AE$1)*(RF!$H$21:$AO$21="RF Valet"),RF!$H$2:$AO$17)</f>
        <v>0</v>
      </c>
      <c r="AF111" s="250">
        <f>SUMPRODUCT((RF!$A$2:$A$17=$A111)*(RFEmp=AF$1)*(RF!$H$21:$AO$21="RF Valet"),RF!$H$2:$AO$17)</f>
        <v>0</v>
      </c>
      <c r="AG111" s="250">
        <f>SUMPRODUCT((RF!$A$2:$A$17=$A111)*(RFEmp=AG$1)*(RF!$H$21:$AO$21="RF Valet"),RF!$H$2:$AO$17)</f>
        <v>0</v>
      </c>
      <c r="AH111" s="250">
        <f>SUMPRODUCT((RF!$A$2:$A$17=$A111)*(RFEmp=AH$1)*(RF!$H$21:$AO$21="RF Valet"),RF!$H$2:$AO$17)</f>
        <v>0</v>
      </c>
      <c r="AI111" s="250">
        <f>SUMPRODUCT((RF!$A$2:$A$17=$A111)*(RFEmp=AI$1)*(RF!$H$21:$AO$21="RF Valet"),RF!$H$2:$AO$17)</f>
        <v>0</v>
      </c>
      <c r="AJ111" s="250">
        <f>SUMPRODUCT((RF!$A$2:$A$17=$A111)*(RFEmp=AJ$1)*(RF!$H$21:$AO$21="RF Valet"),RF!$H$2:$AO$17)</f>
        <v>0</v>
      </c>
      <c r="AK111" s="250">
        <f>SUMPRODUCT((RF!$A$2:$A$17=$A111)*(RFEmp=AK$1)*(RF!$H$21:$AO$21="RF Valet"),RF!$H$2:$AO$17)</f>
        <v>0</v>
      </c>
      <c r="AL111" s="250">
        <f>SUMPRODUCT((RF!$A$2:$A$17=$A111)*(RFEmp=AL$1)*(RF!$H$21:$AO$21="RF Valet"),RF!$H$2:$AO$17)</f>
        <v>0</v>
      </c>
      <c r="AM111" s="250">
        <f>SUMPRODUCT((RF!$A$2:$A$17=$A111)*(RFEmp=AM$1)*(RF!$H$21:$AO$21="RF Valet"),RF!$H$2:$AO$17)</f>
        <v>0</v>
      </c>
      <c r="AN111" s="250">
        <f>SUMPRODUCT((RF!$A$2:$A$17=$A111)*(RFEmp=AN$1)*(RF!$H$21:$AO$21="RF Valet"),RF!$H$2:$AO$17)</f>
        <v>0</v>
      </c>
      <c r="AO111" s="250">
        <f>SUMPRODUCT((RF!$A$2:$A$17=$A111)*(RFEmp=AO$1)*(RF!$H$21:$AO$21="RF Valet"),RF!$H$2:$AO$17)</f>
        <v>0</v>
      </c>
      <c r="AP111" s="250">
        <f>SUMPRODUCT((RF!$A$2:$A$17=$A111)*(RFEmp=AP$1)*(RF!$H$21:$AO$21="RF Valet"),RF!$H$2:$AO$17)</f>
        <v>0</v>
      </c>
      <c r="AQ111" s="250">
        <f>SUMPRODUCT((RF!$A$2:$A$17=$A111)*(RFEmp=AQ$1)*(RF!$H$21:$AO$21="RF Valet"),RF!$H$2:$AO$17)</f>
        <v>0</v>
      </c>
      <c r="AR111" s="250">
        <f>SUMPRODUCT((RF!$A$2:$A$17=$A111)*(RFEmp=AR$1)*(RF!$H$21:$AO$21="RF Valet"),RF!$H$2:$AO$17)</f>
        <v>0</v>
      </c>
      <c r="AS111" s="250">
        <f>SUMPRODUCT((RF!$A$2:$A$17=$A111)*(RFEmp=AS$1)*(RF!$H$21:$AO$21="RF Valet"),RF!$H$2:$AO$17)</f>
        <v>0</v>
      </c>
      <c r="AT111" s="250">
        <f>SUMPRODUCT((RF!$A$2:$A$17=$A111)*(RFEmp=AT$1)*(RF!$H$21:$AO$21="RF Valet"),RF!$H$2:$AO$17)</f>
        <v>0</v>
      </c>
      <c r="AU111" s="250">
        <f>SUMPRODUCT((RF!$A$2:$A$17=$A111)*(RFEmp=AU$1)*(RF!$H$21:$AO$21="RF Valet"),RF!$H$2:$AO$17)</f>
        <v>0</v>
      </c>
      <c r="AV111" s="250">
        <f>SUMPRODUCT((RF!$A$2:$A$17=$A111)*(RFEmp=AV$1)*(RF!$H$21:$AO$21="RF Valet"),RF!$H$2:$AO$17)</f>
        <v>0</v>
      </c>
      <c r="AW111" s="250">
        <f>SUMPRODUCT((RF!$A$2:$A$17=$A111)*(RFEmp=AW$1)*(RF!$H$21:$AO$21="RF Valet"),RF!$H$2:$AO$17)</f>
        <v>0</v>
      </c>
      <c r="AX111" s="467">
        <f>SUMPRODUCT((RF!$A$2:$A$17=$A111)*(RFEmp=AX$1)*(RF!$H$21:$AO$21="RF Valet"),RF!$H$2:$AO$17)</f>
        <v>0</v>
      </c>
      <c r="AZ111" s="246"/>
    </row>
    <row r="112" spans="1:52" s="271" customFormat="1" x14ac:dyDescent="0.2">
      <c r="A112" s="247">
        <f t="shared" si="42"/>
        <v>42559</v>
      </c>
      <c r="B112" s="571" t="s">
        <v>139</v>
      </c>
      <c r="C112" s="249">
        <f>SUMPRODUCT(('RC'!$A$2:$A$17=$A112)*(RCEmp=C$1),'RC'!$D$2:$AK$17)</f>
        <v>0</v>
      </c>
      <c r="D112" s="250">
        <f>SUMPRODUCT(('RC'!$A$2:$A$17=$A112)*(RCEmp=D$1),'RC'!$D$2:$AK$17)</f>
        <v>0</v>
      </c>
      <c r="E112" s="250">
        <f>SUMPRODUCT(('RC'!$A$2:$A$17=$A112)*(RCEmp=E$1),'RC'!$D$2:$AK$17)</f>
        <v>0</v>
      </c>
      <c r="F112" s="250">
        <f>SUMPRODUCT(('RC'!$A$2:$A$17=$A112)*(RCEmp=F$1),'RC'!$D$2:$AK$17)</f>
        <v>0</v>
      </c>
      <c r="G112" s="250">
        <f>SUMPRODUCT(('RC'!$A$2:$A$17=$A112)*(RCEmp=G$1),'RC'!$D$2:$AK$17)</f>
        <v>0</v>
      </c>
      <c r="H112" s="250">
        <f>SUMPRODUCT(('RC'!$A$2:$A$17=$A112)*(RCEmp=H$1),'RC'!$D$2:$AK$17)</f>
        <v>0</v>
      </c>
      <c r="I112" s="250">
        <f>SUMPRODUCT(('RC'!$A$2:$A$17=$A112)*(RCEmp=I$1),'RC'!$D$2:$AK$17)</f>
        <v>0</v>
      </c>
      <c r="J112" s="250">
        <f>SUMPRODUCT(('RC'!$A$2:$A$17=$A112)*(RCEmp=J$1),'RC'!$D$2:$AK$17)</f>
        <v>0</v>
      </c>
      <c r="K112" s="250">
        <f>SUMPRODUCT(('RC'!$A$2:$A$17=$A112)*(RCEmp=K$1),'RC'!$D$2:$AK$17)</f>
        <v>0</v>
      </c>
      <c r="L112" s="250">
        <f>SUMPRODUCT(('RC'!$A$2:$A$17=$A112)*(RCEmp=L$1),'RC'!$D$2:$AK$17)</f>
        <v>0</v>
      </c>
      <c r="M112" s="250">
        <f>SUMPRODUCT(('RC'!$A$2:$A$17=$A112)*(RCEmp=M$1),'RC'!$D$2:$AK$17)</f>
        <v>0</v>
      </c>
      <c r="N112" s="250">
        <f>SUMPRODUCT(('RC'!$A$2:$A$17=$A112)*(RCEmp=N$1),'RC'!$D$2:$AK$17)</f>
        <v>9</v>
      </c>
      <c r="O112" s="250">
        <f>SUMPRODUCT(('RC'!$A$2:$A$17=$A112)*(RCEmp=O$1),'RC'!$D$2:$AK$17)</f>
        <v>0</v>
      </c>
      <c r="P112" s="250">
        <f>SUMPRODUCT(('RC'!$A$2:$A$17=$A112)*(RCEmp=P$1),'RC'!$D$2:$AK$17)</f>
        <v>0</v>
      </c>
      <c r="Q112" s="250">
        <f>SUMPRODUCT(('RC'!$A$2:$A$17=$A112)*(RCEmp=Q$1),'RC'!$D$2:$AK$17)</f>
        <v>0</v>
      </c>
      <c r="R112" s="250">
        <f>SUMPRODUCT(('RC'!$A$2:$A$17=$A112)*(RCEmp=R$1),'RC'!$D$2:$AK$17)</f>
        <v>0</v>
      </c>
      <c r="S112" s="250">
        <f>SUMPRODUCT(('RC'!$A$2:$A$17=$A112)*(RCEmp=S$1),'RC'!$D$2:$AK$17)</f>
        <v>0</v>
      </c>
      <c r="T112" s="250">
        <f>SUMPRODUCT(('RC'!$A$2:$A$17=$A112)*(RCEmp=T$1),'RC'!$D$2:$AK$17)</f>
        <v>0</v>
      </c>
      <c r="U112" s="250">
        <f>SUMPRODUCT(('RC'!$A$2:$A$17=$A112)*(RCEmp=U$1),'RC'!$D$2:$AK$17)</f>
        <v>0</v>
      </c>
      <c r="V112" s="250">
        <f>SUMPRODUCT(('RC'!$A$2:$A$17=$A112)*(RCEmp=V$1),'RC'!$D$2:$AK$17)</f>
        <v>0</v>
      </c>
      <c r="W112" s="250">
        <f>SUMPRODUCT(('RC'!$A$2:$A$17=$A112)*(RCEmp=W$1),'RC'!$D$2:$AK$17)</f>
        <v>0</v>
      </c>
      <c r="X112" s="250">
        <f>SUMPRODUCT(('RC'!$A$2:$A$17=$A112)*(RCEmp=X$1),'RC'!$D$2:$AK$17)</f>
        <v>0</v>
      </c>
      <c r="Y112" s="250">
        <f>SUMPRODUCT(('RC'!$A$2:$A$17=$A112)*(RCEmp=Y$1),'RC'!$D$2:$AK$17)</f>
        <v>0</v>
      </c>
      <c r="Z112" s="250">
        <f>SUMPRODUCT(('RC'!$A$2:$A$17=$A112)*(RCEmp=Z$1),'RC'!$D$2:$AK$17)</f>
        <v>0</v>
      </c>
      <c r="AA112" s="250">
        <f>SUMPRODUCT(('RC'!$A$2:$A$17=$A112)*(RCEmp=AA$1),'RC'!$D$2:$AK$17)</f>
        <v>0</v>
      </c>
      <c r="AB112" s="250">
        <f>SUMPRODUCT(('RC'!$A$2:$A$17=$A112)*(RCEmp=AB$1),'RC'!$D$2:$AK$17)</f>
        <v>0</v>
      </c>
      <c r="AC112" s="250">
        <f>SUMPRODUCT(('RC'!$A$2:$A$17=$A112)*(RCEmp=AC$1),'RC'!$D$2:$AK$17)</f>
        <v>0</v>
      </c>
      <c r="AD112" s="250">
        <f>SUMPRODUCT(('RC'!$A$2:$A$17=$A112)*(RCEmp=AD$1),'RC'!$D$2:$AK$17)</f>
        <v>0</v>
      </c>
      <c r="AE112" s="250">
        <f>SUMPRODUCT(('RC'!$A$2:$A$17=$A112)*(RCEmp=AE$1),'RC'!$D$2:$AK$17)</f>
        <v>0</v>
      </c>
      <c r="AF112" s="250">
        <f>SUMPRODUCT(('RC'!$A$2:$A$17=$A112)*(RCEmp=AF$1),'RC'!$D$2:$AK$17)</f>
        <v>0</v>
      </c>
      <c r="AG112" s="250">
        <f>SUMPRODUCT(('RC'!$A$2:$A$17=$A112)*(RCEmp=AG$1),'RC'!$D$2:$AK$17)</f>
        <v>0</v>
      </c>
      <c r="AH112" s="250">
        <f>SUMPRODUCT(('RC'!$A$2:$A$17=$A112)*(RCEmp=AH$1),'RC'!$D$2:$AK$17)</f>
        <v>0</v>
      </c>
      <c r="AI112" s="250">
        <f>SUMPRODUCT(('RC'!$A$2:$A$17=$A112)*(RCEmp=AI$1),'RC'!$D$2:$AK$17)</f>
        <v>0</v>
      </c>
      <c r="AJ112" s="250">
        <f>SUMPRODUCT(('RC'!$A$2:$A$17=$A112)*(RCEmp=AJ$1),'RC'!$D$2:$AK$17)</f>
        <v>0</v>
      </c>
      <c r="AK112" s="250">
        <f>SUMPRODUCT(('RC'!$A$2:$A$17=$A112)*(RCEmp=AK$1),'RC'!$D$2:$AK$17)</f>
        <v>0</v>
      </c>
      <c r="AL112" s="250">
        <f>SUMPRODUCT(('RC'!$A$2:$A$17=$A112)*(RCEmp=AL$1),'RC'!$D$2:$AK$17)</f>
        <v>0</v>
      </c>
      <c r="AM112" s="250">
        <f>SUMPRODUCT(('RC'!$A$2:$A$17=$A112)*(RCEmp=AM$1),'RC'!$D$2:$AK$17)</f>
        <v>0</v>
      </c>
      <c r="AN112" s="250">
        <f>SUMPRODUCT(('RC'!$A$2:$A$17=$A112)*(RCEmp=AN$1),'RC'!$D$2:$AK$17)</f>
        <v>0</v>
      </c>
      <c r="AO112" s="250">
        <f>SUMPRODUCT(('RC'!$A$2:$A$17=$A112)*(RCEmp=AO$1),'RC'!$D$2:$AK$17)</f>
        <v>0</v>
      </c>
      <c r="AP112" s="250">
        <f>SUMPRODUCT(('RC'!$A$2:$A$17=$A112)*(RCEmp=AP$1),'RC'!$D$2:$AK$17)</f>
        <v>0</v>
      </c>
      <c r="AQ112" s="250">
        <f>SUMPRODUCT(('RC'!$A$2:$A$17=$A112)*(RCEmp=AQ$1),'RC'!$D$2:$AK$17)</f>
        <v>0</v>
      </c>
      <c r="AR112" s="250">
        <f>SUMPRODUCT(('RC'!$A$2:$A$17=$A112)*(RCEmp=AR$1),'RC'!$D$2:$AK$17)</f>
        <v>0</v>
      </c>
      <c r="AS112" s="250">
        <f>SUMPRODUCT(('RC'!$A$2:$A$17=$A112)*(RCEmp=AS$1),'RC'!$D$2:$AK$17)</f>
        <v>0</v>
      </c>
      <c r="AT112" s="250">
        <f>SUMPRODUCT(('RC'!$A$2:$A$17=$A112)*(RCEmp=AT$1),'RC'!$D$2:$AK$17)</f>
        <v>0</v>
      </c>
      <c r="AU112" s="250">
        <f>SUMPRODUCT(('RC'!$A$2:$A$17=$A112)*(RCEmp=AU$1),'RC'!$D$2:$AK$17)</f>
        <v>0</v>
      </c>
      <c r="AV112" s="250">
        <f>SUMPRODUCT(('RC'!$A$2:$A$17=$A112)*(RCEmp=AV$1),'RC'!$D$2:$AK$17)</f>
        <v>0</v>
      </c>
      <c r="AW112" s="250">
        <f>SUMPRODUCT(('RC'!$A$2:$A$17=$A112)*(RCEmp=AW$1),'RC'!$D$2:$AK$17)</f>
        <v>0</v>
      </c>
      <c r="AX112" s="467">
        <f>SUMPRODUCT(('RC'!$A$2:$A$17=$A112)*(RCEmp=AX$1),'RC'!$D$2:$AK$17)</f>
        <v>0</v>
      </c>
      <c r="AZ112" s="246"/>
    </row>
    <row r="113" spans="1:52" s="271" customFormat="1" x14ac:dyDescent="0.2">
      <c r="A113" s="247">
        <f t="shared" si="42"/>
        <v>42559</v>
      </c>
      <c r="B113" s="639" t="s">
        <v>152</v>
      </c>
      <c r="C113" s="249">
        <f>SUMPRODUCT((HoO!$A$2:$A$34=$A113)*(HoOEmp=C$1),HoO!$E$2:$Z$34)</f>
        <v>0</v>
      </c>
      <c r="D113" s="250">
        <f>SUMPRODUCT((HoO!$A$2:$A$34=$A113)*(HoOEmp=D$1),HoO!$E$2:$Z$34)</f>
        <v>0</v>
      </c>
      <c r="E113" s="250">
        <f>SUMPRODUCT((HoO!$A$2:$A$34=$A113)*(HoOEmp=E$1),HoO!$E$2:$Z$34)</f>
        <v>0</v>
      </c>
      <c r="F113" s="250">
        <f>SUMPRODUCT((HoO!$A$2:$A$34=$A113)*(HoOEmp=F$1),HoO!$E$2:$Z$34)</f>
        <v>0</v>
      </c>
      <c r="G113" s="250">
        <f>SUMPRODUCT((HoO!$A$2:$A$34=$A113)*(HoOEmp=G$1),HoO!$E$2:$Z$34)</f>
        <v>0</v>
      </c>
      <c r="H113" s="250">
        <f>SUMPRODUCT((HoO!$A$2:$A$34=$A113)*(HoOEmp=H$1),HoO!$E$2:$Z$34)</f>
        <v>0</v>
      </c>
      <c r="I113" s="250">
        <f>SUMPRODUCT((HoO!$A$2:$A$34=$A113)*(HoOEmp=I$1),HoO!$E$2:$Z$34)</f>
        <v>0</v>
      </c>
      <c r="J113" s="250">
        <f>SUMPRODUCT((HoO!$A$2:$A$34=$A113)*(HoOEmp=J$1),HoO!$E$2:$Z$34)</f>
        <v>0</v>
      </c>
      <c r="K113" s="250">
        <f>SUMPRODUCT((HoO!$A$2:$A$34=$A113)*(HoOEmp=K$1),HoO!$E$2:$Z$34)</f>
        <v>0</v>
      </c>
      <c r="L113" s="250">
        <f>SUMPRODUCT((HoO!$A$2:$A$34=$A113)*(HoOEmp=L$1),HoO!$E$2:$Z$34)</f>
        <v>0</v>
      </c>
      <c r="M113" s="250">
        <f>SUMPRODUCT((HoO!$A$2:$A$34=$A113)*(HoOEmp=M$1),HoO!$E$2:$Z$34)</f>
        <v>0</v>
      </c>
      <c r="N113" s="250">
        <f>SUMPRODUCT((HoO!$A$2:$A$34=$A113)*(HoOEmp=N$1),HoO!$E$2:$Z$34)</f>
        <v>0</v>
      </c>
      <c r="O113" s="250">
        <f>SUMPRODUCT((HoO!$A$2:$A$34=$A113)*(HoOEmp=O$1),HoO!$E$2:$Z$34)</f>
        <v>0</v>
      </c>
      <c r="P113" s="250">
        <f>SUMPRODUCT((HoO!$A$2:$A$34=$A113)*(HoOEmp=P$1),HoO!$E$2:$Z$34)</f>
        <v>0</v>
      </c>
      <c r="Q113" s="250">
        <f>SUMPRODUCT((HoO!$A$2:$A$34=$A113)*(HoOEmp=Q$1),HoO!$E$2:$Z$34)</f>
        <v>0</v>
      </c>
      <c r="R113" s="250">
        <f>SUMPRODUCT((HoO!$A$2:$A$34=$A113)*(HoOEmp=R$1),HoO!$E$2:$Z$34)</f>
        <v>6.25</v>
      </c>
      <c r="S113" s="250">
        <f>SUMPRODUCT((HoO!$A$2:$A$34=$A113)*(HoOEmp=S$1),HoO!$E$2:$Z$34)</f>
        <v>0</v>
      </c>
      <c r="T113" s="250">
        <f>SUMPRODUCT((HoO!$A$2:$A$34=$A113)*(HoOEmp=T$1),HoO!$E$2:$Z$34)</f>
        <v>0</v>
      </c>
      <c r="U113" s="250">
        <f>SUMPRODUCT((HoO!$A$2:$A$34=$A113)*(HoOEmp=U$1),HoO!$E$2:$Z$34)</f>
        <v>0</v>
      </c>
      <c r="V113" s="250">
        <f>SUMPRODUCT((HoO!$A$2:$A$34=$A113)*(HoOEmp=V$1),HoO!$E$2:$Z$34)</f>
        <v>0</v>
      </c>
      <c r="W113" s="250">
        <f>SUMPRODUCT((HoO!$A$2:$A$34=$A113)*(HoOEmp=W$1),HoO!$E$2:$Z$34)</f>
        <v>0</v>
      </c>
      <c r="X113" s="250">
        <f>SUMPRODUCT((HoO!$A$2:$A$34=$A113)*(HoOEmp=X$1),HoO!$E$2:$Z$34)</f>
        <v>0</v>
      </c>
      <c r="Y113" s="250">
        <f>SUMPRODUCT((HoO!$A$2:$A$34=$A113)*(HoOEmp=Y$1),HoO!$E$2:$Z$34)</f>
        <v>0</v>
      </c>
      <c r="Z113" s="250">
        <f>SUMPRODUCT((HoO!$A$2:$A$34=$A113)*(HoOEmp=Z$1),HoO!$E$2:$Z$34)</f>
        <v>0</v>
      </c>
      <c r="AA113" s="250">
        <f>SUMPRODUCT((HoO!$A$2:$A$34=$A113)*(HoOEmp=AA$1),HoO!$E$2:$Z$34)</f>
        <v>0</v>
      </c>
      <c r="AB113" s="250">
        <f>SUMPRODUCT((HoO!$A$2:$A$34=$A113)*(HoOEmp=AB$1),HoO!$E$2:$Z$34)</f>
        <v>0</v>
      </c>
      <c r="AC113" s="250">
        <f>SUMPRODUCT((HoO!$A$2:$A$34=$A113)*(HoOEmp=AC$1),HoO!$E$2:$Z$34)</f>
        <v>0</v>
      </c>
      <c r="AD113" s="250">
        <f>SUMPRODUCT((HoO!$A$2:$A$34=$A113)*(HoOEmp=AD$1),HoO!$E$2:$Z$34)</f>
        <v>0</v>
      </c>
      <c r="AE113" s="250">
        <f>SUMPRODUCT((HoO!$A$2:$A$34=$A113)*(HoOEmp=AE$1),HoO!$E$2:$Z$34)</f>
        <v>0</v>
      </c>
      <c r="AF113" s="250">
        <f>SUMPRODUCT((HoO!$A$2:$A$34=$A113)*(HoOEmp=AF$1),HoO!$E$2:$Z$34)</f>
        <v>0</v>
      </c>
      <c r="AG113" s="250">
        <f>SUMPRODUCT((HoO!$A$2:$A$34=$A113)*(HoOEmp=AG$1),HoO!$E$2:$Z$34)</f>
        <v>0</v>
      </c>
      <c r="AH113" s="250">
        <f>SUMPRODUCT((HoO!$A$2:$A$34=$A113)*(HoOEmp=AH$1),HoO!$E$2:$Z$34)</f>
        <v>0</v>
      </c>
      <c r="AI113" s="250">
        <f>SUMPRODUCT((HoO!$A$2:$A$34=$A113)*(HoOEmp=AI$1),HoO!$E$2:$Z$34)</f>
        <v>0</v>
      </c>
      <c r="AJ113" s="250">
        <f>SUMPRODUCT((HoO!$A$2:$A$34=$A113)*(HoOEmp=AJ$1),HoO!$E$2:$Z$34)</f>
        <v>0</v>
      </c>
      <c r="AK113" s="250">
        <f>SUMPRODUCT((HoO!$A$2:$A$34=$A113)*(HoOEmp=AK$1),HoO!$E$2:$Z$34)</f>
        <v>0</v>
      </c>
      <c r="AL113" s="250">
        <f>SUMPRODUCT((HoO!$A$2:$A$34=$A113)*(HoOEmp=AL$1),HoO!$E$2:$Z$34)</f>
        <v>0</v>
      </c>
      <c r="AM113" s="250">
        <f>SUMPRODUCT((HoO!$A$2:$A$34=$A113)*(HoOEmp=AM$1),HoO!$E$2:$Z$34)</f>
        <v>0</v>
      </c>
      <c r="AN113" s="250">
        <f>SUMPRODUCT((HoO!$A$2:$A$34=$A113)*(HoOEmp=AN$1),HoO!$E$2:$Z$34)</f>
        <v>0</v>
      </c>
      <c r="AO113" s="250">
        <f>SUMPRODUCT((HoO!$A$2:$A$34=$A113)*(HoOEmp=AO$1),HoO!$E$2:$Z$34)</f>
        <v>0</v>
      </c>
      <c r="AP113" s="250">
        <f>SUMPRODUCT((HoO!$A$2:$A$34=$A113)*(HoOEmp=AP$1),HoO!$E$2:$Z$34)</f>
        <v>0</v>
      </c>
      <c r="AQ113" s="250">
        <f>SUMPRODUCT((HoO!$A$2:$A$34=$A113)*(HoOEmp=AQ$1),HoO!$E$2:$Z$34)</f>
        <v>0</v>
      </c>
      <c r="AR113" s="250">
        <f>SUMPRODUCT((HoO!$A$2:$A$34=$A113)*(HoOEmp=AR$1),HoO!$E$2:$Z$34)</f>
        <v>0</v>
      </c>
      <c r="AS113" s="250">
        <f>SUMPRODUCT((HoO!$A$2:$A$34=$A113)*(HoOEmp=AS$1),HoO!$E$2:$Z$34)</f>
        <v>0</v>
      </c>
      <c r="AT113" s="250">
        <f>SUMPRODUCT((HoO!$A$2:$A$34=$A113)*(HoOEmp=AT$1),HoO!$E$2:$Z$34)</f>
        <v>0</v>
      </c>
      <c r="AU113" s="250">
        <f>SUMPRODUCT((HoO!$A$2:$A$34=$A113)*(HoOEmp=AU$1),HoO!$E$2:$Z$34)</f>
        <v>0</v>
      </c>
      <c r="AV113" s="250">
        <f>SUMPRODUCT((HoO!$A$2:$A$34=$A113)*(HoOEmp=AV$1),HoO!$E$2:$Z$34)</f>
        <v>0</v>
      </c>
      <c r="AW113" s="250">
        <f>SUMPRODUCT((HoO!$A$2:$A$34=$A113)*(HoOEmp=AW$1),HoO!$E$2:$Z$34)</f>
        <v>0</v>
      </c>
      <c r="AX113" s="467">
        <f>SUMPRODUCT((HoO!$A$2:$A$34=$A113)*(HoOEmp=AX$1),HoO!$E$2:$Z$34)</f>
        <v>0</v>
      </c>
      <c r="AZ113" s="246"/>
    </row>
    <row r="114" spans="1:52" s="271" customFormat="1" x14ac:dyDescent="0.2">
      <c r="A114" s="247">
        <f t="shared" si="42"/>
        <v>42559</v>
      </c>
      <c r="B114" s="640" t="s">
        <v>223</v>
      </c>
      <c r="C114" s="249">
        <f>SUMPRODUCT((ET!$A$2:$A$34=$A114)*(ETEmp=C$1),ET!$E$2:$Z$34)</f>
        <v>0</v>
      </c>
      <c r="D114" s="250">
        <f>SUMPRODUCT((ET!$A$2:$A$34=$A114)*(ETEmp=D$1),ET!$E$2:$Z$34)</f>
        <v>0</v>
      </c>
      <c r="E114" s="250">
        <f>SUMPRODUCT((ET!$A$2:$A$34=$A114)*(ETEmp=E$1),ET!$E$2:$Z$34)</f>
        <v>0</v>
      </c>
      <c r="F114" s="250">
        <f>SUMPRODUCT((ET!$A$2:$A$34=$A114)*(ETEmp=F$1),ET!$E$2:$Z$34)</f>
        <v>0</v>
      </c>
      <c r="G114" s="250">
        <f>SUMPRODUCT((ET!$A$2:$A$34=$A114)*(ETEmp=G$1),ET!$E$2:$Z$34)</f>
        <v>0</v>
      </c>
      <c r="H114" s="250">
        <f>SUMPRODUCT((ET!$A$2:$A$34=$A114)*(ETEmp=H$1),ET!$E$2:$Z$34)</f>
        <v>0</v>
      </c>
      <c r="I114" s="250">
        <f>SUMPRODUCT((ET!$A$2:$A$34=$A114)*(ETEmp=I$1),ET!$E$2:$Z$34)</f>
        <v>0</v>
      </c>
      <c r="J114" s="250">
        <f>SUMPRODUCT((ET!$A$2:$A$34=$A114)*(ETEmp=J$1),ET!$E$2:$Z$34)</f>
        <v>0</v>
      </c>
      <c r="K114" s="250">
        <f>SUMPRODUCT((ET!$A$2:$A$34=$A114)*(ETEmp=K$1),ET!$E$2:$Z$34)</f>
        <v>0</v>
      </c>
      <c r="L114" s="250">
        <f>SUMPRODUCT((ET!$A$2:$A$34=$A114)*(ETEmp=L$1),ET!$E$2:$Z$34)</f>
        <v>0</v>
      </c>
      <c r="M114" s="250">
        <f>SUMPRODUCT((ET!$A$2:$A$34=$A114)*(ETEmp=M$1),ET!$E$2:$Z$34)</f>
        <v>0</v>
      </c>
      <c r="N114" s="250">
        <f>SUMPRODUCT((ET!$A$2:$A$34=$A114)*(ETEmp=N$1),ET!$E$2:$Z$34)</f>
        <v>0</v>
      </c>
      <c r="O114" s="250">
        <f>SUMPRODUCT((ET!$A$2:$A$34=$A114)*(ETEmp=O$1),ET!$E$2:$Z$34)</f>
        <v>0</v>
      </c>
      <c r="P114" s="250">
        <f>SUMPRODUCT((ET!$A$2:$A$34=$A114)*(ETEmp=P$1),ET!$E$2:$Z$34)</f>
        <v>0</v>
      </c>
      <c r="Q114" s="250">
        <f>SUMPRODUCT((ET!$A$2:$A$34=$A114)*(ETEmp=Q$1),ET!$E$2:$Z$34)</f>
        <v>0</v>
      </c>
      <c r="R114" s="250">
        <f>SUMPRODUCT((ET!$A$2:$A$34=$A114)*(ETEmp=R$1),ET!$E$2:$Z$34)</f>
        <v>0</v>
      </c>
      <c r="S114" s="250">
        <f>SUMPRODUCT((ET!$A$2:$A$34=$A114)*(ETEmp=S$1),ET!$E$2:$Z$34)</f>
        <v>0</v>
      </c>
      <c r="T114" s="250">
        <f>SUMPRODUCT((ET!$A$2:$A$34=$A114)*(ETEmp=T$1),ET!$E$2:$Z$34)</f>
        <v>0</v>
      </c>
      <c r="U114" s="250">
        <f>SUMPRODUCT((ET!$A$2:$A$34=$A114)*(ETEmp=U$1),ET!$E$2:$Z$34)</f>
        <v>0</v>
      </c>
      <c r="V114" s="250">
        <f>SUMPRODUCT((ET!$A$2:$A$34=$A114)*(ETEmp=V$1),ET!$E$2:$Z$34)</f>
        <v>0</v>
      </c>
      <c r="W114" s="250">
        <f>SUMPRODUCT((ET!$A$2:$A$34=$A114)*(ETEmp=W$1),ET!$E$2:$Z$34)</f>
        <v>0</v>
      </c>
      <c r="X114" s="250">
        <f>SUMPRODUCT((ET!$A$2:$A$34=$A114)*(ETEmp=X$1),ET!$E$2:$Z$34)</f>
        <v>0</v>
      </c>
      <c r="Y114" s="250">
        <f>SUMPRODUCT((ET!$A$2:$A$34=$A114)*(ETEmp=Y$1),ET!$E$2:$Z$34)</f>
        <v>0</v>
      </c>
      <c r="Z114" s="250">
        <f>SUMPRODUCT((ET!$A$2:$A$34=$A114)*(ETEmp=Z$1),ET!$E$2:$Z$34)</f>
        <v>0</v>
      </c>
      <c r="AA114" s="250">
        <f>SUMPRODUCT((ET!$A$2:$A$34=$A114)*(ETEmp=AA$1),ET!$E$2:$Z$34)</f>
        <v>0</v>
      </c>
      <c r="AB114" s="250">
        <f>SUMPRODUCT((ET!$A$2:$A$34=$A114)*(ETEmp=AB$1),ET!$E$2:$Z$34)</f>
        <v>0</v>
      </c>
      <c r="AC114" s="250">
        <f>SUMPRODUCT((ET!$A$2:$A$34=$A114)*(ETEmp=AC$1),ET!$E$2:$Z$34)</f>
        <v>0</v>
      </c>
      <c r="AD114" s="250">
        <f>SUMPRODUCT((ET!$A$2:$A$34=$A114)*(ETEmp=AD$1),ET!$E$2:$Z$34)</f>
        <v>0</v>
      </c>
      <c r="AE114" s="250">
        <f>SUMPRODUCT((ET!$A$2:$A$34=$A114)*(ETEmp=AE$1),ET!$E$2:$Z$34)</f>
        <v>0</v>
      </c>
      <c r="AF114" s="250">
        <f>SUMPRODUCT((ET!$A$2:$A$34=$A114)*(ETEmp=AF$1),ET!$E$2:$Z$34)</f>
        <v>0</v>
      </c>
      <c r="AG114" s="250">
        <f>SUMPRODUCT((ET!$A$2:$A$34=$A114)*(ETEmp=AG$1),ET!$E$2:$Z$34)</f>
        <v>0</v>
      </c>
      <c r="AH114" s="250">
        <f>SUMPRODUCT((ET!$A$2:$A$34=$A114)*(ETEmp=AH$1),ET!$E$2:$Z$34)</f>
        <v>0</v>
      </c>
      <c r="AI114" s="250">
        <f>SUMPRODUCT((ET!$A$2:$A$34=$A114)*(ETEmp=AI$1),ET!$E$2:$Z$34)</f>
        <v>0</v>
      </c>
      <c r="AJ114" s="250">
        <f>SUMPRODUCT((ET!$A$2:$A$34=$A114)*(ETEmp=AJ$1),ET!$E$2:$Z$34)</f>
        <v>0</v>
      </c>
      <c r="AK114" s="250">
        <f>SUMPRODUCT((ET!$A$2:$A$34=$A114)*(ETEmp=AK$1),ET!$E$2:$Z$34)</f>
        <v>0</v>
      </c>
      <c r="AL114" s="250">
        <f>SUMPRODUCT((ET!$A$2:$A$34=$A114)*(ETEmp=AL$1),ET!$E$2:$Z$34)</f>
        <v>0</v>
      </c>
      <c r="AM114" s="250">
        <f>SUMPRODUCT((ET!$A$2:$A$34=$A114)*(ETEmp=AM$1),ET!$E$2:$Z$34)</f>
        <v>0</v>
      </c>
      <c r="AN114" s="250">
        <f>SUMPRODUCT((ET!$A$2:$A$34=$A114)*(ETEmp=AN$1),ET!$E$2:$Z$34)</f>
        <v>0</v>
      </c>
      <c r="AO114" s="250">
        <f>SUMPRODUCT((ET!$A$2:$A$34=$A114)*(ETEmp=AO$1),ET!$E$2:$Z$34)</f>
        <v>0</v>
      </c>
      <c r="AP114" s="250">
        <f>SUMPRODUCT((ET!$A$2:$A$34=$A114)*(ETEmp=AP$1),ET!$E$2:$Z$34)</f>
        <v>0</v>
      </c>
      <c r="AQ114" s="250">
        <f>SUMPRODUCT((ET!$A$2:$A$34=$A114)*(ETEmp=AQ$1),ET!$E$2:$Z$34)</f>
        <v>0</v>
      </c>
      <c r="AR114" s="250">
        <f>SUMPRODUCT((ET!$A$2:$A$34=$A114)*(ETEmp=AR$1),ET!$E$2:$Z$34)</f>
        <v>0</v>
      </c>
      <c r="AS114" s="250">
        <f>SUMPRODUCT((ET!$A$2:$A$34=$A114)*(ETEmp=AS$1),ET!$E$2:$Z$34)</f>
        <v>0</v>
      </c>
      <c r="AT114" s="250">
        <f>SUMPRODUCT((ET!$A$2:$A$34=$A114)*(ETEmp=AT$1),ET!$E$2:$Z$34)</f>
        <v>0</v>
      </c>
      <c r="AU114" s="250">
        <f>SUMPRODUCT((ET!$A$2:$A$34=$A114)*(ETEmp=AU$1),ET!$E$2:$Z$34)</f>
        <v>0</v>
      </c>
      <c r="AV114" s="250">
        <f>SUMPRODUCT((ET!$A$2:$A$34=$A114)*(ETEmp=AV$1),ET!$E$2:$Z$34)</f>
        <v>0</v>
      </c>
      <c r="AW114" s="250">
        <f>SUMPRODUCT((ET!$A$2:$A$34=$A114)*(ETEmp=AW$1),ET!$E$2:$Z$34)</f>
        <v>0</v>
      </c>
      <c r="AX114" s="467">
        <f>SUMPRODUCT((ET!$A$2:$A$34=$A114)*(ETEmp=AX$1),ET!$E$2:$Z$34)</f>
        <v>0</v>
      </c>
      <c r="AZ114" s="246"/>
    </row>
    <row r="115" spans="1:52" s="271" customFormat="1" x14ac:dyDescent="0.2">
      <c r="A115" s="247">
        <f t="shared" si="42"/>
        <v>42559</v>
      </c>
      <c r="B115" s="641" t="s">
        <v>224</v>
      </c>
      <c r="C115" s="249">
        <f>SUMPRODUCT((UV!$A$2:$A$17=$A115)*(UVEmp=C$1),UV!$D$2:$AK$17)</f>
        <v>0</v>
      </c>
      <c r="D115" s="250">
        <f>SUMPRODUCT((UV!$A$2:$A$17=$A115)*(UVEmp=D$1),UV!$D$2:$AK$17)</f>
        <v>0</v>
      </c>
      <c r="E115" s="250">
        <f>SUMPRODUCT((UV!$A$2:$A$17=$A115)*(UVEmp=E$1),UV!$D$2:$AK$17)</f>
        <v>0</v>
      </c>
      <c r="F115" s="250">
        <f>SUMPRODUCT((UV!$A$2:$A$17=$A115)*(UVEmp=F$1),UV!$D$2:$AK$17)</f>
        <v>0</v>
      </c>
      <c r="G115" s="250">
        <f>SUMPRODUCT((UV!$A$2:$A$17=$A115)*(UVEmp=G$1),UV!$D$2:$AK$17)</f>
        <v>0</v>
      </c>
      <c r="H115" s="250">
        <f>SUMPRODUCT((UV!$A$2:$A$17=$A115)*(UVEmp=H$1),UV!$D$2:$AK$17)</f>
        <v>0</v>
      </c>
      <c r="I115" s="250">
        <f>SUMPRODUCT((UV!$A$2:$A$17=$A115)*(UVEmp=I$1),UV!$D$2:$AK$17)</f>
        <v>0</v>
      </c>
      <c r="J115" s="250">
        <f>SUMPRODUCT((UV!$A$2:$A$17=$A115)*(UVEmp=J$1),UV!$D$2:$AK$17)</f>
        <v>0</v>
      </c>
      <c r="K115" s="250">
        <f>SUMPRODUCT((UV!$A$2:$A$17=$A115)*(UVEmp=K$1),UV!$D$2:$AK$17)</f>
        <v>5.75</v>
      </c>
      <c r="L115" s="250">
        <f>SUMPRODUCT((UV!$A$2:$A$17=$A115)*(UVEmp=L$1),UV!$D$2:$AK$17)</f>
        <v>0</v>
      </c>
      <c r="M115" s="250">
        <f>SUMPRODUCT((UV!$A$2:$A$17=$A115)*(UVEmp=M$1),UV!$D$2:$AK$17)</f>
        <v>0</v>
      </c>
      <c r="N115" s="250">
        <f>SUMPRODUCT((UV!$A$2:$A$17=$A115)*(UVEmp=N$1),UV!$D$2:$AK$17)</f>
        <v>0</v>
      </c>
      <c r="O115" s="250">
        <f>SUMPRODUCT((UV!$A$2:$A$17=$A115)*(UVEmp=O$1),UV!$D$2:$AK$17)</f>
        <v>0</v>
      </c>
      <c r="P115" s="250">
        <f>SUMPRODUCT((UV!$A$2:$A$17=$A115)*(UVEmp=P$1),UV!$D$2:$AK$17)</f>
        <v>0</v>
      </c>
      <c r="Q115" s="250">
        <f>SUMPRODUCT((UV!$A$2:$A$17=$A115)*(UVEmp=Q$1),UV!$D$2:$AK$17)</f>
        <v>0</v>
      </c>
      <c r="R115" s="250">
        <f>SUMPRODUCT((UV!$A$2:$A$17=$A115)*(UVEmp=R$1),UV!$D$2:$AK$17)</f>
        <v>0</v>
      </c>
      <c r="S115" s="250">
        <f>SUMPRODUCT((UV!$A$2:$A$17=$A115)*(UVEmp=S$1),UV!$D$2:$AK$17)</f>
        <v>0</v>
      </c>
      <c r="T115" s="250">
        <f>SUMPRODUCT((UV!$A$2:$A$17=$A115)*(UVEmp=T$1),UV!$D$2:$AK$17)</f>
        <v>0</v>
      </c>
      <c r="U115" s="250">
        <f>SUMPRODUCT((UV!$A$2:$A$17=$A115)*(UVEmp=U$1),UV!$D$2:$AK$17)</f>
        <v>0</v>
      </c>
      <c r="V115" s="250">
        <f>SUMPRODUCT((UV!$A$2:$A$17=$A115)*(UVEmp=V$1),UV!$D$2:$AK$17)</f>
        <v>0</v>
      </c>
      <c r="W115" s="250">
        <f>SUMPRODUCT((UV!$A$2:$A$17=$A115)*(UVEmp=W$1),UV!$D$2:$AK$17)</f>
        <v>0</v>
      </c>
      <c r="X115" s="250">
        <f>SUMPRODUCT((UV!$A$2:$A$17=$A115)*(UVEmp=X$1),UV!$D$2:$AK$17)</f>
        <v>0</v>
      </c>
      <c r="Y115" s="250">
        <f>SUMPRODUCT((UV!$A$2:$A$17=$A115)*(UVEmp=Y$1),UV!$D$2:$AK$17)</f>
        <v>0</v>
      </c>
      <c r="Z115" s="250">
        <f>SUMPRODUCT((UV!$A$2:$A$17=$A115)*(UVEmp=Z$1),UV!$D$2:$AK$17)</f>
        <v>0</v>
      </c>
      <c r="AA115" s="250">
        <f>SUMPRODUCT((UV!$A$2:$A$17=$A115)*(UVEmp=AA$1),UV!$D$2:$AK$17)</f>
        <v>0</v>
      </c>
      <c r="AB115" s="250">
        <f>SUMPRODUCT((UV!$A$2:$A$17=$A115)*(UVEmp=AB$1),UV!$D$2:$AK$17)</f>
        <v>0</v>
      </c>
      <c r="AC115" s="250">
        <f>SUMPRODUCT((UV!$A$2:$A$17=$A115)*(UVEmp=AC$1),UV!$D$2:$AK$17)</f>
        <v>0</v>
      </c>
      <c r="AD115" s="250">
        <f>SUMPRODUCT((UV!$A$2:$A$17=$A115)*(UVEmp=AD$1),UV!$D$2:$AK$17)</f>
        <v>0</v>
      </c>
      <c r="AE115" s="250">
        <f>SUMPRODUCT((UV!$A$2:$A$17=$A115)*(UVEmp=AE$1),UV!$D$2:$AK$17)</f>
        <v>3.5</v>
      </c>
      <c r="AF115" s="250">
        <f>SUMPRODUCT((UV!$A$2:$A$17=$A115)*(UVEmp=AF$1),UV!$D$2:$AK$17)</f>
        <v>0</v>
      </c>
      <c r="AG115" s="250">
        <f>SUMPRODUCT((UV!$A$2:$A$17=$A115)*(UVEmp=AG$1),UV!$D$2:$AK$17)</f>
        <v>0</v>
      </c>
      <c r="AH115" s="250">
        <f>SUMPRODUCT((UV!$A$2:$A$17=$A115)*(UVEmp=AH$1),UV!$D$2:$AK$17)</f>
        <v>0</v>
      </c>
      <c r="AI115" s="250">
        <f>SUMPRODUCT((UV!$A$2:$A$17=$A115)*(UVEmp=AI$1),UV!$D$2:$AK$17)</f>
        <v>0</v>
      </c>
      <c r="AJ115" s="250">
        <f>SUMPRODUCT((UV!$A$2:$A$17=$A115)*(UVEmp=AJ$1),UV!$D$2:$AK$17)</f>
        <v>0</v>
      </c>
      <c r="AK115" s="250">
        <f>SUMPRODUCT((UV!$A$2:$A$17=$A115)*(UVEmp=AK$1),UV!$D$2:$AK$17)</f>
        <v>0</v>
      </c>
      <c r="AL115" s="250">
        <f>SUMPRODUCT((UV!$A$2:$A$17=$A115)*(UVEmp=AL$1),UV!$D$2:$AK$17)</f>
        <v>0</v>
      </c>
      <c r="AM115" s="250">
        <f>SUMPRODUCT((UV!$A$2:$A$17=$A115)*(UVEmp=AM$1),UV!$D$2:$AK$17)</f>
        <v>0</v>
      </c>
      <c r="AN115" s="250">
        <f>SUMPRODUCT((UV!$A$2:$A$17=$A115)*(UVEmp=AN$1),UV!$D$2:$AK$17)</f>
        <v>0</v>
      </c>
      <c r="AO115" s="250">
        <f>SUMPRODUCT((UV!$A$2:$A$17=$A115)*(UVEmp=AO$1),UV!$D$2:$AK$17)</f>
        <v>0</v>
      </c>
      <c r="AP115" s="250">
        <f>SUMPRODUCT((UV!$A$2:$A$17=$A115)*(UVEmp=AP$1),UV!$D$2:$AK$17)</f>
        <v>0</v>
      </c>
      <c r="AQ115" s="250">
        <f>SUMPRODUCT((UV!$A$2:$A$17=$A115)*(UVEmp=AQ$1),UV!$D$2:$AK$17)</f>
        <v>0</v>
      </c>
      <c r="AR115" s="250">
        <f>SUMPRODUCT((UV!$A$2:$A$17=$A115)*(UVEmp=AR$1),UV!$D$2:$AK$17)</f>
        <v>0</v>
      </c>
      <c r="AS115" s="250">
        <f>SUMPRODUCT((UV!$A$2:$A$17=$A115)*(UVEmp=AS$1),UV!$D$2:$AK$17)</f>
        <v>0</v>
      </c>
      <c r="AT115" s="250">
        <f>SUMPRODUCT((UV!$A$2:$A$17=$A115)*(UVEmp=AT$1),UV!$D$2:$AK$17)</f>
        <v>0</v>
      </c>
      <c r="AU115" s="250">
        <f>SUMPRODUCT((UV!$A$2:$A$17=$A115)*(UVEmp=AU$1),UV!$D$2:$AK$17)</f>
        <v>0</v>
      </c>
      <c r="AV115" s="250">
        <f>SUMPRODUCT((UV!$A$2:$A$17=$A115)*(UVEmp=AV$1),UV!$D$2:$AK$17)</f>
        <v>0</v>
      </c>
      <c r="AW115" s="250">
        <f>SUMPRODUCT((UV!$A$2:$A$17=$A115)*(UVEmp=AW$1),UV!$D$2:$AK$17)</f>
        <v>0</v>
      </c>
      <c r="AX115" s="467">
        <f>SUMPRODUCT((UV!$A$2:$A$17=$A115)*(UVEmp=AX$1),UV!$D$2:$AK$17)</f>
        <v>0</v>
      </c>
      <c r="AZ115" s="246"/>
    </row>
    <row r="116" spans="1:52" s="271" customFormat="1" x14ac:dyDescent="0.2">
      <c r="A116" s="247">
        <f t="shared" si="42"/>
        <v>42559</v>
      </c>
      <c r="B116" s="255" t="s">
        <v>74</v>
      </c>
      <c r="C116" s="249">
        <f>SUMPRODUCT((TM!$A$2:$A$17=$A116)*(TMEmp=C$1),TM!$D$2:$AK$17)</f>
        <v>0</v>
      </c>
      <c r="D116" s="250">
        <f>SUMPRODUCT((TM!$A$2:$A$17=$A116)*(TMEmp=D$1),TM!$D$2:$AK$17)</f>
        <v>0</v>
      </c>
      <c r="E116" s="250">
        <f>SUMPRODUCT((TM!$A$2:$A$17=$A116)*(TMEmp=E$1),TM!$D$2:$AK$17)</f>
        <v>0</v>
      </c>
      <c r="F116" s="250">
        <f>SUMPRODUCT((TM!$A$2:$A$17=$A116)*(TMEmp=F$1),TM!$D$2:$AK$17)</f>
        <v>0</v>
      </c>
      <c r="G116" s="250">
        <f>SUMPRODUCT((TM!$A$2:$A$17=$A116)*(TMEmp=G$1),TM!$D$2:$AK$17)</f>
        <v>0</v>
      </c>
      <c r="H116" s="250">
        <f>SUMPRODUCT((TM!$A$2:$A$17=$A116)*(TMEmp=H$1),TM!$D$2:$AK$17)</f>
        <v>0</v>
      </c>
      <c r="I116" s="250">
        <f>SUMPRODUCT((TM!$A$2:$A$17=$A116)*(TMEmp=I$1),TM!$D$2:$AK$17)</f>
        <v>0</v>
      </c>
      <c r="J116" s="250">
        <f>SUMPRODUCT((TM!$A$2:$A$17=$A116)*(TMEmp=J$1),TM!$D$2:$AK$17)</f>
        <v>0</v>
      </c>
      <c r="K116" s="250">
        <f>SUMPRODUCT((TM!$A$2:$A$17=$A116)*(TMEmp=K$1),TM!$D$2:$AK$17)</f>
        <v>0</v>
      </c>
      <c r="L116" s="250">
        <f>SUMPRODUCT((TM!$A$2:$A$17=$A116)*(TMEmp=L$1),TM!$D$2:$AK$17)</f>
        <v>0</v>
      </c>
      <c r="M116" s="250">
        <f>SUMPRODUCT((TM!$A$2:$A$17=$A116)*(TMEmp=M$1),TM!$D$2:$AK$17)</f>
        <v>0</v>
      </c>
      <c r="N116" s="250">
        <f>SUMPRODUCT((TM!$A$2:$A$17=$A116)*(TMEmp=N$1),TM!$D$2:$AK$17)</f>
        <v>0</v>
      </c>
      <c r="O116" s="250">
        <f>SUMPRODUCT((TM!$A$2:$A$17=$A116)*(TMEmp=O$1),TM!$D$2:$AK$17)</f>
        <v>0</v>
      </c>
      <c r="P116" s="250">
        <f>SUMPRODUCT((TM!$A$2:$A$17=$A116)*(TMEmp=P$1),TM!$D$2:$AK$17)</f>
        <v>0</v>
      </c>
      <c r="Q116" s="250">
        <f>SUMPRODUCT((TM!$A$2:$A$17=$A116)*(TMEmp=Q$1),TM!$D$2:$AK$17)</f>
        <v>0</v>
      </c>
      <c r="R116" s="250">
        <f>SUMPRODUCT((TM!$A$2:$A$17=$A116)*(TMEmp=R$1),TM!$D$2:$AK$17)</f>
        <v>0</v>
      </c>
      <c r="S116" s="250">
        <f>SUMPRODUCT((TM!$A$2:$A$17=$A116)*(TMEmp=S$1),TM!$D$2:$AK$17)</f>
        <v>0</v>
      </c>
      <c r="T116" s="250">
        <f>SUMPRODUCT((TM!$A$2:$A$17=$A116)*(TMEmp=T$1),TM!$D$2:$AK$17)</f>
        <v>0</v>
      </c>
      <c r="U116" s="250">
        <f>SUMPRODUCT((TM!$A$2:$A$17=$A116)*(TMEmp=U$1),TM!$D$2:$AK$17)</f>
        <v>0</v>
      </c>
      <c r="V116" s="250">
        <f>SUMPRODUCT((TM!$A$2:$A$17=$A116)*(TMEmp=V$1),TM!$D$2:$AK$17)</f>
        <v>0</v>
      </c>
      <c r="W116" s="250">
        <f>SUMPRODUCT((TM!$A$2:$A$17=$A116)*(TMEmp=W$1),TM!$D$2:$AK$17)</f>
        <v>0</v>
      </c>
      <c r="X116" s="250">
        <f>SUMPRODUCT((TM!$A$2:$A$17=$A116)*(TMEmp=X$1),TM!$D$2:$AK$17)</f>
        <v>0</v>
      </c>
      <c r="Y116" s="250">
        <f>SUMPRODUCT((TM!$A$2:$A$17=$A116)*(TMEmp=Y$1),TM!$D$2:$AK$17)</f>
        <v>0</v>
      </c>
      <c r="Z116" s="250">
        <f>SUMPRODUCT((TM!$A$2:$A$17=$A116)*(TMEmp=Z$1),TM!$D$2:$AK$17)</f>
        <v>0</v>
      </c>
      <c r="AA116" s="250">
        <f>SUMPRODUCT((TM!$A$2:$A$17=$A116)*(TMEmp=AA$1),TM!$D$2:$AK$17)</f>
        <v>0</v>
      </c>
      <c r="AB116" s="250">
        <f>SUMPRODUCT((TM!$A$2:$A$17=$A116)*(TMEmp=AB$1),TM!$D$2:$AK$17)</f>
        <v>0</v>
      </c>
      <c r="AC116" s="250">
        <f>SUMPRODUCT((TM!$A$2:$A$17=$A116)*(TMEmp=AC$1),TM!$D$2:$AK$17)</f>
        <v>0</v>
      </c>
      <c r="AD116" s="250">
        <f>SUMPRODUCT((TM!$A$2:$A$17=$A116)*(TMEmp=AD$1),TM!$D$2:$AK$17)</f>
        <v>0</v>
      </c>
      <c r="AE116" s="250">
        <f>SUMPRODUCT((TM!$A$2:$A$17=$A116)*(TMEmp=AE$1),TM!$D$2:$AK$17)</f>
        <v>0</v>
      </c>
      <c r="AF116" s="250">
        <f>SUMPRODUCT((TM!$A$2:$A$17=$A116)*(TMEmp=AF$1),TM!$D$2:$AK$17)</f>
        <v>0</v>
      </c>
      <c r="AG116" s="250">
        <f>SUMPRODUCT((TM!$A$2:$A$17=$A116)*(TMEmp=AG$1),TM!$D$2:$AK$17)</f>
        <v>0</v>
      </c>
      <c r="AH116" s="250">
        <f>SUMPRODUCT((TM!$A$2:$A$17=$A116)*(TMEmp=AH$1),TM!$D$2:$AK$17)</f>
        <v>0</v>
      </c>
      <c r="AI116" s="250">
        <f>SUMPRODUCT((TM!$A$2:$A$17=$A116)*(TMEmp=AI$1),TM!$D$2:$AK$17)</f>
        <v>0</v>
      </c>
      <c r="AJ116" s="250">
        <f>SUMPRODUCT((TM!$A$2:$A$17=$A116)*(TMEmp=AJ$1),TM!$D$2:$AK$17)</f>
        <v>0</v>
      </c>
      <c r="AK116" s="250">
        <f>SUMPRODUCT((TM!$A$2:$A$17=$A116)*(TMEmp=AK$1),TM!$D$2:$AK$17)</f>
        <v>0</v>
      </c>
      <c r="AL116" s="250">
        <f>SUMPRODUCT((TM!$A$2:$A$17=$A116)*(TMEmp=AL$1),TM!$D$2:$AK$17)</f>
        <v>0</v>
      </c>
      <c r="AM116" s="250">
        <f>SUMPRODUCT((TM!$A$2:$A$17=$A116)*(TMEmp=AM$1),TM!$D$2:$AK$17)</f>
        <v>0</v>
      </c>
      <c r="AN116" s="250">
        <f>SUMPRODUCT((TM!$A$2:$A$17=$A116)*(TMEmp=AN$1),TM!$D$2:$AK$17)</f>
        <v>0</v>
      </c>
      <c r="AO116" s="250">
        <f>SUMPRODUCT((TM!$A$2:$A$17=$A116)*(TMEmp=AO$1),TM!$D$2:$AK$17)</f>
        <v>0</v>
      </c>
      <c r="AP116" s="250">
        <f>SUMPRODUCT((TM!$A$2:$A$17=$A116)*(TMEmp=AP$1),TM!$D$2:$AK$17)</f>
        <v>0</v>
      </c>
      <c r="AQ116" s="250">
        <f>SUMPRODUCT((TM!$A$2:$A$17=$A116)*(TMEmp=AQ$1),TM!$D$2:$AK$17)</f>
        <v>0</v>
      </c>
      <c r="AR116" s="250">
        <f>SUMPRODUCT((TM!$A$2:$A$17=$A116)*(TMEmp=AR$1),TM!$D$2:$AK$17)</f>
        <v>0</v>
      </c>
      <c r="AS116" s="250">
        <f>SUMPRODUCT((TM!$A$2:$A$17=$A116)*(TMEmp=AS$1),TM!$D$2:$AK$17)</f>
        <v>0</v>
      </c>
      <c r="AT116" s="250">
        <f>SUMPRODUCT((TM!$A$2:$A$17=$A116)*(TMEmp=AT$1),TM!$D$2:$AK$17)</f>
        <v>0</v>
      </c>
      <c r="AU116" s="250">
        <f>SUMPRODUCT((TM!$A$2:$A$17=$A116)*(TMEmp=AU$1),TM!$D$2:$AK$17)</f>
        <v>0</v>
      </c>
      <c r="AV116" s="250">
        <f>SUMPRODUCT((TM!$A$2:$A$17=$A116)*(TMEmp=AV$1),TM!$D$2:$AK$17)</f>
        <v>0</v>
      </c>
      <c r="AW116" s="250">
        <f>SUMPRODUCT((TM!$A$2:$A$17=$A116)*(TMEmp=AW$1),TM!$D$2:$AK$17)</f>
        <v>0</v>
      </c>
      <c r="AX116" s="467">
        <f>SUMPRODUCT((TM!$A$2:$A$17=$A116)*(TMEmp=AX$1),TM!$D$2:$AK$17)</f>
        <v>0</v>
      </c>
      <c r="AZ116" s="246"/>
    </row>
    <row r="117" spans="1:52" s="271" customFormat="1" x14ac:dyDescent="0.2">
      <c r="A117" s="256">
        <f t="shared" si="42"/>
        <v>42559</v>
      </c>
      <c r="B117" s="257" t="s">
        <v>72</v>
      </c>
      <c r="C117" s="258">
        <f>SUMPRODUCT((PC!$A$2:$A$80=$A117)*(PCEmp=C$1),PC!$D$2:$BD$80)</f>
        <v>0</v>
      </c>
      <c r="D117" s="259">
        <f>SUMPRODUCT((PC!$A$2:$A$80=$A117)*(PCEmp=D$1),PC!$D$2:$BD$80)</f>
        <v>0</v>
      </c>
      <c r="E117" s="259">
        <f>SUMPRODUCT((PC!$A$2:$A$80=$A117)*(PCEmp=E$1),PC!$D$2:$BD$80)</f>
        <v>0</v>
      </c>
      <c r="F117" s="259">
        <f>SUMPRODUCT((PC!$A$2:$A$80=$A117)*(PCEmp=F$1),PC!$D$2:$BD$80)</f>
        <v>0</v>
      </c>
      <c r="G117" s="259">
        <f>SUMPRODUCT((PC!$A$2:$A$80=$A117)*(PCEmp=G$1),PC!$D$2:$BD$80)</f>
        <v>0</v>
      </c>
      <c r="H117" s="259">
        <f>SUMPRODUCT((PC!$A$2:$A$80=$A117)*(PCEmp=H$1),PC!$D$2:$BD$80)</f>
        <v>0</v>
      </c>
      <c r="I117" s="259">
        <f>SUMPRODUCT((PC!$A$2:$A$80=$A117)*(PCEmp=I$1),PC!$D$2:$BD$80)</f>
        <v>0</v>
      </c>
      <c r="J117" s="259">
        <f>SUMPRODUCT((PC!$A$2:$A$80=$A117)*(PCEmp=J$1),PC!$D$2:$BD$80)</f>
        <v>0</v>
      </c>
      <c r="K117" s="259">
        <f>SUMPRODUCT((PC!$A$2:$A$80=$A117)*(PCEmp=K$1),PC!$D$2:$BD$80)</f>
        <v>0</v>
      </c>
      <c r="L117" s="259">
        <f>SUMPRODUCT((PC!$A$2:$A$80=$A117)*(PCEmp=L$1),PC!$D$2:$BD$80)</f>
        <v>0</v>
      </c>
      <c r="M117" s="259">
        <f>SUMPRODUCT((PC!$A$2:$A$80=$A117)*(PCEmp=M$1),PC!$D$2:$BD$80)</f>
        <v>0</v>
      </c>
      <c r="N117" s="259">
        <f>SUMPRODUCT((PC!$A$2:$A$80=$A117)*(PCEmp=N$1),PC!$D$2:$BD$80)</f>
        <v>0</v>
      </c>
      <c r="O117" s="259">
        <f>SUMPRODUCT((PC!$A$2:$A$80=$A117)*(PCEmp=O$1),PC!$D$2:$BD$80)</f>
        <v>0</v>
      </c>
      <c r="P117" s="259">
        <f>SUMPRODUCT((PC!$A$2:$A$80=$A117)*(PCEmp=P$1),PC!$D$2:$BD$80)</f>
        <v>0</v>
      </c>
      <c r="Q117" s="259">
        <f>SUMPRODUCT((PC!$A$2:$A$80=$A117)*(PCEmp=Q$1),PC!$D$2:$BD$80)</f>
        <v>0</v>
      </c>
      <c r="R117" s="259">
        <f>SUMPRODUCT((PC!$A$2:$A$80=$A117)*(PCEmp=R$1),PC!$D$2:$BD$80)</f>
        <v>0</v>
      </c>
      <c r="S117" s="259">
        <f>SUMPRODUCT((PC!$A$2:$A$80=$A117)*(PCEmp=S$1),PC!$D$2:$BD$80)</f>
        <v>0</v>
      </c>
      <c r="T117" s="259">
        <f>SUMPRODUCT((PC!$A$2:$A$80=$A117)*(PCEmp=T$1),PC!$D$2:$BD$80)</f>
        <v>0</v>
      </c>
      <c r="U117" s="259">
        <f>SUMPRODUCT((PC!$A$2:$A$80=$A117)*(PCEmp=U$1),PC!$D$2:$BD$80)</f>
        <v>0</v>
      </c>
      <c r="V117" s="259">
        <f>SUMPRODUCT((PC!$A$2:$A$80=$A117)*(PCEmp=V$1),PC!$D$2:$BD$80)</f>
        <v>0</v>
      </c>
      <c r="W117" s="259">
        <f>SUMPRODUCT((PC!$A$2:$A$80=$A117)*(PCEmp=W$1),PC!$D$2:$BD$80)</f>
        <v>0</v>
      </c>
      <c r="X117" s="259">
        <f>SUMPRODUCT((PC!$A$2:$A$80=$A117)*(PCEmp=X$1),PC!$D$2:$BD$80)</f>
        <v>0</v>
      </c>
      <c r="Y117" s="259">
        <f>SUMPRODUCT((PC!$A$2:$A$80=$A117)*(PCEmp=Y$1),PC!$D$2:$BD$80)</f>
        <v>0</v>
      </c>
      <c r="Z117" s="259">
        <f>SUMPRODUCT((PC!$A$2:$A$80=$A117)*(PCEmp=Z$1),PC!$D$2:$BD$80)</f>
        <v>0</v>
      </c>
      <c r="AA117" s="259">
        <f>SUMPRODUCT((PC!$A$2:$A$80=$A117)*(PCEmp=AA$1),PC!$D$2:$BD$80)</f>
        <v>0</v>
      </c>
      <c r="AB117" s="259">
        <f>SUMPRODUCT((PC!$A$2:$A$80=$A117)*(PCEmp=AB$1),PC!$D$2:$BD$80)</f>
        <v>0</v>
      </c>
      <c r="AC117" s="259">
        <f>SUMPRODUCT((PC!$A$2:$A$80=$A117)*(PCEmp=AC$1),PC!$D$2:$BD$80)</f>
        <v>0</v>
      </c>
      <c r="AD117" s="259">
        <f>SUMPRODUCT((PC!$A$2:$A$80=$A117)*(PCEmp=AD$1),PC!$D$2:$BD$80)</f>
        <v>0</v>
      </c>
      <c r="AE117" s="259">
        <f>SUMPRODUCT((PC!$A$2:$A$80=$A117)*(PCEmp=AE$1),PC!$D$2:$BD$80)</f>
        <v>0</v>
      </c>
      <c r="AF117" s="259">
        <f>SUMPRODUCT((PC!$A$2:$A$80=$A117)*(PCEmp=AF$1),PC!$D$2:$BD$80)</f>
        <v>0</v>
      </c>
      <c r="AG117" s="259">
        <f>SUMPRODUCT((PC!$A$2:$A$80=$A117)*(PCEmp=AG$1),PC!$D$2:$BD$80)</f>
        <v>0</v>
      </c>
      <c r="AH117" s="259">
        <f>SUMPRODUCT((PC!$A$2:$A$80=$A117)*(PCEmp=AH$1),PC!$D$2:$BD$80)</f>
        <v>0</v>
      </c>
      <c r="AI117" s="259">
        <f>SUMPRODUCT((PC!$A$2:$A$80=$A117)*(PCEmp=AI$1),PC!$D$2:$BD$80)</f>
        <v>0</v>
      </c>
      <c r="AJ117" s="259">
        <f>SUMPRODUCT((PC!$A$2:$A$80=$A117)*(PCEmp=AJ$1),PC!$D$2:$BD$80)</f>
        <v>0</v>
      </c>
      <c r="AK117" s="259">
        <f>SUMPRODUCT((PC!$A$2:$A$80=$A117)*(PCEmp=AK$1),PC!$D$2:$BD$80)</f>
        <v>0</v>
      </c>
      <c r="AL117" s="259">
        <f>SUMPRODUCT((PC!$A$2:$A$80=$A117)*(PCEmp=AL$1),PC!$D$2:$BD$80)</f>
        <v>0</v>
      </c>
      <c r="AM117" s="259">
        <f>SUMPRODUCT((PC!$A$2:$A$80=$A117)*(PCEmp=AM$1),PC!$D$2:$BD$80)</f>
        <v>0</v>
      </c>
      <c r="AN117" s="259">
        <f>SUMPRODUCT((PC!$A$2:$A$80=$A117)*(PCEmp=AN$1),PC!$D$2:$BD$80)</f>
        <v>0</v>
      </c>
      <c r="AO117" s="259">
        <f>SUMPRODUCT((PC!$A$2:$A$80=$A117)*(PCEmp=AO$1),PC!$D$2:$BD$80)</f>
        <v>0</v>
      </c>
      <c r="AP117" s="259">
        <f>SUMPRODUCT((PC!$A$2:$A$80=$A117)*(PCEmp=AP$1),PC!$D$2:$BD$80)</f>
        <v>0</v>
      </c>
      <c r="AQ117" s="259">
        <f>SUMPRODUCT((PC!$A$2:$A$80=$A117)*(PCEmp=AQ$1),PC!$D$2:$BD$80)</f>
        <v>0</v>
      </c>
      <c r="AR117" s="259">
        <f>SUMPRODUCT((PC!$A$2:$A$80=$A117)*(PCEmp=AR$1),PC!$D$2:$BD$80)</f>
        <v>0</v>
      </c>
      <c r="AS117" s="259">
        <f>SUMPRODUCT((PC!$A$2:$A$80=$A117)*(PCEmp=AS$1),PC!$D$2:$BD$80)</f>
        <v>0</v>
      </c>
      <c r="AT117" s="259">
        <f>SUMPRODUCT((PC!$A$2:$A$80=$A117)*(PCEmp=AT$1),PC!$D$2:$BD$80)</f>
        <v>0</v>
      </c>
      <c r="AU117" s="259">
        <f>SUMPRODUCT((PC!$A$2:$A$80=$A117)*(PCEmp=AU$1),PC!$D$2:$BD$80)</f>
        <v>0</v>
      </c>
      <c r="AV117" s="259">
        <f>SUMPRODUCT((PC!$A$2:$A$80=$A117)*(PCEmp=AV$1),PC!$D$2:$BD$80)</f>
        <v>0</v>
      </c>
      <c r="AW117" s="259">
        <f>SUMPRODUCT((PC!$A$2:$A$80=$A117)*(PCEmp=AW$1),PC!$D$2:$BD$80)</f>
        <v>0</v>
      </c>
      <c r="AX117" s="468">
        <f>SUMPRODUCT((PC!$A$2:$A$80=$A117)*(PCEmp=AX$1),PC!$D$2:$BD$80)</f>
        <v>0</v>
      </c>
      <c r="AZ117" s="246"/>
    </row>
    <row r="118" spans="1:52" s="271" customFormat="1" x14ac:dyDescent="0.2">
      <c r="A118" s="247">
        <f t="shared" si="42"/>
        <v>42559</v>
      </c>
      <c r="B118" s="254" t="s">
        <v>85</v>
      </c>
      <c r="C118" s="249">
        <f>SUMPRODUCT((RF!$A$2:$A$17=$A118)*(RFEmp=C$1)*(RF!$H$21:$AO$21="RF Lead"),RF!$H$2:$AO$17)</f>
        <v>0</v>
      </c>
      <c r="D118" s="250">
        <f>SUMPRODUCT((RF!$A$2:$A$17=$A118)*(RFEmp=D$1)*(RF!$H$21:$AO$21="RF Lead"),RF!$H$2:$AO$17)</f>
        <v>0</v>
      </c>
      <c r="E118" s="250">
        <f>SUMPRODUCT((RF!$A$2:$A$17=$A118)*(RFEmp=E$1)*(RF!$H$21:$AO$21="RF Lead"),RF!$H$2:$AO$17)</f>
        <v>3.25</v>
      </c>
      <c r="F118" s="250">
        <f>SUMPRODUCT((RF!$A$2:$A$17=$A118)*(RFEmp=F$1)*(RF!$H$21:$AO$21="RF Lead"),RF!$H$2:$AO$17)</f>
        <v>0</v>
      </c>
      <c r="G118" s="250">
        <f>SUMPRODUCT((RF!$A$2:$A$17=$A118)*(RFEmp=G$1)*(RF!$H$21:$AO$21="RF Lead"),RF!$H$2:$AO$17)</f>
        <v>0</v>
      </c>
      <c r="H118" s="250">
        <f>SUMPRODUCT((RF!$A$2:$A$17=$A118)*(RFEmp=H$1)*(RF!$H$21:$AO$21="RF Lead"),RF!$H$2:$AO$17)</f>
        <v>0</v>
      </c>
      <c r="I118" s="250">
        <f>SUMPRODUCT((RF!$A$2:$A$17=$A118)*(RFEmp=I$1)*(RF!$H$21:$AO$21="RF Lead"),RF!$H$2:$AO$17)</f>
        <v>0</v>
      </c>
      <c r="J118" s="250">
        <f>SUMPRODUCT((RF!$A$2:$A$17=$A118)*(RFEmp=J$1)*(RF!$H$21:$AO$21="RF Lead"),RF!$H$2:$AO$17)</f>
        <v>0</v>
      </c>
      <c r="K118" s="250">
        <f>SUMPRODUCT((RF!$A$2:$A$17=$A118)*(RFEmp=K$1)*(RF!$H$21:$AO$21="RF Lead"),RF!$H$2:$AO$17)</f>
        <v>0</v>
      </c>
      <c r="L118" s="250">
        <f>SUMPRODUCT((RF!$A$2:$A$17=$A118)*(RFEmp=L$1)*(RF!$H$21:$AO$21="RF Lead"),RF!$H$2:$AO$17)</f>
        <v>0</v>
      </c>
      <c r="M118" s="250">
        <f>SUMPRODUCT((RF!$A$2:$A$17=$A118)*(RFEmp=M$1)*(RF!$H$21:$AO$21="RF Lead"),RF!$H$2:$AO$17)</f>
        <v>0</v>
      </c>
      <c r="N118" s="250">
        <f>SUMPRODUCT((RF!$A$2:$A$17=$A118)*(RFEmp=N$1)*(RF!$H$21:$AO$21="RF Lead"),RF!$H$2:$AO$17)</f>
        <v>0</v>
      </c>
      <c r="O118" s="250">
        <f>SUMPRODUCT((RF!$A$2:$A$17=$A118)*(RFEmp=O$1)*(RF!$H$21:$AO$21="RF Lead"),RF!$H$2:$AO$17)</f>
        <v>0</v>
      </c>
      <c r="P118" s="250">
        <f>SUMPRODUCT((RF!$A$2:$A$17=$A118)*(RFEmp=P$1)*(RF!$H$21:$AO$21="RF Lead"),RF!$H$2:$AO$17)</f>
        <v>0</v>
      </c>
      <c r="Q118" s="250">
        <f>SUMPRODUCT((RF!$A$2:$A$17=$A118)*(RFEmp=Q$1)*(RF!$H$21:$AO$21="RF Lead"),RF!$H$2:$AO$17)</f>
        <v>0</v>
      </c>
      <c r="R118" s="250">
        <f>SUMPRODUCT((RF!$A$2:$A$17=$A118)*(RFEmp=R$1)*(RF!$H$21:$AO$21="RF Lead"),RF!$H$2:$AO$17)</f>
        <v>0</v>
      </c>
      <c r="S118" s="250">
        <f>SUMPRODUCT((RF!$A$2:$A$17=$A118)*(RFEmp=S$1)*(RF!$H$21:$AO$21="RF Lead"),RF!$H$2:$AO$17)</f>
        <v>0</v>
      </c>
      <c r="T118" s="250">
        <f>SUMPRODUCT((RF!$A$2:$A$17=$A118)*(RFEmp=T$1)*(RF!$H$21:$AO$21="RF Lead"),RF!$H$2:$AO$17)</f>
        <v>0</v>
      </c>
      <c r="U118" s="250">
        <f>SUMPRODUCT((RF!$A$2:$A$17=$A118)*(RFEmp=U$1)*(RF!$H$21:$AO$21="RF Lead"),RF!$H$2:$AO$17)</f>
        <v>0</v>
      </c>
      <c r="V118" s="250">
        <f>SUMPRODUCT((RF!$A$2:$A$17=$A118)*(RFEmp=V$1)*(RF!$H$21:$AO$21="RF Lead"),RF!$H$2:$AO$17)</f>
        <v>0</v>
      </c>
      <c r="W118" s="250">
        <f>SUMPRODUCT((RF!$A$2:$A$17=$A118)*(RFEmp=W$1)*(RF!$H$21:$AO$21="RF Lead"),RF!$H$2:$AO$17)</f>
        <v>0</v>
      </c>
      <c r="X118" s="250">
        <f>SUMPRODUCT((RF!$A$2:$A$17=$A118)*(RFEmp=X$1)*(RF!$H$21:$AO$21="RF Lead"),RF!$H$2:$AO$17)</f>
        <v>0</v>
      </c>
      <c r="Y118" s="250">
        <f>SUMPRODUCT((RF!$A$2:$A$17=$A118)*(RFEmp=Y$1)*(RF!$H$21:$AO$21="RF Lead"),RF!$H$2:$AO$17)</f>
        <v>0</v>
      </c>
      <c r="Z118" s="250">
        <f>SUMPRODUCT((RF!$A$2:$A$17=$A118)*(RFEmp=Z$1)*(RF!$H$21:$AO$21="RF Lead"),RF!$H$2:$AO$17)</f>
        <v>0</v>
      </c>
      <c r="AA118" s="250">
        <f>SUMPRODUCT((RF!$A$2:$A$17=$A118)*(RFEmp=AA$1)*(RF!$H$21:$AO$21="RF Lead"),RF!$H$2:$AO$17)</f>
        <v>0</v>
      </c>
      <c r="AB118" s="250">
        <f>SUMPRODUCT((RF!$A$2:$A$17=$A118)*(RFEmp=AB$1)*(RF!$H$21:$AO$21="RF Lead"),RF!$H$2:$AO$17)</f>
        <v>0</v>
      </c>
      <c r="AC118" s="250">
        <f>SUMPRODUCT((RF!$A$2:$A$17=$A118)*(RFEmp=AC$1)*(RF!$H$21:$AO$21="RF Lead"),RF!$H$2:$AO$17)</f>
        <v>0</v>
      </c>
      <c r="AD118" s="250">
        <f>SUMPRODUCT((RF!$A$2:$A$17=$A118)*(RFEmp=AD$1)*(RF!$H$21:$AO$21="RF Lead"),RF!$H$2:$AO$17)</f>
        <v>0</v>
      </c>
      <c r="AE118" s="250">
        <f>SUMPRODUCT((RF!$A$2:$A$17=$A118)*(RFEmp=AE$1)*(RF!$H$21:$AO$21="RF Lead"),RF!$H$2:$AO$17)</f>
        <v>0</v>
      </c>
      <c r="AF118" s="250">
        <f>SUMPRODUCT((RF!$A$2:$A$17=$A118)*(RFEmp=AF$1)*(RF!$H$21:$AO$21="RF Lead"),RF!$H$2:$AO$17)</f>
        <v>0</v>
      </c>
      <c r="AG118" s="250">
        <f>SUMPRODUCT((RF!$A$2:$A$17=$A118)*(RFEmp=AG$1)*(RF!$H$21:$AO$21="RF Lead"),RF!$H$2:$AO$17)</f>
        <v>0</v>
      </c>
      <c r="AH118" s="250">
        <f>SUMPRODUCT((RF!$A$2:$A$17=$A118)*(RFEmp=AH$1)*(RF!$H$21:$AO$21="RF Lead"),RF!$H$2:$AO$17)</f>
        <v>0</v>
      </c>
      <c r="AI118" s="250">
        <f>SUMPRODUCT((RF!$A$2:$A$17=$A118)*(RFEmp=AI$1)*(RF!$H$21:$AO$21="RF Lead"),RF!$H$2:$AO$17)</f>
        <v>0</v>
      </c>
      <c r="AJ118" s="250">
        <f>SUMPRODUCT((RF!$A$2:$A$17=$A118)*(RFEmp=AJ$1)*(RF!$H$21:$AO$21="RF Lead"),RF!$H$2:$AO$17)</f>
        <v>0</v>
      </c>
      <c r="AK118" s="250">
        <f>SUMPRODUCT((RF!$A$2:$A$17=$A118)*(RFEmp=AK$1)*(RF!$H$21:$AO$21="RF Lead"),RF!$H$2:$AO$17)</f>
        <v>0</v>
      </c>
      <c r="AL118" s="250">
        <f>SUMPRODUCT((RF!$A$2:$A$17=$A118)*(RFEmp=AL$1)*(RF!$H$21:$AO$21="RF Lead"),RF!$H$2:$AO$17)</f>
        <v>0</v>
      </c>
      <c r="AM118" s="250">
        <f>SUMPRODUCT((RF!$A$2:$A$17=$A118)*(RFEmp=AM$1)*(RF!$H$21:$AO$21="RF Lead"),RF!$H$2:$AO$17)</f>
        <v>0</v>
      </c>
      <c r="AN118" s="250">
        <f>SUMPRODUCT((RF!$A$2:$A$17=$A118)*(RFEmp=AN$1)*(RF!$H$21:$AO$21="RF Lead"),RF!$H$2:$AO$17)</f>
        <v>0</v>
      </c>
      <c r="AO118" s="250">
        <f>SUMPRODUCT((RF!$A$2:$A$17=$A118)*(RFEmp=AO$1)*(RF!$H$21:$AO$21="RF Lead"),RF!$H$2:$AO$17)</f>
        <v>0</v>
      </c>
      <c r="AP118" s="250">
        <f>SUMPRODUCT((RF!$A$2:$A$17=$A118)*(RFEmp=AP$1)*(RF!$H$21:$AO$21="RF Lead"),RF!$H$2:$AO$17)</f>
        <v>0</v>
      </c>
      <c r="AQ118" s="250">
        <f>SUMPRODUCT((RF!$A$2:$A$17=$A118)*(RFEmp=AQ$1)*(RF!$H$21:$AO$21="RF Lead"),RF!$H$2:$AO$17)</f>
        <v>0</v>
      </c>
      <c r="AR118" s="250">
        <f>SUMPRODUCT((RF!$A$2:$A$17=$A118)*(RFEmp=AR$1)*(RF!$H$21:$AO$21="RF Lead"),RF!$H$2:$AO$17)</f>
        <v>0</v>
      </c>
      <c r="AS118" s="250">
        <f>SUMPRODUCT((RF!$A$2:$A$17=$A118)*(RFEmp=AS$1)*(RF!$H$21:$AO$21="RF Lead"),RF!$H$2:$AO$17)</f>
        <v>0</v>
      </c>
      <c r="AT118" s="250">
        <f>SUMPRODUCT((RF!$A$2:$A$17=$A118)*(RFEmp=AT$1)*(RF!$H$21:$AO$21="RF Lead"),RF!$H$2:$AO$17)</f>
        <v>0</v>
      </c>
      <c r="AU118" s="250">
        <f>SUMPRODUCT((RF!$A$2:$A$17=$A118)*(RFEmp=AU$1)*(RF!$H$21:$AO$21="RF Lead"),RF!$H$2:$AO$17)</f>
        <v>0</v>
      </c>
      <c r="AV118" s="250">
        <f>SUMPRODUCT((RF!$A$2:$A$17=$A118)*(RFEmp=AV$1)*(RF!$H$21:$AO$21="RF Lead"),RF!$H$2:$AO$17)</f>
        <v>0</v>
      </c>
      <c r="AW118" s="250">
        <f>SUMPRODUCT((RF!$A$2:$A$17=$A118)*(RFEmp=AW$1)*(RF!$H$21:$AO$21="RF Lead"),RF!$H$2:$AO$17)</f>
        <v>0</v>
      </c>
      <c r="AX118" s="467">
        <f>SUMPRODUCT((RF!$A$2:$A$17=$A118)*(RFEmp=AX$1)*(RF!$H$21:$AO$21="RF Lead"),RF!$H$2:$AO$17)</f>
        <v>0</v>
      </c>
      <c r="AZ118" s="246"/>
    </row>
    <row r="119" spans="1:52" s="271" customFormat="1" x14ac:dyDescent="0.2">
      <c r="A119" s="260">
        <f t="shared" si="42"/>
        <v>42559</v>
      </c>
      <c r="B119" s="261" t="str">
        <f>Total!$M$1</f>
        <v>SC</v>
      </c>
      <c r="C119" s="249">
        <f>SUMPRODUCT((SC!$A$2:$A$34=$A119)*(SCEmp=C$1),SC!$F$2:$Z$34)</f>
        <v>0</v>
      </c>
      <c r="D119" s="250">
        <f>SUMPRODUCT((SC!$A$2:$A$34=$A119)*(SCEmp=D$1),SC!$F$2:$Z$34)</f>
        <v>0</v>
      </c>
      <c r="E119" s="250">
        <f>SUMPRODUCT((SC!$A$2:$A$34=$A119)*(SCEmp=E$1),SC!$F$2:$Z$34)</f>
        <v>0</v>
      </c>
      <c r="F119" s="250">
        <f>SUMPRODUCT((SC!$A$2:$A$34=$A119)*(SCEmp=F$1),SC!$F$2:$Z$34)</f>
        <v>0</v>
      </c>
      <c r="G119" s="250">
        <f>SUMPRODUCT((SC!$A$2:$A$34=$A119)*(SCEmp=G$1),SC!$F$2:$Z$34)</f>
        <v>0</v>
      </c>
      <c r="H119" s="250">
        <f>SUMPRODUCT((SC!$A$2:$A$34=$A119)*(SCEmp=H$1),SC!$F$2:$Z$34)</f>
        <v>0</v>
      </c>
      <c r="I119" s="250">
        <f>SUMPRODUCT((SC!$A$2:$A$34=$A119)*(SCEmp=I$1),SC!$F$2:$Z$34)</f>
        <v>0</v>
      </c>
      <c r="J119" s="250">
        <f>SUMPRODUCT((SC!$A$2:$A$34=$A119)*(SCEmp=J$1),SC!$F$2:$Z$34)</f>
        <v>0</v>
      </c>
      <c r="K119" s="250">
        <f>SUMPRODUCT((SC!$A$2:$A$34=$A119)*(SCEmp=K$1),SC!$F$2:$Z$34)</f>
        <v>0</v>
      </c>
      <c r="L119" s="250">
        <f>SUMPRODUCT((SC!$A$2:$A$34=$A119)*(SCEmp=L$1),SC!$F$2:$Z$34)</f>
        <v>0</v>
      </c>
      <c r="M119" s="250">
        <f>SUMPRODUCT((SC!$A$2:$A$34=$A119)*(SCEmp=M$1),SC!$F$2:$Z$34)</f>
        <v>0</v>
      </c>
      <c r="N119" s="250">
        <f>SUMPRODUCT((SC!$A$2:$A$34=$A119)*(SCEmp=N$1),SC!$F$2:$Z$34)</f>
        <v>0</v>
      </c>
      <c r="O119" s="250">
        <f>SUMPRODUCT((SC!$A$2:$A$34=$A119)*(SCEmp=O$1),SC!$F$2:$Z$34)</f>
        <v>0</v>
      </c>
      <c r="P119" s="250">
        <f>SUMPRODUCT((SC!$A$2:$A$34=$A119)*(SCEmp=P$1),SC!$F$2:$Z$34)</f>
        <v>0</v>
      </c>
      <c r="Q119" s="250">
        <f>SUMPRODUCT((SC!$A$2:$A$34=$A119)*(SCEmp=Q$1),SC!$F$2:$Z$34)</f>
        <v>0</v>
      </c>
      <c r="R119" s="250">
        <f>SUMPRODUCT((SC!$A$2:$A$34=$A119)*(SCEmp=R$1),SC!$F$2:$Z$34)</f>
        <v>0</v>
      </c>
      <c r="S119" s="250">
        <f>SUMPRODUCT((SC!$A$2:$A$34=$A119)*(SCEmp=S$1),SC!$F$2:$Z$34)</f>
        <v>0</v>
      </c>
      <c r="T119" s="250">
        <f>SUMPRODUCT((SC!$A$2:$A$34=$A119)*(SCEmp=T$1),SC!$F$2:$Z$34)</f>
        <v>0</v>
      </c>
      <c r="U119" s="250">
        <f>SUMPRODUCT((SC!$A$2:$A$34=$A119)*(SCEmp=U$1),SC!$F$2:$Z$34)</f>
        <v>0</v>
      </c>
      <c r="V119" s="250">
        <f>SUMPRODUCT((SC!$A$2:$A$34=$A119)*(SCEmp=V$1),SC!$F$2:$Z$34)</f>
        <v>0</v>
      </c>
      <c r="W119" s="250">
        <f>SUMPRODUCT((SC!$A$2:$A$34=$A119)*(SCEmp=W$1),SC!$F$2:$Z$34)</f>
        <v>0</v>
      </c>
      <c r="X119" s="250">
        <f>SUMPRODUCT((SC!$A$2:$A$34=$A119)*(SCEmp=X$1),SC!$F$2:$Z$34)</f>
        <v>0</v>
      </c>
      <c r="Y119" s="250">
        <f>SUMPRODUCT((SC!$A$2:$A$34=$A119)*(SCEmp=Y$1),SC!$F$2:$Z$34)</f>
        <v>0</v>
      </c>
      <c r="Z119" s="250">
        <f>SUMPRODUCT((SC!$A$2:$A$34=$A119)*(SCEmp=Z$1),SC!$F$2:$Z$34)</f>
        <v>0</v>
      </c>
      <c r="AA119" s="250">
        <f>SUMPRODUCT((SC!$A$2:$A$34=$A119)*(SCEmp=AA$1),SC!$F$2:$Z$34)</f>
        <v>0</v>
      </c>
      <c r="AB119" s="250">
        <f>SUMPRODUCT((SC!$A$2:$A$34=$A119)*(SCEmp=AB$1),SC!$F$2:$Z$34)</f>
        <v>0</v>
      </c>
      <c r="AC119" s="250">
        <f>SUMPRODUCT((SC!$A$2:$A$34=$A119)*(SCEmp=AC$1),SC!$F$2:$Z$34)</f>
        <v>0</v>
      </c>
      <c r="AD119" s="250">
        <f>SUMPRODUCT((SC!$A$2:$A$34=$A119)*(SCEmp=AD$1),SC!$F$2:$Z$34)</f>
        <v>0</v>
      </c>
      <c r="AE119" s="250">
        <f>SUMPRODUCT((SC!$A$2:$A$34=$A119)*(SCEmp=AE$1),SC!$F$2:$Z$34)</f>
        <v>0</v>
      </c>
      <c r="AF119" s="250">
        <f>SUMPRODUCT((SC!$A$2:$A$34=$A119)*(SCEmp=AF$1),SC!$F$2:$Z$34)</f>
        <v>0</v>
      </c>
      <c r="AG119" s="250">
        <f>SUMPRODUCT((SC!$A$2:$A$34=$A119)*(SCEmp=AG$1),SC!$F$2:$Z$34)</f>
        <v>0</v>
      </c>
      <c r="AH119" s="250">
        <f>SUMPRODUCT((SC!$A$2:$A$34=$A119)*(SCEmp=AH$1),SC!$F$2:$Z$34)</f>
        <v>0</v>
      </c>
      <c r="AI119" s="250">
        <f>SUMPRODUCT((SC!$A$2:$A$34=$A119)*(SCEmp=AI$1),SC!$F$2:$Z$34)</f>
        <v>0</v>
      </c>
      <c r="AJ119" s="250">
        <f>SUMPRODUCT((SC!$A$2:$A$34=$A119)*(SCEmp=AJ$1),SC!$F$2:$Z$34)</f>
        <v>0</v>
      </c>
      <c r="AK119" s="250">
        <f>SUMPRODUCT((SC!$A$2:$A$34=$A119)*(SCEmp=AK$1),SC!$F$2:$Z$34)</f>
        <v>0</v>
      </c>
      <c r="AL119" s="250">
        <f>SUMPRODUCT((SC!$A$2:$A$34=$A119)*(SCEmp=AL$1),SC!$F$2:$Z$34)</f>
        <v>0</v>
      </c>
      <c r="AM119" s="250">
        <f>SUMPRODUCT((SC!$A$2:$A$34=$A119)*(SCEmp=AM$1),SC!$F$2:$Z$34)</f>
        <v>0</v>
      </c>
      <c r="AN119" s="250">
        <f>SUMPRODUCT((SC!$A$2:$A$34=$A119)*(SCEmp=AN$1),SC!$F$2:$Z$34)</f>
        <v>0</v>
      </c>
      <c r="AO119" s="250">
        <f>SUMPRODUCT((SC!$A$2:$A$34=$A119)*(SCEmp=AO$1),SC!$F$2:$Z$34)</f>
        <v>0</v>
      </c>
      <c r="AP119" s="250">
        <f>SUMPRODUCT((SC!$A$2:$A$34=$A119)*(SCEmp=AP$1),SC!$F$2:$Z$34)</f>
        <v>0</v>
      </c>
      <c r="AQ119" s="250">
        <f>SUMPRODUCT((SC!$A$2:$A$34=$A119)*(SCEmp=AQ$1),SC!$F$2:$Z$34)</f>
        <v>0</v>
      </c>
      <c r="AR119" s="250">
        <f>SUMPRODUCT((SC!$A$2:$A$34=$A119)*(SCEmp=AR$1),SC!$F$2:$Z$34)</f>
        <v>0</v>
      </c>
      <c r="AS119" s="250">
        <f>SUMPRODUCT((SC!$A$2:$A$34=$A119)*(SCEmp=AS$1),SC!$F$2:$Z$34)</f>
        <v>0</v>
      </c>
      <c r="AT119" s="250">
        <f>SUMPRODUCT((SC!$A$2:$A$34=$A119)*(SCEmp=AT$1),SC!$F$2:$Z$34)</f>
        <v>0</v>
      </c>
      <c r="AU119" s="250">
        <f>SUMPRODUCT((SC!$A$2:$A$34=$A119)*(SCEmp=AU$1),SC!$F$2:$Z$34)</f>
        <v>0</v>
      </c>
      <c r="AV119" s="250">
        <f>SUMPRODUCT((SC!$A$2:$A$34=$A119)*(SCEmp=AV$1),SC!$F$2:$Z$34)</f>
        <v>0</v>
      </c>
      <c r="AW119" s="250">
        <f>SUMPRODUCT((SC!$A$2:$A$34=$A119)*(SCEmp=AW$1),SC!$F$2:$Z$34)</f>
        <v>0</v>
      </c>
      <c r="AX119" s="467">
        <f>SUMPRODUCT((SC!$A$2:$A$34=$A119)*(SCEmp=AX$1),SC!$F$2:$Z$34)</f>
        <v>0</v>
      </c>
      <c r="AZ119" s="246"/>
    </row>
    <row r="120" spans="1:52" s="271" customFormat="1" x14ac:dyDescent="0.2">
      <c r="A120" s="262">
        <f t="shared" si="42"/>
        <v>42559</v>
      </c>
      <c r="B120" s="263" t="s">
        <v>87</v>
      </c>
      <c r="C120" s="264">
        <f t="shared" ref="C120:AN120" si="49">IF(SUM(C107:C119)&gt;8,SUM(C107:C119)-8,0)+IF(SUM(C107:C119)&gt;12,SUM(C107:C119)-12,0)</f>
        <v>0</v>
      </c>
      <c r="D120" s="265">
        <f t="shared" si="49"/>
        <v>0</v>
      </c>
      <c r="E120" s="265">
        <f t="shared" si="49"/>
        <v>0</v>
      </c>
      <c r="F120" s="265">
        <f t="shared" si="49"/>
        <v>0</v>
      </c>
      <c r="G120" s="265">
        <f t="shared" si="49"/>
        <v>0</v>
      </c>
      <c r="H120" s="265">
        <f t="shared" si="49"/>
        <v>0</v>
      </c>
      <c r="I120" s="265">
        <f t="shared" si="49"/>
        <v>0</v>
      </c>
      <c r="J120" s="265">
        <f t="shared" si="49"/>
        <v>0</v>
      </c>
      <c r="K120" s="265">
        <f t="shared" si="49"/>
        <v>0</v>
      </c>
      <c r="L120" s="265">
        <f t="shared" si="49"/>
        <v>0</v>
      </c>
      <c r="M120" s="265">
        <f t="shared" si="49"/>
        <v>0</v>
      </c>
      <c r="N120" s="265">
        <f t="shared" si="49"/>
        <v>1</v>
      </c>
      <c r="O120" s="265">
        <f t="shared" si="49"/>
        <v>0</v>
      </c>
      <c r="P120" s="265">
        <f t="shared" si="49"/>
        <v>0</v>
      </c>
      <c r="Q120" s="265">
        <f t="shared" si="49"/>
        <v>0</v>
      </c>
      <c r="R120" s="265">
        <f t="shared" si="49"/>
        <v>0</v>
      </c>
      <c r="S120" s="265">
        <f t="shared" si="49"/>
        <v>0</v>
      </c>
      <c r="T120" s="265">
        <f t="shared" si="49"/>
        <v>0</v>
      </c>
      <c r="U120" s="265">
        <f t="shared" si="49"/>
        <v>0</v>
      </c>
      <c r="V120" s="265">
        <f t="shared" si="49"/>
        <v>0</v>
      </c>
      <c r="W120" s="265">
        <f t="shared" si="49"/>
        <v>0</v>
      </c>
      <c r="X120" s="265">
        <f t="shared" si="49"/>
        <v>0</v>
      </c>
      <c r="Y120" s="265">
        <f t="shared" si="49"/>
        <v>0</v>
      </c>
      <c r="Z120" s="265">
        <f t="shared" si="49"/>
        <v>0</v>
      </c>
      <c r="AA120" s="265">
        <f t="shared" si="49"/>
        <v>0</v>
      </c>
      <c r="AB120" s="265">
        <f t="shared" si="49"/>
        <v>0</v>
      </c>
      <c r="AC120" s="265">
        <f t="shared" si="49"/>
        <v>0</v>
      </c>
      <c r="AD120" s="265">
        <f t="shared" si="49"/>
        <v>0</v>
      </c>
      <c r="AE120" s="265">
        <f t="shared" si="49"/>
        <v>0</v>
      </c>
      <c r="AF120" s="265">
        <f t="shared" si="49"/>
        <v>0</v>
      </c>
      <c r="AG120" s="265">
        <f t="shared" si="49"/>
        <v>0</v>
      </c>
      <c r="AH120" s="265">
        <f t="shared" si="49"/>
        <v>0</v>
      </c>
      <c r="AI120" s="265">
        <f t="shared" si="49"/>
        <v>0</v>
      </c>
      <c r="AJ120" s="265">
        <f t="shared" si="49"/>
        <v>0</v>
      </c>
      <c r="AK120" s="265">
        <f t="shared" si="49"/>
        <v>0</v>
      </c>
      <c r="AL120" s="265">
        <f t="shared" si="49"/>
        <v>0</v>
      </c>
      <c r="AM120" s="265">
        <f t="shared" si="49"/>
        <v>0</v>
      </c>
      <c r="AN120" s="265">
        <f t="shared" si="49"/>
        <v>0</v>
      </c>
      <c r="AO120" s="265">
        <f t="shared" ref="AO120:AW120" si="50">IF(SUM(AO107:AO119)&gt;8,SUM(AO107:AO119)-8,0)+IF(SUM(AO107:AO119)&gt;12,SUM(AO107:AO119)-12,0)</f>
        <v>0</v>
      </c>
      <c r="AP120" s="265">
        <f t="shared" si="50"/>
        <v>0</v>
      </c>
      <c r="AQ120" s="265">
        <f t="shared" si="50"/>
        <v>0</v>
      </c>
      <c r="AR120" s="265">
        <f t="shared" si="50"/>
        <v>0</v>
      </c>
      <c r="AS120" s="265">
        <f t="shared" si="50"/>
        <v>0</v>
      </c>
      <c r="AT120" s="265">
        <f t="shared" si="50"/>
        <v>0</v>
      </c>
      <c r="AU120" s="265">
        <f t="shared" si="50"/>
        <v>0</v>
      </c>
      <c r="AV120" s="265">
        <f t="shared" si="50"/>
        <v>0</v>
      </c>
      <c r="AW120" s="265">
        <f t="shared" si="50"/>
        <v>0</v>
      </c>
      <c r="AX120" s="469">
        <f t="shared" ref="AX120:AX180" si="51">IF(SUM(AX107:AX119)&gt;8,SUM(AX107:AX119)-8,0)+IF(SUM(AX107:AX119)&gt;12,SUM(AX107:AX119)-12,0)</f>
        <v>0</v>
      </c>
      <c r="AZ120" s="246"/>
    </row>
    <row r="121" spans="1:52" s="271" customFormat="1" x14ac:dyDescent="0.2">
      <c r="A121" s="266">
        <f t="shared" si="42"/>
        <v>42559</v>
      </c>
      <c r="B121" s="267" t="s">
        <v>86</v>
      </c>
      <c r="C121" s="268">
        <f t="shared" ref="C121:AN121" si="52">IFERROR((C$243*SUM(C107:C116)+C$244*SUM(C117:C119))/SUM(C107:C119)/2,0)*C120</f>
        <v>0</v>
      </c>
      <c r="D121" s="269">
        <f t="shared" si="52"/>
        <v>0</v>
      </c>
      <c r="E121" s="269">
        <f t="shared" si="52"/>
        <v>0</v>
      </c>
      <c r="F121" s="269">
        <f t="shared" si="52"/>
        <v>0</v>
      </c>
      <c r="G121" s="269">
        <f t="shared" si="52"/>
        <v>0</v>
      </c>
      <c r="H121" s="269">
        <f t="shared" si="52"/>
        <v>0</v>
      </c>
      <c r="I121" s="269">
        <f t="shared" si="52"/>
        <v>0</v>
      </c>
      <c r="J121" s="269">
        <f t="shared" si="52"/>
        <v>0</v>
      </c>
      <c r="K121" s="269">
        <f t="shared" si="52"/>
        <v>0</v>
      </c>
      <c r="L121" s="269">
        <f t="shared" si="52"/>
        <v>0</v>
      </c>
      <c r="M121" s="269">
        <f t="shared" si="52"/>
        <v>0</v>
      </c>
      <c r="N121" s="269">
        <f t="shared" si="52"/>
        <v>5</v>
      </c>
      <c r="O121" s="269">
        <f t="shared" si="52"/>
        <v>0</v>
      </c>
      <c r="P121" s="269">
        <f t="shared" si="52"/>
        <v>0</v>
      </c>
      <c r="Q121" s="269">
        <f t="shared" si="52"/>
        <v>0</v>
      </c>
      <c r="R121" s="269">
        <f t="shared" si="52"/>
        <v>0</v>
      </c>
      <c r="S121" s="269">
        <f t="shared" si="52"/>
        <v>0</v>
      </c>
      <c r="T121" s="269">
        <f t="shared" si="52"/>
        <v>0</v>
      </c>
      <c r="U121" s="269">
        <f t="shared" si="52"/>
        <v>0</v>
      </c>
      <c r="V121" s="269">
        <f t="shared" si="52"/>
        <v>0</v>
      </c>
      <c r="W121" s="269">
        <f t="shared" si="52"/>
        <v>0</v>
      </c>
      <c r="X121" s="269">
        <f t="shared" si="52"/>
        <v>0</v>
      </c>
      <c r="Y121" s="269">
        <f t="shared" si="52"/>
        <v>0</v>
      </c>
      <c r="Z121" s="269">
        <f t="shared" si="52"/>
        <v>0</v>
      </c>
      <c r="AA121" s="269">
        <f t="shared" si="52"/>
        <v>0</v>
      </c>
      <c r="AB121" s="269">
        <f t="shared" si="52"/>
        <v>0</v>
      </c>
      <c r="AC121" s="269">
        <f t="shared" si="52"/>
        <v>0</v>
      </c>
      <c r="AD121" s="269">
        <f t="shared" si="52"/>
        <v>0</v>
      </c>
      <c r="AE121" s="269">
        <f t="shared" si="52"/>
        <v>0</v>
      </c>
      <c r="AF121" s="269">
        <f t="shared" si="52"/>
        <v>0</v>
      </c>
      <c r="AG121" s="269">
        <f t="shared" si="52"/>
        <v>0</v>
      </c>
      <c r="AH121" s="269">
        <f t="shared" si="52"/>
        <v>0</v>
      </c>
      <c r="AI121" s="269">
        <f t="shared" si="52"/>
        <v>0</v>
      </c>
      <c r="AJ121" s="269">
        <f t="shared" si="52"/>
        <v>0</v>
      </c>
      <c r="AK121" s="269">
        <f t="shared" si="52"/>
        <v>0</v>
      </c>
      <c r="AL121" s="269">
        <f t="shared" si="52"/>
        <v>0</v>
      </c>
      <c r="AM121" s="269">
        <f t="shared" si="52"/>
        <v>0</v>
      </c>
      <c r="AN121" s="269">
        <f t="shared" si="52"/>
        <v>0</v>
      </c>
      <c r="AO121" s="269">
        <f t="shared" ref="AO121:AW121" si="53">IFERROR((AO$243*SUM(AO107:AO116)+AO$244*SUM(AO117:AO119))/SUM(AO107:AO119)/2,0)*AO120</f>
        <v>0</v>
      </c>
      <c r="AP121" s="269">
        <f t="shared" si="53"/>
        <v>0</v>
      </c>
      <c r="AQ121" s="269">
        <f t="shared" si="53"/>
        <v>0</v>
      </c>
      <c r="AR121" s="269">
        <f t="shared" si="53"/>
        <v>0</v>
      </c>
      <c r="AS121" s="269">
        <f t="shared" si="53"/>
        <v>0</v>
      </c>
      <c r="AT121" s="269">
        <f t="shared" si="53"/>
        <v>0</v>
      </c>
      <c r="AU121" s="269">
        <f t="shared" si="53"/>
        <v>0</v>
      </c>
      <c r="AV121" s="269">
        <f t="shared" si="53"/>
        <v>0</v>
      </c>
      <c r="AW121" s="269">
        <f t="shared" si="53"/>
        <v>0</v>
      </c>
      <c r="AX121" s="470">
        <f t="shared" ref="AX121:AX181" si="54">IFERROR((AX$243*SUM(AX107:AX116)+AX$244*SUM(AX117:AX119))/SUM(AX107:AX119)/2,0)*AX120</f>
        <v>0</v>
      </c>
      <c r="AZ121" s="246"/>
    </row>
    <row r="122" spans="1:52" s="271" customFormat="1" x14ac:dyDescent="0.2">
      <c r="A122" s="247">
        <f t="shared" ref="A122" si="55">A107+1</f>
        <v>42560</v>
      </c>
      <c r="B122" s="248" t="s">
        <v>77</v>
      </c>
      <c r="C122" s="249">
        <f>SUMPRODUCT((Driver!$A$2:$A$17=$A122)*(DriverEmp=C$1),Driver!$C$2:$V$17)</f>
        <v>0</v>
      </c>
      <c r="D122" s="250">
        <f>SUMPRODUCT((Driver!$A$2:$A$17=$A122)*(DriverEmp=D$1),Driver!$C$2:$V$17)</f>
        <v>0</v>
      </c>
      <c r="E122" s="250">
        <f>SUMPRODUCT((Driver!$A$2:$A$17=$A122)*(DriverEmp=E$1),Driver!$C$2:$V$17)</f>
        <v>0</v>
      </c>
      <c r="F122" s="250">
        <f>SUMPRODUCT((Driver!$A$2:$A$17=$A122)*(DriverEmp=F$1),Driver!$C$2:$V$17)</f>
        <v>0</v>
      </c>
      <c r="G122" s="250">
        <f>SUMPRODUCT((Driver!$A$2:$A$17=$A122)*(DriverEmp=G$1),Driver!$C$2:$V$17)</f>
        <v>0</v>
      </c>
      <c r="H122" s="250">
        <f>SUMPRODUCT((Driver!$A$2:$A$17=$A122)*(DriverEmp=H$1),Driver!$C$2:$V$17)</f>
        <v>0</v>
      </c>
      <c r="I122" s="250">
        <f>SUMPRODUCT((Driver!$A$2:$A$17=$A122)*(DriverEmp=I$1),Driver!$C$2:$V$17)</f>
        <v>0</v>
      </c>
      <c r="J122" s="250">
        <f>SUMPRODUCT((Driver!$A$2:$A$17=$A122)*(DriverEmp=J$1),Driver!$C$2:$V$17)</f>
        <v>0</v>
      </c>
      <c r="K122" s="250">
        <f>SUMPRODUCT((Driver!$A$2:$A$17=$A122)*(DriverEmp=K$1),Driver!$C$2:$V$17)</f>
        <v>0</v>
      </c>
      <c r="L122" s="250">
        <f>SUMPRODUCT((Driver!$A$2:$A$17=$A122)*(DriverEmp=L$1),Driver!$C$2:$V$17)</f>
        <v>0</v>
      </c>
      <c r="M122" s="250">
        <f>SUMPRODUCT((Driver!$A$2:$A$17=$A122)*(DriverEmp=M$1),Driver!$C$2:$V$17)</f>
        <v>0</v>
      </c>
      <c r="N122" s="250">
        <f>SUMPRODUCT((Driver!$A$2:$A$17=$A122)*(DriverEmp=N$1),Driver!$C$2:$V$17)</f>
        <v>0</v>
      </c>
      <c r="O122" s="250">
        <f>SUMPRODUCT((Driver!$A$2:$A$17=$A122)*(DriverEmp=O$1),Driver!$C$2:$V$17)</f>
        <v>0</v>
      </c>
      <c r="P122" s="250">
        <f>SUMPRODUCT((Driver!$A$2:$A$17=$A122)*(DriverEmp=P$1),Driver!$C$2:$V$17)</f>
        <v>0</v>
      </c>
      <c r="Q122" s="250">
        <f>SUMPRODUCT((Driver!$A$2:$A$17=$A122)*(DriverEmp=Q$1),Driver!$C$2:$V$17)</f>
        <v>0</v>
      </c>
      <c r="R122" s="250">
        <f>SUMPRODUCT((Driver!$A$2:$A$17=$A122)*(DriverEmp=R$1),Driver!$C$2:$V$17)</f>
        <v>0</v>
      </c>
      <c r="S122" s="250">
        <f>SUMPRODUCT((Driver!$A$2:$A$17=$A122)*(DriverEmp=S$1),Driver!$C$2:$V$17)</f>
        <v>0</v>
      </c>
      <c r="T122" s="250">
        <f>SUMPRODUCT((Driver!$A$2:$A$17=$A122)*(DriverEmp=T$1),Driver!$C$2:$V$17)</f>
        <v>0</v>
      </c>
      <c r="U122" s="250">
        <f>SUMPRODUCT((Driver!$A$2:$A$17=$A122)*(DriverEmp=U$1),Driver!$C$2:$V$17)</f>
        <v>0</v>
      </c>
      <c r="V122" s="250">
        <f>SUMPRODUCT((Driver!$A$2:$A$17=$A122)*(DriverEmp=V$1),Driver!$C$2:$V$17)</f>
        <v>0</v>
      </c>
      <c r="W122" s="250">
        <f>SUMPRODUCT((Driver!$A$2:$A$17=$A122)*(DriverEmp=W$1),Driver!$C$2:$V$17)</f>
        <v>0</v>
      </c>
      <c r="X122" s="250">
        <f>SUMPRODUCT((Driver!$A$2:$A$17=$A122)*(DriverEmp=X$1),Driver!$C$2:$V$17)</f>
        <v>0</v>
      </c>
      <c r="Y122" s="250">
        <f>SUMPRODUCT((Driver!$A$2:$A$17=$A122)*(DriverEmp=Y$1),Driver!$C$2:$V$17)</f>
        <v>0</v>
      </c>
      <c r="Z122" s="250">
        <f>SUMPRODUCT((Driver!$A$2:$A$17=$A122)*(DriverEmp=Z$1),Driver!$C$2:$V$17)</f>
        <v>0</v>
      </c>
      <c r="AA122" s="250">
        <f>SUMPRODUCT((Driver!$A$2:$A$17=$A122)*(DriverEmp=AA$1),Driver!$C$2:$V$17)</f>
        <v>4</v>
      </c>
      <c r="AB122" s="250">
        <f>SUMPRODUCT((Driver!$A$2:$A$17=$A122)*(DriverEmp=AB$1),Driver!$C$2:$V$17)</f>
        <v>0</v>
      </c>
      <c r="AC122" s="250">
        <f>SUMPRODUCT((Driver!$A$2:$A$17=$A122)*(DriverEmp=AC$1),Driver!$C$2:$V$17)</f>
        <v>0</v>
      </c>
      <c r="AD122" s="250">
        <f>SUMPRODUCT((Driver!$A$2:$A$17=$A122)*(DriverEmp=AD$1),Driver!$C$2:$V$17)</f>
        <v>0</v>
      </c>
      <c r="AE122" s="250">
        <f>SUMPRODUCT((Driver!$A$2:$A$17=$A122)*(DriverEmp=AE$1),Driver!$C$2:$V$17)</f>
        <v>0</v>
      </c>
      <c r="AF122" s="250">
        <f>SUMPRODUCT((Driver!$A$2:$A$17=$A122)*(DriverEmp=AF$1),Driver!$C$2:$V$17)</f>
        <v>0</v>
      </c>
      <c r="AG122" s="250">
        <f>SUMPRODUCT((Driver!$A$2:$A$17=$A122)*(DriverEmp=AG$1),Driver!$C$2:$V$17)</f>
        <v>0</v>
      </c>
      <c r="AH122" s="250">
        <f>SUMPRODUCT((Driver!$A$2:$A$17=$A122)*(DriverEmp=AH$1),Driver!$C$2:$V$17)</f>
        <v>0</v>
      </c>
      <c r="AI122" s="250">
        <f>SUMPRODUCT((Driver!$A$2:$A$17=$A122)*(DriverEmp=AI$1),Driver!$C$2:$V$17)</f>
        <v>0</v>
      </c>
      <c r="AJ122" s="250">
        <f>SUMPRODUCT((Driver!$A$2:$A$17=$A122)*(DriverEmp=AJ$1),Driver!$C$2:$V$17)</f>
        <v>0</v>
      </c>
      <c r="AK122" s="250">
        <f>SUMPRODUCT((Driver!$A$2:$A$17=$A122)*(DriverEmp=AK$1),Driver!$C$2:$V$17)</f>
        <v>0</v>
      </c>
      <c r="AL122" s="250">
        <f>SUMPRODUCT((Driver!$A$2:$A$17=$A122)*(DriverEmp=AL$1),Driver!$C$2:$V$17)</f>
        <v>0</v>
      </c>
      <c r="AM122" s="250">
        <f>SUMPRODUCT((Driver!$A$2:$A$17=$A122)*(DriverEmp=AM$1),Driver!$C$2:$V$17)</f>
        <v>0</v>
      </c>
      <c r="AN122" s="250">
        <f>SUMPRODUCT((Driver!$A$2:$A$17=$A122)*(DriverEmp=AN$1),Driver!$C$2:$V$17)</f>
        <v>0</v>
      </c>
      <c r="AO122" s="250">
        <f>SUMPRODUCT((Driver!$A$2:$A$17=$A122)*(DriverEmp=AO$1),Driver!$C$2:$V$17)</f>
        <v>0</v>
      </c>
      <c r="AP122" s="250">
        <f>SUMPRODUCT((Driver!$A$2:$A$17=$A122)*(DriverEmp=AP$1),Driver!$C$2:$V$17)</f>
        <v>0</v>
      </c>
      <c r="AQ122" s="250">
        <f>SUMPRODUCT((Driver!$A$2:$A$17=$A122)*(DriverEmp=AQ$1),Driver!$C$2:$V$17)</f>
        <v>0</v>
      </c>
      <c r="AR122" s="250">
        <f>SUMPRODUCT((Driver!$A$2:$A$17=$A122)*(DriverEmp=AR$1),Driver!$C$2:$V$17)</f>
        <v>0</v>
      </c>
      <c r="AS122" s="250">
        <f>SUMPRODUCT((Driver!$A$2:$A$17=$A122)*(DriverEmp=AS$1),Driver!$C$2:$V$17)</f>
        <v>0</v>
      </c>
      <c r="AT122" s="250">
        <f>SUMPRODUCT((Driver!$A$2:$A$17=$A122)*(DriverEmp=AT$1),Driver!$C$2:$V$17)</f>
        <v>0</v>
      </c>
      <c r="AU122" s="250">
        <f>SUMPRODUCT((Driver!$A$2:$A$17=$A122)*(DriverEmp=AU$1),Driver!$C$2:$V$17)</f>
        <v>0</v>
      </c>
      <c r="AV122" s="250">
        <f>SUMPRODUCT((Driver!$A$2:$A$17=$A122)*(DriverEmp=AV$1),Driver!$C$2:$V$17)</f>
        <v>0</v>
      </c>
      <c r="AW122" s="250">
        <f>SUMPRODUCT((Driver!$A$2:$A$17=$A122)*(DriverEmp=AW$1),Driver!$C$2:$V$17)</f>
        <v>0</v>
      </c>
      <c r="AX122" s="467">
        <f>SUMPRODUCT((Driver!$A$2:$A$17=$A122)*(DriverEmp=AX$1),Driver!$C$2:$V$17)</f>
        <v>0</v>
      </c>
      <c r="AZ122" s="246"/>
    </row>
    <row r="123" spans="1:52" s="271" customFormat="1" x14ac:dyDescent="0.2">
      <c r="A123" s="247">
        <f t="shared" ref="A123" si="56">A122</f>
        <v>42560</v>
      </c>
      <c r="B123" s="251" t="str">
        <f>Total!$H$1</f>
        <v>PP</v>
      </c>
      <c r="C123" s="249">
        <f>SUMPRODUCT((PP!$A$2:$A$80=$A123)*(PPEmp=C$1),PP!$D$2:$BD$80)</f>
        <v>0</v>
      </c>
      <c r="D123" s="250">
        <f>SUMPRODUCT((PP!$A$2:$A$80=$A123)*(PPEmp=D$1),PP!$D$2:$BD$80)</f>
        <v>0</v>
      </c>
      <c r="E123" s="250">
        <f>SUMPRODUCT((PP!$A$2:$A$80=$A123)*(PPEmp=E$1),PP!$D$2:$BD$80)</f>
        <v>0</v>
      </c>
      <c r="F123" s="250">
        <f>SUMPRODUCT((PP!$A$2:$A$80=$A123)*(PPEmp=F$1),PP!$D$2:$BD$80)</f>
        <v>0</v>
      </c>
      <c r="G123" s="250">
        <f>SUMPRODUCT((PP!$A$2:$A$80=$A123)*(PPEmp=G$1),PP!$D$2:$BD$80)</f>
        <v>0</v>
      </c>
      <c r="H123" s="250">
        <f>SUMPRODUCT((PP!$A$2:$A$80=$A123)*(PPEmp=H$1),PP!$D$2:$BD$80)</f>
        <v>0</v>
      </c>
      <c r="I123" s="250">
        <f>SUMPRODUCT((PP!$A$2:$A$80=$A123)*(PPEmp=I$1),PP!$D$2:$BD$80)</f>
        <v>0</v>
      </c>
      <c r="J123" s="250">
        <f>SUMPRODUCT((PP!$A$2:$A$80=$A123)*(PPEmp=J$1),PP!$D$2:$BD$80)</f>
        <v>6.25</v>
      </c>
      <c r="K123" s="250">
        <f>SUMPRODUCT((PP!$A$2:$A$80=$A123)*(PPEmp=K$1),PP!$D$2:$BD$80)</f>
        <v>4</v>
      </c>
      <c r="L123" s="250">
        <f>SUMPRODUCT((PP!$A$2:$A$80=$A123)*(PPEmp=L$1),PP!$D$2:$BD$80)</f>
        <v>0</v>
      </c>
      <c r="M123" s="250">
        <f>SUMPRODUCT((PP!$A$2:$A$80=$A123)*(PPEmp=M$1),PP!$D$2:$BD$80)</f>
        <v>0</v>
      </c>
      <c r="N123" s="250">
        <f>SUMPRODUCT((PP!$A$2:$A$80=$A123)*(PPEmp=N$1),PP!$D$2:$BD$80)</f>
        <v>0</v>
      </c>
      <c r="O123" s="250">
        <f>SUMPRODUCT((PP!$A$2:$A$80=$A123)*(PPEmp=O$1),PP!$D$2:$BD$80)</f>
        <v>0</v>
      </c>
      <c r="P123" s="250">
        <f>SUMPRODUCT((PP!$A$2:$A$80=$A123)*(PPEmp=P$1),PP!$D$2:$BD$80)</f>
        <v>0</v>
      </c>
      <c r="Q123" s="250">
        <f>SUMPRODUCT((PP!$A$2:$A$80=$A123)*(PPEmp=Q$1),PP!$D$2:$BD$80)</f>
        <v>0</v>
      </c>
      <c r="R123" s="250">
        <f>SUMPRODUCT((PP!$A$2:$A$80=$A123)*(PPEmp=R$1),PP!$D$2:$BD$80)</f>
        <v>6.5</v>
      </c>
      <c r="S123" s="250">
        <f>SUMPRODUCT((PP!$A$2:$A$80=$A123)*(PPEmp=S$1),PP!$D$2:$BD$80)</f>
        <v>0</v>
      </c>
      <c r="T123" s="250">
        <f>SUMPRODUCT((PP!$A$2:$A$80=$A123)*(PPEmp=T$1),PP!$D$2:$BD$80)</f>
        <v>0</v>
      </c>
      <c r="U123" s="250">
        <f>SUMPRODUCT((PP!$A$2:$A$80=$A123)*(PPEmp=U$1),PP!$D$2:$BD$80)</f>
        <v>0</v>
      </c>
      <c r="V123" s="250">
        <f>SUMPRODUCT((PP!$A$2:$A$80=$A123)*(PPEmp=V$1),PP!$D$2:$BD$80)</f>
        <v>8.5</v>
      </c>
      <c r="W123" s="250">
        <f>SUMPRODUCT((PP!$A$2:$A$80=$A123)*(PPEmp=W$1),PP!$D$2:$BD$80)</f>
        <v>0</v>
      </c>
      <c r="X123" s="250">
        <f>SUMPRODUCT((PP!$A$2:$A$80=$A123)*(PPEmp=X$1),PP!$D$2:$BD$80)</f>
        <v>4.5</v>
      </c>
      <c r="Y123" s="250">
        <f>SUMPRODUCT((PP!$A$2:$A$80=$A123)*(PPEmp=Y$1),PP!$D$2:$BD$80)</f>
        <v>0</v>
      </c>
      <c r="Z123" s="250">
        <f>SUMPRODUCT((PP!$A$2:$A$80=$A123)*(PPEmp=Z$1),PP!$D$2:$BD$80)</f>
        <v>0</v>
      </c>
      <c r="AA123" s="250">
        <f>SUMPRODUCT((PP!$A$2:$A$80=$A123)*(PPEmp=AA$1),PP!$D$2:$BD$80)</f>
        <v>0</v>
      </c>
      <c r="AB123" s="250">
        <f>SUMPRODUCT((PP!$A$2:$A$80=$A123)*(PPEmp=AB$1),PP!$D$2:$BD$80)</f>
        <v>4</v>
      </c>
      <c r="AC123" s="250">
        <f>SUMPRODUCT((PP!$A$2:$A$80=$A123)*(PPEmp=AC$1),PP!$D$2:$BD$80)</f>
        <v>6.5</v>
      </c>
      <c r="AD123" s="250">
        <f>SUMPRODUCT((PP!$A$2:$A$80=$A123)*(PPEmp=AD$1),PP!$D$2:$BD$80)</f>
        <v>0</v>
      </c>
      <c r="AE123" s="250">
        <f>SUMPRODUCT((PP!$A$2:$A$80=$A123)*(PPEmp=AE$1),PP!$D$2:$BD$80)</f>
        <v>0</v>
      </c>
      <c r="AF123" s="250">
        <f>SUMPRODUCT((PP!$A$2:$A$80=$A123)*(PPEmp=AF$1),PP!$D$2:$BD$80)</f>
        <v>0</v>
      </c>
      <c r="AG123" s="250">
        <f>SUMPRODUCT((PP!$A$2:$A$80=$A123)*(PPEmp=AG$1),PP!$D$2:$BD$80)</f>
        <v>0</v>
      </c>
      <c r="AH123" s="250">
        <f>SUMPRODUCT((PP!$A$2:$A$80=$A123)*(PPEmp=AH$1),PP!$D$2:$BD$80)</f>
        <v>0</v>
      </c>
      <c r="AI123" s="250">
        <f>SUMPRODUCT((PP!$A$2:$A$80=$A123)*(PPEmp=AI$1),PP!$D$2:$BD$80)</f>
        <v>0</v>
      </c>
      <c r="AJ123" s="250">
        <f>SUMPRODUCT((PP!$A$2:$A$80=$A123)*(PPEmp=AJ$1),PP!$D$2:$BD$80)</f>
        <v>0</v>
      </c>
      <c r="AK123" s="250">
        <f>SUMPRODUCT((PP!$A$2:$A$80=$A123)*(PPEmp=AK$1),PP!$D$2:$BD$80)</f>
        <v>0</v>
      </c>
      <c r="AL123" s="250">
        <f>SUMPRODUCT((PP!$A$2:$A$80=$A123)*(PPEmp=AL$1),PP!$D$2:$BD$80)</f>
        <v>0</v>
      </c>
      <c r="AM123" s="250">
        <f>SUMPRODUCT((PP!$A$2:$A$80=$A123)*(PPEmp=AM$1),PP!$D$2:$BD$80)</f>
        <v>0</v>
      </c>
      <c r="AN123" s="250">
        <f>SUMPRODUCT((PP!$A$2:$A$80=$A123)*(PPEmp=AN$1),PP!$D$2:$BD$80)</f>
        <v>0</v>
      </c>
      <c r="AO123" s="250">
        <f>SUMPRODUCT((PP!$A$2:$A$80=$A123)*(PPEmp=AO$1),PP!$D$2:$BD$80)</f>
        <v>0</v>
      </c>
      <c r="AP123" s="250">
        <f>SUMPRODUCT((PP!$A$2:$A$80=$A123)*(PPEmp=AP$1),PP!$D$2:$BD$80)</f>
        <v>0</v>
      </c>
      <c r="AQ123" s="250">
        <f>SUMPRODUCT((PP!$A$2:$A$80=$A123)*(PPEmp=AQ$1),PP!$D$2:$BD$80)</f>
        <v>0</v>
      </c>
      <c r="AR123" s="250">
        <f>SUMPRODUCT((PP!$A$2:$A$80=$A123)*(PPEmp=AR$1),PP!$D$2:$BD$80)</f>
        <v>0</v>
      </c>
      <c r="AS123" s="250">
        <f>SUMPRODUCT((PP!$A$2:$A$80=$A123)*(PPEmp=AS$1),PP!$D$2:$BD$80)</f>
        <v>0</v>
      </c>
      <c r="AT123" s="250">
        <f>SUMPRODUCT((PP!$A$2:$A$80=$A123)*(PPEmp=AT$1),PP!$D$2:$BD$80)</f>
        <v>0</v>
      </c>
      <c r="AU123" s="250">
        <f>SUMPRODUCT((PP!$A$2:$A$80=$A123)*(PPEmp=AU$1),PP!$D$2:$BD$80)</f>
        <v>0</v>
      </c>
      <c r="AV123" s="250">
        <f>SUMPRODUCT((PP!$A$2:$A$80=$A123)*(PPEmp=AV$1),PP!$D$2:$BD$80)</f>
        <v>0</v>
      </c>
      <c r="AW123" s="250">
        <f>SUMPRODUCT((PP!$A$2:$A$80=$A123)*(PPEmp=AW$1),PP!$D$2:$BD$80)</f>
        <v>0</v>
      </c>
      <c r="AX123" s="467">
        <f>SUMPRODUCT((PP!$A$2:$A$80=$A123)*(PPEmp=AX$1),PP!$D$2:$BD$80)</f>
        <v>0</v>
      </c>
      <c r="AZ123" s="246"/>
    </row>
    <row r="124" spans="1:52" s="271" customFormat="1" x14ac:dyDescent="0.2">
      <c r="A124" s="247">
        <f t="shared" si="42"/>
        <v>42560</v>
      </c>
      <c r="B124" s="252" t="str">
        <f>Total!$J$1</f>
        <v>FH</v>
      </c>
      <c r="C124" s="249">
        <f>SUMPRODUCT((FH!$A$2:$A$97=$A124)*(FHEmp=C$1),FH!$E$2:$AZ$97)</f>
        <v>0</v>
      </c>
      <c r="D124" s="250">
        <f>SUMPRODUCT((FH!$A$2:$A$97=$A124)*(FHEmp=D$1),FH!$E$2:$AZ$97)</f>
        <v>0</v>
      </c>
      <c r="E124" s="250">
        <f>SUMPRODUCT((FH!$A$2:$A$97=$A124)*(FHEmp=E$1),FH!$E$2:$AZ$97)</f>
        <v>0</v>
      </c>
      <c r="F124" s="250">
        <f>SUMPRODUCT((FH!$A$2:$A$97=$A124)*(FHEmp=F$1),FH!$E$2:$AZ$97)</f>
        <v>7.2500000000000009</v>
      </c>
      <c r="G124" s="250">
        <f>SUMPRODUCT((FH!$A$2:$A$97=$A124)*(FHEmp=G$1),FH!$E$2:$AZ$97)</f>
        <v>0</v>
      </c>
      <c r="H124" s="250">
        <f>SUMPRODUCT((FH!$A$2:$A$97=$A124)*(FHEmp=H$1),FH!$E$2:$AZ$97)</f>
        <v>0</v>
      </c>
      <c r="I124" s="250">
        <f>SUMPRODUCT((FH!$A$2:$A$97=$A124)*(FHEmp=I$1),FH!$E$2:$AZ$97)</f>
        <v>0</v>
      </c>
      <c r="J124" s="250">
        <f>SUMPRODUCT((FH!$A$2:$A$97=$A124)*(FHEmp=J$1),FH!$E$2:$AZ$97)</f>
        <v>0</v>
      </c>
      <c r="K124" s="250">
        <f>SUMPRODUCT((FH!$A$2:$A$97=$A124)*(FHEmp=K$1),FH!$E$2:$AZ$97)</f>
        <v>0</v>
      </c>
      <c r="L124" s="250">
        <f>SUMPRODUCT((FH!$A$2:$A$97=$A124)*(FHEmp=L$1),FH!$E$2:$AZ$97)</f>
        <v>0</v>
      </c>
      <c r="M124" s="250">
        <f>SUMPRODUCT((FH!$A$2:$A$97=$A124)*(FHEmp=M$1),FH!$E$2:$AZ$97)</f>
        <v>0</v>
      </c>
      <c r="N124" s="250">
        <f>SUMPRODUCT((FH!$A$2:$A$97=$A124)*(FHEmp=N$1),FH!$E$2:$AZ$97)</f>
        <v>0</v>
      </c>
      <c r="O124" s="250">
        <f>SUMPRODUCT((FH!$A$2:$A$97=$A124)*(FHEmp=O$1),FH!$E$2:$AZ$97)</f>
        <v>0</v>
      </c>
      <c r="P124" s="250">
        <f>SUMPRODUCT((FH!$A$2:$A$97=$A124)*(FHEmp=P$1),FH!$E$2:$AZ$97)</f>
        <v>0</v>
      </c>
      <c r="Q124" s="250">
        <f>SUMPRODUCT((FH!$A$2:$A$97=$A124)*(FHEmp=Q$1),FH!$E$2:$AZ$97)</f>
        <v>6.5000000000000009</v>
      </c>
      <c r="R124" s="250">
        <f>SUMPRODUCT((FH!$A$2:$A$97=$A124)*(FHEmp=R$1),FH!$E$2:$AZ$97)</f>
        <v>0</v>
      </c>
      <c r="S124" s="250">
        <f>SUMPRODUCT((FH!$A$2:$A$97=$A124)*(FHEmp=S$1),FH!$E$2:$AZ$97)</f>
        <v>0</v>
      </c>
      <c r="T124" s="250">
        <f>SUMPRODUCT((FH!$A$2:$A$97=$A124)*(FHEmp=T$1),FH!$E$2:$AZ$97)</f>
        <v>0</v>
      </c>
      <c r="U124" s="250">
        <f>SUMPRODUCT((FH!$A$2:$A$97=$A124)*(FHEmp=U$1),FH!$E$2:$AZ$97)</f>
        <v>0</v>
      </c>
      <c r="V124" s="250">
        <f>SUMPRODUCT((FH!$A$2:$A$97=$A124)*(FHEmp=V$1),FH!$E$2:$AZ$97)</f>
        <v>0</v>
      </c>
      <c r="W124" s="250">
        <f>SUMPRODUCT((FH!$A$2:$A$97=$A124)*(FHEmp=W$1),FH!$E$2:$AZ$97)</f>
        <v>0</v>
      </c>
      <c r="X124" s="250">
        <f>SUMPRODUCT((FH!$A$2:$A$97=$A124)*(FHEmp=X$1),FH!$E$2:$AZ$97)</f>
        <v>4.0000000000000018</v>
      </c>
      <c r="Y124" s="250">
        <f>SUMPRODUCT((FH!$A$2:$A$97=$A124)*(FHEmp=Y$1),FH!$E$2:$AZ$97)</f>
        <v>0</v>
      </c>
      <c r="Z124" s="250">
        <f>SUMPRODUCT((FH!$A$2:$A$97=$A124)*(FHEmp=Z$1),FH!$E$2:$AZ$97)</f>
        <v>0</v>
      </c>
      <c r="AA124" s="250">
        <f>SUMPRODUCT((FH!$A$2:$A$97=$A124)*(FHEmp=AA$1),FH!$E$2:$AZ$97)</f>
        <v>0</v>
      </c>
      <c r="AB124" s="250">
        <f>SUMPRODUCT((FH!$A$2:$A$97=$A124)*(FHEmp=AB$1),FH!$E$2:$AZ$97)</f>
        <v>4.2500000000000009</v>
      </c>
      <c r="AC124" s="250">
        <f>SUMPRODUCT((FH!$A$2:$A$97=$A124)*(FHEmp=AC$1),FH!$E$2:$AZ$97)</f>
        <v>0</v>
      </c>
      <c r="AD124" s="250">
        <f>SUMPRODUCT((FH!$A$2:$A$97=$A124)*(FHEmp=AD$1),FH!$E$2:$AZ$97)</f>
        <v>3</v>
      </c>
      <c r="AE124" s="250">
        <f>SUMPRODUCT((FH!$A$2:$A$97=$A124)*(FHEmp=AE$1),FH!$E$2:$AZ$97)</f>
        <v>0</v>
      </c>
      <c r="AF124" s="250">
        <f>SUMPRODUCT((FH!$A$2:$A$97=$A124)*(FHEmp=AF$1),FH!$E$2:$AZ$97)</f>
        <v>0</v>
      </c>
      <c r="AG124" s="250">
        <f>SUMPRODUCT((FH!$A$2:$A$97=$A124)*(FHEmp=AG$1),FH!$E$2:$AZ$97)</f>
        <v>2.0000000000000009</v>
      </c>
      <c r="AH124" s="250">
        <f>SUMPRODUCT((FH!$A$2:$A$97=$A124)*(FHEmp=AH$1),FH!$E$2:$AZ$97)</f>
        <v>0</v>
      </c>
      <c r="AI124" s="250">
        <f>SUMPRODUCT((FH!$A$2:$A$97=$A124)*(FHEmp=AI$1),FH!$E$2:$AZ$97)</f>
        <v>0</v>
      </c>
      <c r="AJ124" s="250">
        <f>SUMPRODUCT((FH!$A$2:$A$97=$A124)*(FHEmp=AJ$1),FH!$E$2:$AZ$97)</f>
        <v>0</v>
      </c>
      <c r="AK124" s="250">
        <f>SUMPRODUCT((FH!$A$2:$A$97=$A124)*(FHEmp=AK$1),FH!$E$2:$AZ$97)</f>
        <v>0</v>
      </c>
      <c r="AL124" s="250">
        <f>SUMPRODUCT((FH!$A$2:$A$97=$A124)*(FHEmp=AL$1),FH!$E$2:$AZ$97)</f>
        <v>0</v>
      </c>
      <c r="AM124" s="250">
        <f>SUMPRODUCT((FH!$A$2:$A$97=$A124)*(FHEmp=AM$1),FH!$E$2:$AZ$97)</f>
        <v>0</v>
      </c>
      <c r="AN124" s="250">
        <f>SUMPRODUCT((FH!$A$2:$A$97=$A124)*(FHEmp=AN$1),FH!$E$2:$AZ$97)</f>
        <v>0</v>
      </c>
      <c r="AO124" s="250">
        <f>SUMPRODUCT((FH!$A$2:$A$97=$A124)*(FHEmp=AO$1),FH!$E$2:$AZ$97)</f>
        <v>0</v>
      </c>
      <c r="AP124" s="250">
        <f>SUMPRODUCT((FH!$A$2:$A$97=$A124)*(FHEmp=AP$1),FH!$E$2:$AZ$97)</f>
        <v>0</v>
      </c>
      <c r="AQ124" s="250">
        <f>SUMPRODUCT((FH!$A$2:$A$97=$A124)*(FHEmp=AQ$1),FH!$E$2:$AZ$97)</f>
        <v>0</v>
      </c>
      <c r="AR124" s="250">
        <f>SUMPRODUCT((FH!$A$2:$A$97=$A124)*(FHEmp=AR$1),FH!$E$2:$AZ$97)</f>
        <v>0</v>
      </c>
      <c r="AS124" s="250">
        <f>SUMPRODUCT((FH!$A$2:$A$97=$A124)*(FHEmp=AS$1),FH!$E$2:$AZ$97)</f>
        <v>0</v>
      </c>
      <c r="AT124" s="250">
        <f>SUMPRODUCT((FH!$A$2:$A$97=$A124)*(FHEmp=AT$1),FH!$E$2:$AZ$97)</f>
        <v>0</v>
      </c>
      <c r="AU124" s="250">
        <f>SUMPRODUCT((FH!$A$2:$A$97=$A124)*(FHEmp=AU$1),FH!$E$2:$AZ$97)</f>
        <v>0</v>
      </c>
      <c r="AV124" s="250">
        <f>SUMPRODUCT((FH!$A$2:$A$97=$A124)*(FHEmp=AV$1),FH!$E$2:$AZ$97)</f>
        <v>0</v>
      </c>
      <c r="AW124" s="250">
        <f>SUMPRODUCT((FH!$A$2:$A$97=$A124)*(FHEmp=AW$1),FH!$E$2:$AZ$97)</f>
        <v>0</v>
      </c>
      <c r="AX124" s="467">
        <f>SUMPRODUCT((FH!$A$2:$A$97=$A124)*(FHEmp=AX$1),FH!$E$2:$AZ$97)</f>
        <v>0</v>
      </c>
      <c r="AZ124" s="246"/>
    </row>
    <row r="125" spans="1:52" s="271" customFormat="1" x14ac:dyDescent="0.2">
      <c r="A125" s="247">
        <f t="shared" si="42"/>
        <v>42560</v>
      </c>
      <c r="B125" s="253" t="str">
        <f>Total!$K$1</f>
        <v>T22</v>
      </c>
      <c r="C125" s="249">
        <f>SUMPRODUCT(('T22'!$A$2:$A$97=$A125)*(T22Emp=C$1),'T22'!$E$2:$AZ$97)</f>
        <v>0</v>
      </c>
      <c r="D125" s="250">
        <f>SUMPRODUCT(('T22'!$A$2:$A$97=$A125)*(T22Emp=D$1),'T22'!$E$2:$AZ$97)</f>
        <v>6</v>
      </c>
      <c r="E125" s="250">
        <f>SUMPRODUCT(('T22'!$A$2:$A$97=$A125)*(T22Emp=E$1),'T22'!$E$2:$AZ$97)</f>
        <v>0</v>
      </c>
      <c r="F125" s="250">
        <f>SUMPRODUCT(('T22'!$A$2:$A$97=$A125)*(T22Emp=F$1),'T22'!$E$2:$AZ$97)</f>
        <v>0</v>
      </c>
      <c r="G125" s="250">
        <f>SUMPRODUCT(('T22'!$A$2:$A$97=$A125)*(T22Emp=G$1),'T22'!$E$2:$AZ$97)</f>
        <v>0</v>
      </c>
      <c r="H125" s="250">
        <f>SUMPRODUCT(('T22'!$A$2:$A$97=$A125)*(T22Emp=H$1),'T22'!$E$2:$AZ$97)</f>
        <v>0</v>
      </c>
      <c r="I125" s="250">
        <f>SUMPRODUCT(('T22'!$A$2:$A$97=$A125)*(T22Emp=I$1),'T22'!$E$2:$AZ$97)</f>
        <v>0</v>
      </c>
      <c r="J125" s="250">
        <f>SUMPRODUCT(('T22'!$A$2:$A$97=$A125)*(T22Emp=J$1),'T22'!$E$2:$AZ$97)</f>
        <v>0</v>
      </c>
      <c r="K125" s="250">
        <f>SUMPRODUCT(('T22'!$A$2:$A$97=$A125)*(T22Emp=K$1),'T22'!$E$2:$AZ$97)</f>
        <v>0</v>
      </c>
      <c r="L125" s="250">
        <f>SUMPRODUCT(('T22'!$A$2:$A$97=$A125)*(T22Emp=L$1),'T22'!$E$2:$AZ$97)</f>
        <v>0</v>
      </c>
      <c r="M125" s="250">
        <f>SUMPRODUCT(('T22'!$A$2:$A$97=$A125)*(T22Emp=M$1),'T22'!$E$2:$AZ$97)</f>
        <v>0</v>
      </c>
      <c r="N125" s="250">
        <f>SUMPRODUCT(('T22'!$A$2:$A$97=$A125)*(T22Emp=N$1),'T22'!$E$2:$AZ$97)</f>
        <v>0</v>
      </c>
      <c r="O125" s="250">
        <f>SUMPRODUCT(('T22'!$A$2:$A$97=$A125)*(T22Emp=O$1),'T22'!$E$2:$AZ$97)</f>
        <v>0</v>
      </c>
      <c r="P125" s="250">
        <f>SUMPRODUCT(('T22'!$A$2:$A$97=$A125)*(T22Emp=P$1),'T22'!$E$2:$AZ$97)</f>
        <v>0</v>
      </c>
      <c r="Q125" s="250">
        <f>SUMPRODUCT(('T22'!$A$2:$A$97=$A125)*(T22Emp=Q$1),'T22'!$E$2:$AZ$97)</f>
        <v>0</v>
      </c>
      <c r="R125" s="250">
        <f>SUMPRODUCT(('T22'!$A$2:$A$97=$A125)*(T22Emp=R$1),'T22'!$E$2:$AZ$97)</f>
        <v>0</v>
      </c>
      <c r="S125" s="250">
        <f>SUMPRODUCT(('T22'!$A$2:$A$97=$A125)*(T22Emp=S$1),'T22'!$E$2:$AZ$97)</f>
        <v>0</v>
      </c>
      <c r="T125" s="250">
        <f>SUMPRODUCT(('T22'!$A$2:$A$97=$A125)*(T22Emp=T$1),'T22'!$E$2:$AZ$97)</f>
        <v>0</v>
      </c>
      <c r="U125" s="250">
        <f>SUMPRODUCT(('T22'!$A$2:$A$97=$A125)*(T22Emp=U$1),'T22'!$E$2:$AZ$97)</f>
        <v>0</v>
      </c>
      <c r="V125" s="250">
        <f>SUMPRODUCT(('T22'!$A$2:$A$97=$A125)*(T22Emp=V$1),'T22'!$E$2:$AZ$97)</f>
        <v>0</v>
      </c>
      <c r="W125" s="250">
        <f>SUMPRODUCT(('T22'!$A$2:$A$97=$A125)*(T22Emp=W$1),'T22'!$E$2:$AZ$97)</f>
        <v>0</v>
      </c>
      <c r="X125" s="250">
        <f>SUMPRODUCT(('T22'!$A$2:$A$97=$A125)*(T22Emp=X$1),'T22'!$E$2:$AZ$97)</f>
        <v>0</v>
      </c>
      <c r="Y125" s="250">
        <f>SUMPRODUCT(('T22'!$A$2:$A$97=$A125)*(T22Emp=Y$1),'T22'!$E$2:$AZ$97)</f>
        <v>0</v>
      </c>
      <c r="Z125" s="250">
        <f>SUMPRODUCT(('T22'!$A$2:$A$97=$A125)*(T22Emp=Z$1),'T22'!$E$2:$AZ$97)</f>
        <v>0</v>
      </c>
      <c r="AA125" s="250">
        <f>SUMPRODUCT(('T22'!$A$2:$A$97=$A125)*(T22Emp=AA$1),'T22'!$E$2:$AZ$97)</f>
        <v>0</v>
      </c>
      <c r="AB125" s="250">
        <f>SUMPRODUCT(('T22'!$A$2:$A$97=$A125)*(T22Emp=AB$1),'T22'!$E$2:$AZ$97)</f>
        <v>0</v>
      </c>
      <c r="AC125" s="250">
        <f>SUMPRODUCT(('T22'!$A$2:$A$97=$A125)*(T22Emp=AC$1),'T22'!$E$2:$AZ$97)</f>
        <v>0</v>
      </c>
      <c r="AD125" s="250">
        <f>SUMPRODUCT(('T22'!$A$2:$A$97=$A125)*(T22Emp=AD$1),'T22'!$E$2:$AZ$97)</f>
        <v>0</v>
      </c>
      <c r="AE125" s="250">
        <f>SUMPRODUCT(('T22'!$A$2:$A$97=$A125)*(T22Emp=AE$1),'T22'!$E$2:$AZ$97)</f>
        <v>0</v>
      </c>
      <c r="AF125" s="250">
        <f>SUMPRODUCT(('T22'!$A$2:$A$97=$A125)*(T22Emp=AF$1),'T22'!$E$2:$AZ$97)</f>
        <v>0</v>
      </c>
      <c r="AG125" s="250">
        <f>SUMPRODUCT(('T22'!$A$2:$A$97=$A125)*(T22Emp=AG$1),'T22'!$E$2:$AZ$97)</f>
        <v>5.4999999999999991</v>
      </c>
      <c r="AH125" s="250">
        <f>SUMPRODUCT(('T22'!$A$2:$A$97=$A125)*(T22Emp=AH$1),'T22'!$E$2:$AZ$97)</f>
        <v>0</v>
      </c>
      <c r="AI125" s="250">
        <f>SUMPRODUCT(('T22'!$A$2:$A$97=$A125)*(T22Emp=AI$1),'T22'!$E$2:$AZ$97)</f>
        <v>4.2500000000000009</v>
      </c>
      <c r="AJ125" s="250">
        <f>SUMPRODUCT(('T22'!$A$2:$A$97=$A125)*(T22Emp=AJ$1),'T22'!$E$2:$AZ$97)</f>
        <v>0</v>
      </c>
      <c r="AK125" s="250">
        <f>SUMPRODUCT(('T22'!$A$2:$A$97=$A125)*(T22Emp=AK$1),'T22'!$E$2:$AZ$97)</f>
        <v>0</v>
      </c>
      <c r="AL125" s="250">
        <f>SUMPRODUCT(('T22'!$A$2:$A$97=$A125)*(T22Emp=AL$1),'T22'!$E$2:$AZ$97)</f>
        <v>0</v>
      </c>
      <c r="AM125" s="250">
        <f>SUMPRODUCT(('T22'!$A$2:$A$97=$A125)*(T22Emp=AM$1),'T22'!$E$2:$AZ$97)</f>
        <v>0</v>
      </c>
      <c r="AN125" s="250">
        <f>SUMPRODUCT(('T22'!$A$2:$A$97=$A125)*(T22Emp=AN$1),'T22'!$E$2:$AZ$97)</f>
        <v>0</v>
      </c>
      <c r="AO125" s="250">
        <f>SUMPRODUCT(('T22'!$A$2:$A$97=$A125)*(T22Emp=AO$1),'T22'!$E$2:$AZ$97)</f>
        <v>0</v>
      </c>
      <c r="AP125" s="250">
        <f>SUMPRODUCT(('T22'!$A$2:$A$97=$A125)*(T22Emp=AP$1),'T22'!$E$2:$AZ$97)</f>
        <v>0</v>
      </c>
      <c r="AQ125" s="250">
        <f>SUMPRODUCT(('T22'!$A$2:$A$97=$A125)*(T22Emp=AQ$1),'T22'!$E$2:$AZ$97)</f>
        <v>0</v>
      </c>
      <c r="AR125" s="250">
        <f>SUMPRODUCT(('T22'!$A$2:$A$97=$A125)*(T22Emp=AR$1),'T22'!$E$2:$AZ$97)</f>
        <v>0</v>
      </c>
      <c r="AS125" s="250">
        <f>SUMPRODUCT(('T22'!$A$2:$A$97=$A125)*(T22Emp=AS$1),'T22'!$E$2:$AZ$97)</f>
        <v>0</v>
      </c>
      <c r="AT125" s="250">
        <f>SUMPRODUCT(('T22'!$A$2:$A$97=$A125)*(T22Emp=AT$1),'T22'!$E$2:$AZ$97)</f>
        <v>0</v>
      </c>
      <c r="AU125" s="250">
        <f>SUMPRODUCT(('T22'!$A$2:$A$97=$A125)*(T22Emp=AU$1),'T22'!$E$2:$AZ$97)</f>
        <v>0</v>
      </c>
      <c r="AV125" s="250">
        <f>SUMPRODUCT(('T22'!$A$2:$A$97=$A125)*(T22Emp=AV$1),'T22'!$E$2:$AZ$97)</f>
        <v>0</v>
      </c>
      <c r="AW125" s="250">
        <f>SUMPRODUCT(('T22'!$A$2:$A$97=$A125)*(T22Emp=AW$1),'T22'!$E$2:$AZ$97)</f>
        <v>0</v>
      </c>
      <c r="AX125" s="467">
        <f>SUMPRODUCT(('T22'!$A$2:$A$97=$A125)*(T22Emp=AX$1),'T22'!$E$2:$AZ$97)</f>
        <v>0</v>
      </c>
      <c r="AZ125" s="246"/>
    </row>
    <row r="126" spans="1:52" s="271" customFormat="1" x14ac:dyDescent="0.2">
      <c r="A126" s="247">
        <f t="shared" si="42"/>
        <v>42560</v>
      </c>
      <c r="B126" s="254" t="str">
        <f>Total!$L$1</f>
        <v>RF</v>
      </c>
      <c r="C126" s="249">
        <f>SUMPRODUCT((RF!$A$2:$A$17=$A126)*(RFEmp=C$1)*(RF!$H$21:$AO$21="RF Valet"),RF!$H$2:$AO$17)</f>
        <v>4.75</v>
      </c>
      <c r="D126" s="250">
        <f>SUMPRODUCT((RF!$A$2:$A$17=$A126)*(RFEmp=D$1)*(RF!$H$21:$AO$21="RF Valet"),RF!$H$2:$AO$17)</f>
        <v>0</v>
      </c>
      <c r="E126" s="250">
        <f>SUMPRODUCT((RF!$A$2:$A$17=$A126)*(RFEmp=E$1)*(RF!$H$21:$AO$21="RF Valet"),RF!$H$2:$AO$17)</f>
        <v>0</v>
      </c>
      <c r="F126" s="250">
        <f>SUMPRODUCT((RF!$A$2:$A$17=$A126)*(RFEmp=F$1)*(RF!$H$21:$AO$21="RF Valet"),RF!$H$2:$AO$17)</f>
        <v>0</v>
      </c>
      <c r="G126" s="250">
        <f>SUMPRODUCT((RF!$A$2:$A$17=$A126)*(RFEmp=G$1)*(RF!$H$21:$AO$21="RF Valet"),RF!$H$2:$AO$17)</f>
        <v>0</v>
      </c>
      <c r="H126" s="250">
        <f>SUMPRODUCT((RF!$A$2:$A$17=$A126)*(RFEmp=H$1)*(RF!$H$21:$AO$21="RF Valet"),RF!$H$2:$AO$17)</f>
        <v>5.75</v>
      </c>
      <c r="I126" s="250">
        <f>SUMPRODUCT((RF!$A$2:$A$17=$A126)*(RFEmp=I$1)*(RF!$H$21:$AO$21="RF Valet"),RF!$H$2:$AO$17)</f>
        <v>0</v>
      </c>
      <c r="J126" s="250">
        <f>SUMPRODUCT((RF!$A$2:$A$17=$A126)*(RFEmp=J$1)*(RF!$H$21:$AO$21="RF Valet"),RF!$H$2:$AO$17)</f>
        <v>0</v>
      </c>
      <c r="K126" s="250">
        <f>SUMPRODUCT((RF!$A$2:$A$17=$A126)*(RFEmp=K$1)*(RF!$H$21:$AO$21="RF Valet"),RF!$H$2:$AO$17)</f>
        <v>0</v>
      </c>
      <c r="L126" s="250">
        <f>SUMPRODUCT((RF!$A$2:$A$17=$A126)*(RFEmp=L$1)*(RF!$H$21:$AO$21="RF Valet"),RF!$H$2:$AO$17)</f>
        <v>0</v>
      </c>
      <c r="M126" s="250">
        <f>SUMPRODUCT((RF!$A$2:$A$17=$A126)*(RFEmp=M$1)*(RF!$H$21:$AO$21="RF Valet"),RF!$H$2:$AO$17)</f>
        <v>0</v>
      </c>
      <c r="N126" s="250">
        <f>SUMPRODUCT((RF!$A$2:$A$17=$A126)*(RFEmp=N$1)*(RF!$H$21:$AO$21="RF Valet"),RF!$H$2:$AO$17)</f>
        <v>0</v>
      </c>
      <c r="O126" s="250">
        <f>SUMPRODUCT((RF!$A$2:$A$17=$A126)*(RFEmp=O$1)*(RF!$H$21:$AO$21="RF Valet"),RF!$H$2:$AO$17)</f>
        <v>0</v>
      </c>
      <c r="P126" s="250">
        <f>SUMPRODUCT((RF!$A$2:$A$17=$A126)*(RFEmp=P$1)*(RF!$H$21:$AO$21="RF Valet"),RF!$H$2:$AO$17)</f>
        <v>4.5</v>
      </c>
      <c r="Q126" s="250">
        <f>SUMPRODUCT((RF!$A$2:$A$17=$A126)*(RFEmp=Q$1)*(RF!$H$21:$AO$21="RF Valet"),RF!$H$2:$AO$17)</f>
        <v>0</v>
      </c>
      <c r="R126" s="250">
        <f>SUMPRODUCT((RF!$A$2:$A$17=$A126)*(RFEmp=R$1)*(RF!$H$21:$AO$21="RF Valet"),RF!$H$2:$AO$17)</f>
        <v>0</v>
      </c>
      <c r="S126" s="250">
        <f>SUMPRODUCT((RF!$A$2:$A$17=$A126)*(RFEmp=S$1)*(RF!$H$21:$AO$21="RF Valet"),RF!$H$2:$AO$17)</f>
        <v>0</v>
      </c>
      <c r="T126" s="250">
        <f>SUMPRODUCT((RF!$A$2:$A$17=$A126)*(RFEmp=T$1)*(RF!$H$21:$AO$21="RF Valet"),RF!$H$2:$AO$17)</f>
        <v>0</v>
      </c>
      <c r="U126" s="250">
        <f>SUMPRODUCT((RF!$A$2:$A$17=$A126)*(RFEmp=U$1)*(RF!$H$21:$AO$21="RF Valet"),RF!$H$2:$AO$17)</f>
        <v>0</v>
      </c>
      <c r="V126" s="250">
        <f>SUMPRODUCT((RF!$A$2:$A$17=$A126)*(RFEmp=V$1)*(RF!$H$21:$AO$21="RF Valet"),RF!$H$2:$AO$17)</f>
        <v>0</v>
      </c>
      <c r="W126" s="250">
        <f>SUMPRODUCT((RF!$A$2:$A$17=$A126)*(RFEmp=W$1)*(RF!$H$21:$AO$21="RF Valet"),RF!$H$2:$AO$17)</f>
        <v>0</v>
      </c>
      <c r="X126" s="250">
        <f>SUMPRODUCT((RF!$A$2:$A$17=$A126)*(RFEmp=X$1)*(RF!$H$21:$AO$21="RF Valet"),RF!$H$2:$AO$17)</f>
        <v>0</v>
      </c>
      <c r="Y126" s="250">
        <f>SUMPRODUCT((RF!$A$2:$A$17=$A126)*(RFEmp=Y$1)*(RF!$H$21:$AO$21="RF Valet"),RF!$H$2:$AO$17)</f>
        <v>0</v>
      </c>
      <c r="Z126" s="250">
        <f>SUMPRODUCT((RF!$A$2:$A$17=$A126)*(RFEmp=Z$1)*(RF!$H$21:$AO$21="RF Valet"),RF!$H$2:$AO$17)</f>
        <v>0</v>
      </c>
      <c r="AA126" s="250">
        <f>SUMPRODUCT((RF!$A$2:$A$17=$A126)*(RFEmp=AA$1)*(RF!$H$21:$AO$21="RF Valet"),RF!$H$2:$AO$17)</f>
        <v>0</v>
      </c>
      <c r="AB126" s="250">
        <f>SUMPRODUCT((RF!$A$2:$A$17=$A126)*(RFEmp=AB$1)*(RF!$H$21:$AO$21="RF Valet"),RF!$H$2:$AO$17)</f>
        <v>0.5</v>
      </c>
      <c r="AC126" s="250">
        <f>SUMPRODUCT((RF!$A$2:$A$17=$A126)*(RFEmp=AC$1)*(RF!$H$21:$AO$21="RF Valet"),RF!$H$2:$AO$17)</f>
        <v>0</v>
      </c>
      <c r="AD126" s="250">
        <f>SUMPRODUCT((RF!$A$2:$A$17=$A126)*(RFEmp=AD$1)*(RF!$H$21:$AO$21="RF Valet"),RF!$H$2:$AO$17)</f>
        <v>0</v>
      </c>
      <c r="AE126" s="250">
        <f>SUMPRODUCT((RF!$A$2:$A$17=$A126)*(RFEmp=AE$1)*(RF!$H$21:$AO$21="RF Valet"),RF!$H$2:$AO$17)</f>
        <v>0</v>
      </c>
      <c r="AF126" s="250">
        <f>SUMPRODUCT((RF!$A$2:$A$17=$A126)*(RFEmp=AF$1)*(RF!$H$21:$AO$21="RF Valet"),RF!$H$2:$AO$17)</f>
        <v>0</v>
      </c>
      <c r="AG126" s="250">
        <f>SUMPRODUCT((RF!$A$2:$A$17=$A126)*(RFEmp=AG$1)*(RF!$H$21:$AO$21="RF Valet"),RF!$H$2:$AO$17)</f>
        <v>0</v>
      </c>
      <c r="AH126" s="250">
        <f>SUMPRODUCT((RF!$A$2:$A$17=$A126)*(RFEmp=AH$1)*(RF!$H$21:$AO$21="RF Valet"),RF!$H$2:$AO$17)</f>
        <v>0</v>
      </c>
      <c r="AI126" s="250">
        <f>SUMPRODUCT((RF!$A$2:$A$17=$A126)*(RFEmp=AI$1)*(RF!$H$21:$AO$21="RF Valet"),RF!$H$2:$AO$17)</f>
        <v>4.5</v>
      </c>
      <c r="AJ126" s="250">
        <f>SUMPRODUCT((RF!$A$2:$A$17=$A126)*(RFEmp=AJ$1)*(RF!$H$21:$AO$21="RF Valet"),RF!$H$2:$AO$17)</f>
        <v>0</v>
      </c>
      <c r="AK126" s="250">
        <f>SUMPRODUCT((RF!$A$2:$A$17=$A126)*(RFEmp=AK$1)*(RF!$H$21:$AO$21="RF Valet"),RF!$H$2:$AO$17)</f>
        <v>0</v>
      </c>
      <c r="AL126" s="250">
        <f>SUMPRODUCT((RF!$A$2:$A$17=$A126)*(RFEmp=AL$1)*(RF!$H$21:$AO$21="RF Valet"),RF!$H$2:$AO$17)</f>
        <v>0</v>
      </c>
      <c r="AM126" s="250">
        <f>SUMPRODUCT((RF!$A$2:$A$17=$A126)*(RFEmp=AM$1)*(RF!$H$21:$AO$21="RF Valet"),RF!$H$2:$AO$17)</f>
        <v>0</v>
      </c>
      <c r="AN126" s="250">
        <f>SUMPRODUCT((RF!$A$2:$A$17=$A126)*(RFEmp=AN$1)*(RF!$H$21:$AO$21="RF Valet"),RF!$H$2:$AO$17)</f>
        <v>0</v>
      </c>
      <c r="AO126" s="250">
        <f>SUMPRODUCT((RF!$A$2:$A$17=$A126)*(RFEmp=AO$1)*(RF!$H$21:$AO$21="RF Valet"),RF!$H$2:$AO$17)</f>
        <v>0</v>
      </c>
      <c r="AP126" s="250">
        <f>SUMPRODUCT((RF!$A$2:$A$17=$A126)*(RFEmp=AP$1)*(RF!$H$21:$AO$21="RF Valet"),RF!$H$2:$AO$17)</f>
        <v>0</v>
      </c>
      <c r="AQ126" s="250">
        <f>SUMPRODUCT((RF!$A$2:$A$17=$A126)*(RFEmp=AQ$1)*(RF!$H$21:$AO$21="RF Valet"),RF!$H$2:$AO$17)</f>
        <v>0</v>
      </c>
      <c r="AR126" s="250">
        <f>SUMPRODUCT((RF!$A$2:$A$17=$A126)*(RFEmp=AR$1)*(RF!$H$21:$AO$21="RF Valet"),RF!$H$2:$AO$17)</f>
        <v>0</v>
      </c>
      <c r="AS126" s="250">
        <f>SUMPRODUCT((RF!$A$2:$A$17=$A126)*(RFEmp=AS$1)*(RF!$H$21:$AO$21="RF Valet"),RF!$H$2:$AO$17)</f>
        <v>0</v>
      </c>
      <c r="AT126" s="250">
        <f>SUMPRODUCT((RF!$A$2:$A$17=$A126)*(RFEmp=AT$1)*(RF!$H$21:$AO$21="RF Valet"),RF!$H$2:$AO$17)</f>
        <v>0</v>
      </c>
      <c r="AU126" s="250">
        <f>SUMPRODUCT((RF!$A$2:$A$17=$A126)*(RFEmp=AU$1)*(RF!$H$21:$AO$21="RF Valet"),RF!$H$2:$AO$17)</f>
        <v>0</v>
      </c>
      <c r="AV126" s="250">
        <f>SUMPRODUCT((RF!$A$2:$A$17=$A126)*(RFEmp=AV$1)*(RF!$H$21:$AO$21="RF Valet"),RF!$H$2:$AO$17)</f>
        <v>0</v>
      </c>
      <c r="AW126" s="250">
        <f>SUMPRODUCT((RF!$A$2:$A$17=$A126)*(RFEmp=AW$1)*(RF!$H$21:$AO$21="RF Valet"),RF!$H$2:$AO$17)</f>
        <v>0</v>
      </c>
      <c r="AX126" s="467">
        <f>SUMPRODUCT((RF!$A$2:$A$17=$A126)*(RFEmp=AX$1)*(RF!$H$21:$AO$21="RF Valet"),RF!$H$2:$AO$17)</f>
        <v>0</v>
      </c>
      <c r="AZ126" s="246"/>
    </row>
    <row r="127" spans="1:52" s="271" customFormat="1" x14ac:dyDescent="0.2">
      <c r="A127" s="247">
        <f t="shared" si="42"/>
        <v>42560</v>
      </c>
      <c r="B127" s="571" t="s">
        <v>139</v>
      </c>
      <c r="C127" s="249">
        <f>SUMPRODUCT(('RC'!$A$2:$A$17=$A127)*(RCEmp=C$1),'RC'!$D$2:$AK$17)</f>
        <v>0</v>
      </c>
      <c r="D127" s="250">
        <f>SUMPRODUCT(('RC'!$A$2:$A$17=$A127)*(RCEmp=D$1),'RC'!$D$2:$AK$17)</f>
        <v>0</v>
      </c>
      <c r="E127" s="250">
        <f>SUMPRODUCT(('RC'!$A$2:$A$17=$A127)*(RCEmp=E$1),'RC'!$D$2:$AK$17)</f>
        <v>0</v>
      </c>
      <c r="F127" s="250">
        <f>SUMPRODUCT(('RC'!$A$2:$A$17=$A127)*(RCEmp=F$1),'RC'!$D$2:$AK$17)</f>
        <v>0</v>
      </c>
      <c r="G127" s="250">
        <f>SUMPRODUCT(('RC'!$A$2:$A$17=$A127)*(RCEmp=G$1),'RC'!$D$2:$AK$17)</f>
        <v>0</v>
      </c>
      <c r="H127" s="250">
        <f>SUMPRODUCT(('RC'!$A$2:$A$17=$A127)*(RCEmp=H$1),'RC'!$D$2:$AK$17)</f>
        <v>0</v>
      </c>
      <c r="I127" s="250">
        <f>SUMPRODUCT(('RC'!$A$2:$A$17=$A127)*(RCEmp=I$1),'RC'!$D$2:$AK$17)</f>
        <v>0</v>
      </c>
      <c r="J127" s="250">
        <f>SUMPRODUCT(('RC'!$A$2:$A$17=$A127)*(RCEmp=J$1),'RC'!$D$2:$AK$17)</f>
        <v>0</v>
      </c>
      <c r="K127" s="250">
        <f>SUMPRODUCT(('RC'!$A$2:$A$17=$A127)*(RCEmp=K$1),'RC'!$D$2:$AK$17)</f>
        <v>0</v>
      </c>
      <c r="L127" s="250">
        <f>SUMPRODUCT(('RC'!$A$2:$A$17=$A127)*(RCEmp=L$1),'RC'!$D$2:$AK$17)</f>
        <v>0</v>
      </c>
      <c r="M127" s="250">
        <f>SUMPRODUCT(('RC'!$A$2:$A$17=$A127)*(RCEmp=M$1),'RC'!$D$2:$AK$17)</f>
        <v>0</v>
      </c>
      <c r="N127" s="250">
        <f>SUMPRODUCT(('RC'!$A$2:$A$17=$A127)*(RCEmp=N$1),'RC'!$D$2:$AK$17)</f>
        <v>10.5</v>
      </c>
      <c r="O127" s="250">
        <f>SUMPRODUCT(('RC'!$A$2:$A$17=$A127)*(RCEmp=O$1),'RC'!$D$2:$AK$17)</f>
        <v>0</v>
      </c>
      <c r="P127" s="250">
        <f>SUMPRODUCT(('RC'!$A$2:$A$17=$A127)*(RCEmp=P$1),'RC'!$D$2:$AK$17)</f>
        <v>0</v>
      </c>
      <c r="Q127" s="250">
        <f>SUMPRODUCT(('RC'!$A$2:$A$17=$A127)*(RCEmp=Q$1),'RC'!$D$2:$AK$17)</f>
        <v>0</v>
      </c>
      <c r="R127" s="250">
        <f>SUMPRODUCT(('RC'!$A$2:$A$17=$A127)*(RCEmp=R$1),'RC'!$D$2:$AK$17)</f>
        <v>0</v>
      </c>
      <c r="S127" s="250">
        <f>SUMPRODUCT(('RC'!$A$2:$A$17=$A127)*(RCEmp=S$1),'RC'!$D$2:$AK$17)</f>
        <v>0</v>
      </c>
      <c r="T127" s="250">
        <f>SUMPRODUCT(('RC'!$A$2:$A$17=$A127)*(RCEmp=T$1),'RC'!$D$2:$AK$17)</f>
        <v>0</v>
      </c>
      <c r="U127" s="250">
        <f>SUMPRODUCT(('RC'!$A$2:$A$17=$A127)*(RCEmp=U$1),'RC'!$D$2:$AK$17)</f>
        <v>0</v>
      </c>
      <c r="V127" s="250">
        <f>SUMPRODUCT(('RC'!$A$2:$A$17=$A127)*(RCEmp=V$1),'RC'!$D$2:$AK$17)</f>
        <v>0</v>
      </c>
      <c r="W127" s="250">
        <f>SUMPRODUCT(('RC'!$A$2:$A$17=$A127)*(RCEmp=W$1),'RC'!$D$2:$AK$17)</f>
        <v>0</v>
      </c>
      <c r="X127" s="250">
        <f>SUMPRODUCT(('RC'!$A$2:$A$17=$A127)*(RCEmp=X$1),'RC'!$D$2:$AK$17)</f>
        <v>0</v>
      </c>
      <c r="Y127" s="250">
        <f>SUMPRODUCT(('RC'!$A$2:$A$17=$A127)*(RCEmp=Y$1),'RC'!$D$2:$AK$17)</f>
        <v>0</v>
      </c>
      <c r="Z127" s="250">
        <f>SUMPRODUCT(('RC'!$A$2:$A$17=$A127)*(RCEmp=Z$1),'RC'!$D$2:$AK$17)</f>
        <v>0</v>
      </c>
      <c r="AA127" s="250">
        <f>SUMPRODUCT(('RC'!$A$2:$A$17=$A127)*(RCEmp=AA$1),'RC'!$D$2:$AK$17)</f>
        <v>0</v>
      </c>
      <c r="AB127" s="250">
        <f>SUMPRODUCT(('RC'!$A$2:$A$17=$A127)*(RCEmp=AB$1),'RC'!$D$2:$AK$17)</f>
        <v>0</v>
      </c>
      <c r="AC127" s="250">
        <f>SUMPRODUCT(('RC'!$A$2:$A$17=$A127)*(RCEmp=AC$1),'RC'!$D$2:$AK$17)</f>
        <v>0</v>
      </c>
      <c r="AD127" s="250">
        <f>SUMPRODUCT(('RC'!$A$2:$A$17=$A127)*(RCEmp=AD$1),'RC'!$D$2:$AK$17)</f>
        <v>0</v>
      </c>
      <c r="AE127" s="250">
        <f>SUMPRODUCT(('RC'!$A$2:$A$17=$A127)*(RCEmp=AE$1),'RC'!$D$2:$AK$17)</f>
        <v>0</v>
      </c>
      <c r="AF127" s="250">
        <f>SUMPRODUCT(('RC'!$A$2:$A$17=$A127)*(RCEmp=AF$1),'RC'!$D$2:$AK$17)</f>
        <v>0</v>
      </c>
      <c r="AG127" s="250">
        <f>SUMPRODUCT(('RC'!$A$2:$A$17=$A127)*(RCEmp=AG$1),'RC'!$D$2:$AK$17)</f>
        <v>0</v>
      </c>
      <c r="AH127" s="250">
        <f>SUMPRODUCT(('RC'!$A$2:$A$17=$A127)*(RCEmp=AH$1),'RC'!$D$2:$AK$17)</f>
        <v>0</v>
      </c>
      <c r="AI127" s="250">
        <f>SUMPRODUCT(('RC'!$A$2:$A$17=$A127)*(RCEmp=AI$1),'RC'!$D$2:$AK$17)</f>
        <v>0</v>
      </c>
      <c r="AJ127" s="250">
        <f>SUMPRODUCT(('RC'!$A$2:$A$17=$A127)*(RCEmp=AJ$1),'RC'!$D$2:$AK$17)</f>
        <v>0</v>
      </c>
      <c r="AK127" s="250">
        <f>SUMPRODUCT(('RC'!$A$2:$A$17=$A127)*(RCEmp=AK$1),'RC'!$D$2:$AK$17)</f>
        <v>0</v>
      </c>
      <c r="AL127" s="250">
        <f>SUMPRODUCT(('RC'!$A$2:$A$17=$A127)*(RCEmp=AL$1),'RC'!$D$2:$AK$17)</f>
        <v>0</v>
      </c>
      <c r="AM127" s="250">
        <f>SUMPRODUCT(('RC'!$A$2:$A$17=$A127)*(RCEmp=AM$1),'RC'!$D$2:$AK$17)</f>
        <v>0</v>
      </c>
      <c r="AN127" s="250">
        <f>SUMPRODUCT(('RC'!$A$2:$A$17=$A127)*(RCEmp=AN$1),'RC'!$D$2:$AK$17)</f>
        <v>0</v>
      </c>
      <c r="AO127" s="250">
        <f>SUMPRODUCT(('RC'!$A$2:$A$17=$A127)*(RCEmp=AO$1),'RC'!$D$2:$AK$17)</f>
        <v>0</v>
      </c>
      <c r="AP127" s="250">
        <f>SUMPRODUCT(('RC'!$A$2:$A$17=$A127)*(RCEmp=AP$1),'RC'!$D$2:$AK$17)</f>
        <v>0</v>
      </c>
      <c r="AQ127" s="250">
        <f>SUMPRODUCT(('RC'!$A$2:$A$17=$A127)*(RCEmp=AQ$1),'RC'!$D$2:$AK$17)</f>
        <v>0</v>
      </c>
      <c r="AR127" s="250">
        <f>SUMPRODUCT(('RC'!$A$2:$A$17=$A127)*(RCEmp=AR$1),'RC'!$D$2:$AK$17)</f>
        <v>0</v>
      </c>
      <c r="AS127" s="250">
        <f>SUMPRODUCT(('RC'!$A$2:$A$17=$A127)*(RCEmp=AS$1),'RC'!$D$2:$AK$17)</f>
        <v>0</v>
      </c>
      <c r="AT127" s="250">
        <f>SUMPRODUCT(('RC'!$A$2:$A$17=$A127)*(RCEmp=AT$1),'RC'!$D$2:$AK$17)</f>
        <v>0</v>
      </c>
      <c r="AU127" s="250">
        <f>SUMPRODUCT(('RC'!$A$2:$A$17=$A127)*(RCEmp=AU$1),'RC'!$D$2:$AK$17)</f>
        <v>0</v>
      </c>
      <c r="AV127" s="250">
        <f>SUMPRODUCT(('RC'!$A$2:$A$17=$A127)*(RCEmp=AV$1),'RC'!$D$2:$AK$17)</f>
        <v>0</v>
      </c>
      <c r="AW127" s="250">
        <f>SUMPRODUCT(('RC'!$A$2:$A$17=$A127)*(RCEmp=AW$1),'RC'!$D$2:$AK$17)</f>
        <v>0</v>
      </c>
      <c r="AX127" s="467">
        <f>SUMPRODUCT(('RC'!$A$2:$A$17=$A127)*(RCEmp=AX$1),'RC'!$D$2:$AK$17)</f>
        <v>0</v>
      </c>
      <c r="AZ127" s="246"/>
    </row>
    <row r="128" spans="1:52" s="271" customFormat="1" x14ac:dyDescent="0.2">
      <c r="A128" s="247">
        <f t="shared" si="42"/>
        <v>42560</v>
      </c>
      <c r="B128" s="639" t="s">
        <v>152</v>
      </c>
      <c r="C128" s="249">
        <f>SUMPRODUCT((HoO!$A$2:$A$34=$A128)*(HoOEmp=C$1),HoO!$E$2:$Z$34)</f>
        <v>0</v>
      </c>
      <c r="D128" s="250">
        <f>SUMPRODUCT((HoO!$A$2:$A$34=$A128)*(HoOEmp=D$1),HoO!$E$2:$Z$34)</f>
        <v>0</v>
      </c>
      <c r="E128" s="250">
        <f>SUMPRODUCT((HoO!$A$2:$A$34=$A128)*(HoOEmp=E$1),HoO!$E$2:$Z$34)</f>
        <v>0</v>
      </c>
      <c r="F128" s="250">
        <f>SUMPRODUCT((HoO!$A$2:$A$34=$A128)*(HoOEmp=F$1),HoO!$E$2:$Z$34)</f>
        <v>0</v>
      </c>
      <c r="G128" s="250">
        <f>SUMPRODUCT((HoO!$A$2:$A$34=$A128)*(HoOEmp=G$1),HoO!$E$2:$Z$34)</f>
        <v>0</v>
      </c>
      <c r="H128" s="250">
        <f>SUMPRODUCT((HoO!$A$2:$A$34=$A128)*(HoOEmp=H$1),HoO!$E$2:$Z$34)</f>
        <v>0</v>
      </c>
      <c r="I128" s="250">
        <f>SUMPRODUCT((HoO!$A$2:$A$34=$A128)*(HoOEmp=I$1),HoO!$E$2:$Z$34)</f>
        <v>4.25</v>
      </c>
      <c r="J128" s="250">
        <f>SUMPRODUCT((HoO!$A$2:$A$34=$A128)*(HoOEmp=J$1),HoO!$E$2:$Z$34)</f>
        <v>0</v>
      </c>
      <c r="K128" s="250">
        <f>SUMPRODUCT((HoO!$A$2:$A$34=$A128)*(HoOEmp=K$1),HoO!$E$2:$Z$34)</f>
        <v>0</v>
      </c>
      <c r="L128" s="250">
        <f>SUMPRODUCT((HoO!$A$2:$A$34=$A128)*(HoOEmp=L$1),HoO!$E$2:$Z$34)</f>
        <v>0</v>
      </c>
      <c r="M128" s="250">
        <f>SUMPRODUCT((HoO!$A$2:$A$34=$A128)*(HoOEmp=M$1),HoO!$E$2:$Z$34)</f>
        <v>0</v>
      </c>
      <c r="N128" s="250">
        <f>SUMPRODUCT((HoO!$A$2:$A$34=$A128)*(HoOEmp=N$1),HoO!$E$2:$Z$34)</f>
        <v>0</v>
      </c>
      <c r="O128" s="250">
        <f>SUMPRODUCT((HoO!$A$2:$A$34=$A128)*(HoOEmp=O$1),HoO!$E$2:$Z$34)</f>
        <v>0</v>
      </c>
      <c r="P128" s="250">
        <f>SUMPRODUCT((HoO!$A$2:$A$34=$A128)*(HoOEmp=P$1),HoO!$E$2:$Z$34)</f>
        <v>0</v>
      </c>
      <c r="Q128" s="250">
        <f>SUMPRODUCT((HoO!$A$2:$A$34=$A128)*(HoOEmp=Q$1),HoO!$E$2:$Z$34)</f>
        <v>0</v>
      </c>
      <c r="R128" s="250">
        <f>SUMPRODUCT((HoO!$A$2:$A$34=$A128)*(HoOEmp=R$1),HoO!$E$2:$Z$34)</f>
        <v>0</v>
      </c>
      <c r="S128" s="250">
        <f>SUMPRODUCT((HoO!$A$2:$A$34=$A128)*(HoOEmp=S$1),HoO!$E$2:$Z$34)</f>
        <v>0</v>
      </c>
      <c r="T128" s="250">
        <f>SUMPRODUCT((HoO!$A$2:$A$34=$A128)*(HoOEmp=T$1),HoO!$E$2:$Z$34)</f>
        <v>0</v>
      </c>
      <c r="U128" s="250">
        <f>SUMPRODUCT((HoO!$A$2:$A$34=$A128)*(HoOEmp=U$1),HoO!$E$2:$Z$34)</f>
        <v>0</v>
      </c>
      <c r="V128" s="250">
        <f>SUMPRODUCT((HoO!$A$2:$A$34=$A128)*(HoOEmp=V$1),HoO!$E$2:$Z$34)</f>
        <v>0</v>
      </c>
      <c r="W128" s="250">
        <f>SUMPRODUCT((HoO!$A$2:$A$34=$A128)*(HoOEmp=W$1),HoO!$E$2:$Z$34)</f>
        <v>0</v>
      </c>
      <c r="X128" s="250">
        <f>SUMPRODUCT((HoO!$A$2:$A$34=$A128)*(HoOEmp=X$1),HoO!$E$2:$Z$34)</f>
        <v>0</v>
      </c>
      <c r="Y128" s="250">
        <f>SUMPRODUCT((HoO!$A$2:$A$34=$A128)*(HoOEmp=Y$1),HoO!$E$2:$Z$34)</f>
        <v>0</v>
      </c>
      <c r="Z128" s="250">
        <f>SUMPRODUCT((HoO!$A$2:$A$34=$A128)*(HoOEmp=Z$1),HoO!$E$2:$Z$34)</f>
        <v>0</v>
      </c>
      <c r="AA128" s="250">
        <f>SUMPRODUCT((HoO!$A$2:$A$34=$A128)*(HoOEmp=AA$1),HoO!$E$2:$Z$34)</f>
        <v>0</v>
      </c>
      <c r="AB128" s="250">
        <f>SUMPRODUCT((HoO!$A$2:$A$34=$A128)*(HoOEmp=AB$1),HoO!$E$2:$Z$34)</f>
        <v>0</v>
      </c>
      <c r="AC128" s="250">
        <f>SUMPRODUCT((HoO!$A$2:$A$34=$A128)*(HoOEmp=AC$1),HoO!$E$2:$Z$34)</f>
        <v>0</v>
      </c>
      <c r="AD128" s="250">
        <f>SUMPRODUCT((HoO!$A$2:$A$34=$A128)*(HoOEmp=AD$1),HoO!$E$2:$Z$34)</f>
        <v>0</v>
      </c>
      <c r="AE128" s="250">
        <f>SUMPRODUCT((HoO!$A$2:$A$34=$A128)*(HoOEmp=AE$1),HoO!$E$2:$Z$34)</f>
        <v>0</v>
      </c>
      <c r="AF128" s="250">
        <f>SUMPRODUCT((HoO!$A$2:$A$34=$A128)*(HoOEmp=AF$1),HoO!$E$2:$Z$34)</f>
        <v>0</v>
      </c>
      <c r="AG128" s="250">
        <f>SUMPRODUCT((HoO!$A$2:$A$34=$A128)*(HoOEmp=AG$1),HoO!$E$2:$Z$34)</f>
        <v>0</v>
      </c>
      <c r="AH128" s="250">
        <f>SUMPRODUCT((HoO!$A$2:$A$34=$A128)*(HoOEmp=AH$1),HoO!$E$2:$Z$34)</f>
        <v>0</v>
      </c>
      <c r="AI128" s="250">
        <f>SUMPRODUCT((HoO!$A$2:$A$34=$A128)*(HoOEmp=AI$1),HoO!$E$2:$Z$34)</f>
        <v>0</v>
      </c>
      <c r="AJ128" s="250">
        <f>SUMPRODUCT((HoO!$A$2:$A$34=$A128)*(HoOEmp=AJ$1),HoO!$E$2:$Z$34)</f>
        <v>0</v>
      </c>
      <c r="AK128" s="250">
        <f>SUMPRODUCT((HoO!$A$2:$A$34=$A128)*(HoOEmp=AK$1),HoO!$E$2:$Z$34)</f>
        <v>0</v>
      </c>
      <c r="AL128" s="250">
        <f>SUMPRODUCT((HoO!$A$2:$A$34=$A128)*(HoOEmp=AL$1),HoO!$E$2:$Z$34)</f>
        <v>0</v>
      </c>
      <c r="AM128" s="250">
        <f>SUMPRODUCT((HoO!$A$2:$A$34=$A128)*(HoOEmp=AM$1),HoO!$E$2:$Z$34)</f>
        <v>0</v>
      </c>
      <c r="AN128" s="250">
        <f>SUMPRODUCT((HoO!$A$2:$A$34=$A128)*(HoOEmp=AN$1),HoO!$E$2:$Z$34)</f>
        <v>0</v>
      </c>
      <c r="AO128" s="250">
        <f>SUMPRODUCT((HoO!$A$2:$A$34=$A128)*(HoOEmp=AO$1),HoO!$E$2:$Z$34)</f>
        <v>0</v>
      </c>
      <c r="AP128" s="250">
        <f>SUMPRODUCT((HoO!$A$2:$A$34=$A128)*(HoOEmp=AP$1),HoO!$E$2:$Z$34)</f>
        <v>0</v>
      </c>
      <c r="AQ128" s="250">
        <f>SUMPRODUCT((HoO!$A$2:$A$34=$A128)*(HoOEmp=AQ$1),HoO!$E$2:$Z$34)</f>
        <v>0</v>
      </c>
      <c r="AR128" s="250">
        <f>SUMPRODUCT((HoO!$A$2:$A$34=$A128)*(HoOEmp=AR$1),HoO!$E$2:$Z$34)</f>
        <v>0</v>
      </c>
      <c r="AS128" s="250">
        <f>SUMPRODUCT((HoO!$A$2:$A$34=$A128)*(HoOEmp=AS$1),HoO!$E$2:$Z$34)</f>
        <v>0</v>
      </c>
      <c r="AT128" s="250">
        <f>SUMPRODUCT((HoO!$A$2:$A$34=$A128)*(HoOEmp=AT$1),HoO!$E$2:$Z$34)</f>
        <v>0</v>
      </c>
      <c r="AU128" s="250">
        <f>SUMPRODUCT((HoO!$A$2:$A$34=$A128)*(HoOEmp=AU$1),HoO!$E$2:$Z$34)</f>
        <v>0</v>
      </c>
      <c r="AV128" s="250">
        <f>SUMPRODUCT((HoO!$A$2:$A$34=$A128)*(HoOEmp=AV$1),HoO!$E$2:$Z$34)</f>
        <v>0</v>
      </c>
      <c r="AW128" s="250">
        <f>SUMPRODUCT((HoO!$A$2:$A$34=$A128)*(HoOEmp=AW$1),HoO!$E$2:$Z$34)</f>
        <v>0</v>
      </c>
      <c r="AX128" s="467">
        <f>SUMPRODUCT((HoO!$A$2:$A$34=$A128)*(HoOEmp=AX$1),HoO!$E$2:$Z$34)</f>
        <v>0</v>
      </c>
      <c r="AZ128" s="246"/>
    </row>
    <row r="129" spans="1:52" s="271" customFormat="1" x14ac:dyDescent="0.2">
      <c r="A129" s="247">
        <f t="shared" si="42"/>
        <v>42560</v>
      </c>
      <c r="B129" s="640" t="s">
        <v>223</v>
      </c>
      <c r="C129" s="249">
        <f>SUMPRODUCT((ET!$A$2:$A$34=$A129)*(ETEmp=C$1),ET!$E$2:$Z$34)</f>
        <v>0</v>
      </c>
      <c r="D129" s="250">
        <f>SUMPRODUCT((ET!$A$2:$A$34=$A129)*(ETEmp=D$1),ET!$E$2:$Z$34)</f>
        <v>0</v>
      </c>
      <c r="E129" s="250">
        <f>SUMPRODUCT((ET!$A$2:$A$34=$A129)*(ETEmp=E$1),ET!$E$2:$Z$34)</f>
        <v>0</v>
      </c>
      <c r="F129" s="250">
        <f>SUMPRODUCT((ET!$A$2:$A$34=$A129)*(ETEmp=F$1),ET!$E$2:$Z$34)</f>
        <v>0</v>
      </c>
      <c r="G129" s="250">
        <f>SUMPRODUCT((ET!$A$2:$A$34=$A129)*(ETEmp=G$1),ET!$E$2:$Z$34)</f>
        <v>0</v>
      </c>
      <c r="H129" s="250">
        <f>SUMPRODUCT((ET!$A$2:$A$34=$A129)*(ETEmp=H$1),ET!$E$2:$Z$34)</f>
        <v>0</v>
      </c>
      <c r="I129" s="250">
        <f>SUMPRODUCT((ET!$A$2:$A$34=$A129)*(ETEmp=I$1),ET!$E$2:$Z$34)</f>
        <v>0</v>
      </c>
      <c r="J129" s="250">
        <f>SUMPRODUCT((ET!$A$2:$A$34=$A129)*(ETEmp=J$1),ET!$E$2:$Z$34)</f>
        <v>0</v>
      </c>
      <c r="K129" s="250">
        <f>SUMPRODUCT((ET!$A$2:$A$34=$A129)*(ETEmp=K$1),ET!$E$2:$Z$34)</f>
        <v>0</v>
      </c>
      <c r="L129" s="250">
        <f>SUMPRODUCT((ET!$A$2:$A$34=$A129)*(ETEmp=L$1),ET!$E$2:$Z$34)</f>
        <v>0</v>
      </c>
      <c r="M129" s="250">
        <f>SUMPRODUCT((ET!$A$2:$A$34=$A129)*(ETEmp=M$1),ET!$E$2:$Z$34)</f>
        <v>0</v>
      </c>
      <c r="N129" s="250">
        <f>SUMPRODUCT((ET!$A$2:$A$34=$A129)*(ETEmp=N$1),ET!$E$2:$Z$34)</f>
        <v>0</v>
      </c>
      <c r="O129" s="250">
        <f>SUMPRODUCT((ET!$A$2:$A$34=$A129)*(ETEmp=O$1),ET!$E$2:$Z$34)</f>
        <v>0</v>
      </c>
      <c r="P129" s="250">
        <f>SUMPRODUCT((ET!$A$2:$A$34=$A129)*(ETEmp=P$1),ET!$E$2:$Z$34)</f>
        <v>0</v>
      </c>
      <c r="Q129" s="250">
        <f>SUMPRODUCT((ET!$A$2:$A$34=$A129)*(ETEmp=Q$1),ET!$E$2:$Z$34)</f>
        <v>0</v>
      </c>
      <c r="R129" s="250">
        <f>SUMPRODUCT((ET!$A$2:$A$34=$A129)*(ETEmp=R$1),ET!$E$2:$Z$34)</f>
        <v>0</v>
      </c>
      <c r="S129" s="250">
        <f>SUMPRODUCT((ET!$A$2:$A$34=$A129)*(ETEmp=S$1),ET!$E$2:$Z$34)</f>
        <v>0</v>
      </c>
      <c r="T129" s="250">
        <f>SUMPRODUCT((ET!$A$2:$A$34=$A129)*(ETEmp=T$1),ET!$E$2:$Z$34)</f>
        <v>0</v>
      </c>
      <c r="U129" s="250">
        <f>SUMPRODUCT((ET!$A$2:$A$34=$A129)*(ETEmp=U$1),ET!$E$2:$Z$34)</f>
        <v>0</v>
      </c>
      <c r="V129" s="250">
        <f>SUMPRODUCT((ET!$A$2:$A$34=$A129)*(ETEmp=V$1),ET!$E$2:$Z$34)</f>
        <v>0</v>
      </c>
      <c r="W129" s="250">
        <f>SUMPRODUCT((ET!$A$2:$A$34=$A129)*(ETEmp=W$1),ET!$E$2:$Z$34)</f>
        <v>0</v>
      </c>
      <c r="X129" s="250">
        <f>SUMPRODUCT((ET!$A$2:$A$34=$A129)*(ETEmp=X$1),ET!$E$2:$Z$34)</f>
        <v>0</v>
      </c>
      <c r="Y129" s="250">
        <f>SUMPRODUCT((ET!$A$2:$A$34=$A129)*(ETEmp=Y$1),ET!$E$2:$Z$34)</f>
        <v>0</v>
      </c>
      <c r="Z129" s="250">
        <f>SUMPRODUCT((ET!$A$2:$A$34=$A129)*(ETEmp=Z$1),ET!$E$2:$Z$34)</f>
        <v>0</v>
      </c>
      <c r="AA129" s="250">
        <f>SUMPRODUCT((ET!$A$2:$A$34=$A129)*(ETEmp=AA$1),ET!$E$2:$Z$34)</f>
        <v>0</v>
      </c>
      <c r="AB129" s="250">
        <f>SUMPRODUCT((ET!$A$2:$A$34=$A129)*(ETEmp=AB$1),ET!$E$2:$Z$34)</f>
        <v>0</v>
      </c>
      <c r="AC129" s="250">
        <f>SUMPRODUCT((ET!$A$2:$A$34=$A129)*(ETEmp=AC$1),ET!$E$2:$Z$34)</f>
        <v>0</v>
      </c>
      <c r="AD129" s="250">
        <f>SUMPRODUCT((ET!$A$2:$A$34=$A129)*(ETEmp=AD$1),ET!$E$2:$Z$34)</f>
        <v>0</v>
      </c>
      <c r="AE129" s="250">
        <f>SUMPRODUCT((ET!$A$2:$A$34=$A129)*(ETEmp=AE$1),ET!$E$2:$Z$34)</f>
        <v>0</v>
      </c>
      <c r="AF129" s="250">
        <f>SUMPRODUCT((ET!$A$2:$A$34=$A129)*(ETEmp=AF$1),ET!$E$2:$Z$34)</f>
        <v>0</v>
      </c>
      <c r="AG129" s="250">
        <f>SUMPRODUCT((ET!$A$2:$A$34=$A129)*(ETEmp=AG$1),ET!$E$2:$Z$34)</f>
        <v>0</v>
      </c>
      <c r="AH129" s="250">
        <f>SUMPRODUCT((ET!$A$2:$A$34=$A129)*(ETEmp=AH$1),ET!$E$2:$Z$34)</f>
        <v>0</v>
      </c>
      <c r="AI129" s="250">
        <f>SUMPRODUCT((ET!$A$2:$A$34=$A129)*(ETEmp=AI$1),ET!$E$2:$Z$34)</f>
        <v>0</v>
      </c>
      <c r="AJ129" s="250">
        <f>SUMPRODUCT((ET!$A$2:$A$34=$A129)*(ETEmp=AJ$1),ET!$E$2:$Z$34)</f>
        <v>0</v>
      </c>
      <c r="AK129" s="250">
        <f>SUMPRODUCT((ET!$A$2:$A$34=$A129)*(ETEmp=AK$1),ET!$E$2:$Z$34)</f>
        <v>0</v>
      </c>
      <c r="AL129" s="250">
        <f>SUMPRODUCT((ET!$A$2:$A$34=$A129)*(ETEmp=AL$1),ET!$E$2:$Z$34)</f>
        <v>0</v>
      </c>
      <c r="AM129" s="250">
        <f>SUMPRODUCT((ET!$A$2:$A$34=$A129)*(ETEmp=AM$1),ET!$E$2:$Z$34)</f>
        <v>0</v>
      </c>
      <c r="AN129" s="250">
        <f>SUMPRODUCT((ET!$A$2:$A$34=$A129)*(ETEmp=AN$1),ET!$E$2:$Z$34)</f>
        <v>0</v>
      </c>
      <c r="AO129" s="250">
        <f>SUMPRODUCT((ET!$A$2:$A$34=$A129)*(ETEmp=AO$1),ET!$E$2:$Z$34)</f>
        <v>0</v>
      </c>
      <c r="AP129" s="250">
        <f>SUMPRODUCT((ET!$A$2:$A$34=$A129)*(ETEmp=AP$1),ET!$E$2:$Z$34)</f>
        <v>0</v>
      </c>
      <c r="AQ129" s="250">
        <f>SUMPRODUCT((ET!$A$2:$A$34=$A129)*(ETEmp=AQ$1),ET!$E$2:$Z$34)</f>
        <v>0</v>
      </c>
      <c r="AR129" s="250">
        <f>SUMPRODUCT((ET!$A$2:$A$34=$A129)*(ETEmp=AR$1),ET!$E$2:$Z$34)</f>
        <v>0</v>
      </c>
      <c r="AS129" s="250">
        <f>SUMPRODUCT((ET!$A$2:$A$34=$A129)*(ETEmp=AS$1),ET!$E$2:$Z$34)</f>
        <v>0</v>
      </c>
      <c r="AT129" s="250">
        <f>SUMPRODUCT((ET!$A$2:$A$34=$A129)*(ETEmp=AT$1),ET!$E$2:$Z$34)</f>
        <v>0</v>
      </c>
      <c r="AU129" s="250">
        <f>SUMPRODUCT((ET!$A$2:$A$34=$A129)*(ETEmp=AU$1),ET!$E$2:$Z$34)</f>
        <v>0</v>
      </c>
      <c r="AV129" s="250">
        <f>SUMPRODUCT((ET!$A$2:$A$34=$A129)*(ETEmp=AV$1),ET!$E$2:$Z$34)</f>
        <v>0</v>
      </c>
      <c r="AW129" s="250">
        <f>SUMPRODUCT((ET!$A$2:$A$34=$A129)*(ETEmp=AW$1),ET!$E$2:$Z$34)</f>
        <v>0</v>
      </c>
      <c r="AX129" s="467">
        <f>SUMPRODUCT((ET!$A$2:$A$34=$A129)*(ETEmp=AX$1),ET!$E$2:$Z$34)</f>
        <v>0</v>
      </c>
      <c r="AZ129" s="246"/>
    </row>
    <row r="130" spans="1:52" s="271" customFormat="1" x14ac:dyDescent="0.2">
      <c r="A130" s="247">
        <f t="shared" si="42"/>
        <v>42560</v>
      </c>
      <c r="B130" s="641" t="s">
        <v>224</v>
      </c>
      <c r="C130" s="249">
        <f>SUMPRODUCT((UV!$A$2:$A$17=$A130)*(UVEmp=C$1),UV!$D$2:$AK$17)</f>
        <v>0</v>
      </c>
      <c r="D130" s="250">
        <f>SUMPRODUCT((UV!$A$2:$A$17=$A130)*(UVEmp=D$1),UV!$D$2:$AK$17)</f>
        <v>0</v>
      </c>
      <c r="E130" s="250">
        <f>SUMPRODUCT((UV!$A$2:$A$17=$A130)*(UVEmp=E$1),UV!$D$2:$AK$17)</f>
        <v>0</v>
      </c>
      <c r="F130" s="250">
        <f>SUMPRODUCT((UV!$A$2:$A$17=$A130)*(UVEmp=F$1),UV!$D$2:$AK$17)</f>
        <v>0</v>
      </c>
      <c r="G130" s="250">
        <f>SUMPRODUCT((UV!$A$2:$A$17=$A130)*(UVEmp=G$1),UV!$D$2:$AK$17)</f>
        <v>0</v>
      </c>
      <c r="H130" s="250">
        <f>SUMPRODUCT((UV!$A$2:$A$17=$A130)*(UVEmp=H$1),UV!$D$2:$AK$17)</f>
        <v>2.5</v>
      </c>
      <c r="I130" s="250">
        <f>SUMPRODUCT((UV!$A$2:$A$17=$A130)*(UVEmp=I$1),UV!$D$2:$AK$17)</f>
        <v>0</v>
      </c>
      <c r="J130" s="250">
        <f>SUMPRODUCT((UV!$A$2:$A$17=$A130)*(UVEmp=J$1),UV!$D$2:$AK$17)</f>
        <v>0</v>
      </c>
      <c r="K130" s="250">
        <f>SUMPRODUCT((UV!$A$2:$A$17=$A130)*(UVEmp=K$1),UV!$D$2:$AK$17)</f>
        <v>0</v>
      </c>
      <c r="L130" s="250">
        <f>SUMPRODUCT((UV!$A$2:$A$17=$A130)*(UVEmp=L$1),UV!$D$2:$AK$17)</f>
        <v>0</v>
      </c>
      <c r="M130" s="250">
        <f>SUMPRODUCT((UV!$A$2:$A$17=$A130)*(UVEmp=M$1),UV!$D$2:$AK$17)</f>
        <v>0</v>
      </c>
      <c r="N130" s="250">
        <f>SUMPRODUCT((UV!$A$2:$A$17=$A130)*(UVEmp=N$1),UV!$D$2:$AK$17)</f>
        <v>0</v>
      </c>
      <c r="O130" s="250">
        <f>SUMPRODUCT((UV!$A$2:$A$17=$A130)*(UVEmp=O$1),UV!$D$2:$AK$17)</f>
        <v>0</v>
      </c>
      <c r="P130" s="250">
        <f>SUMPRODUCT((UV!$A$2:$A$17=$A130)*(UVEmp=P$1),UV!$D$2:$AK$17)</f>
        <v>0</v>
      </c>
      <c r="Q130" s="250">
        <f>SUMPRODUCT((UV!$A$2:$A$17=$A130)*(UVEmp=Q$1),UV!$D$2:$AK$17)</f>
        <v>0</v>
      </c>
      <c r="R130" s="250">
        <f>SUMPRODUCT((UV!$A$2:$A$17=$A130)*(UVEmp=R$1),UV!$D$2:$AK$17)</f>
        <v>0</v>
      </c>
      <c r="S130" s="250">
        <f>SUMPRODUCT((UV!$A$2:$A$17=$A130)*(UVEmp=S$1),UV!$D$2:$AK$17)</f>
        <v>0</v>
      </c>
      <c r="T130" s="250">
        <f>SUMPRODUCT((UV!$A$2:$A$17=$A130)*(UVEmp=T$1),UV!$D$2:$AK$17)</f>
        <v>0</v>
      </c>
      <c r="U130" s="250">
        <f>SUMPRODUCT((UV!$A$2:$A$17=$A130)*(UVEmp=U$1),UV!$D$2:$AK$17)</f>
        <v>0</v>
      </c>
      <c r="V130" s="250">
        <f>SUMPRODUCT((UV!$A$2:$A$17=$A130)*(UVEmp=V$1),UV!$D$2:$AK$17)</f>
        <v>0</v>
      </c>
      <c r="W130" s="250">
        <f>SUMPRODUCT((UV!$A$2:$A$17=$A130)*(UVEmp=W$1),UV!$D$2:$AK$17)</f>
        <v>0</v>
      </c>
      <c r="X130" s="250">
        <f>SUMPRODUCT((UV!$A$2:$A$17=$A130)*(UVEmp=X$1),UV!$D$2:$AK$17)</f>
        <v>0</v>
      </c>
      <c r="Y130" s="250">
        <f>SUMPRODUCT((UV!$A$2:$A$17=$A130)*(UVEmp=Y$1),UV!$D$2:$AK$17)</f>
        <v>0</v>
      </c>
      <c r="Z130" s="250">
        <f>SUMPRODUCT((UV!$A$2:$A$17=$A130)*(UVEmp=Z$1),UV!$D$2:$AK$17)</f>
        <v>0</v>
      </c>
      <c r="AA130" s="250">
        <f>SUMPRODUCT((UV!$A$2:$A$17=$A130)*(UVEmp=AA$1),UV!$D$2:$AK$17)</f>
        <v>0</v>
      </c>
      <c r="AB130" s="250">
        <f>SUMPRODUCT((UV!$A$2:$A$17=$A130)*(UVEmp=AB$1),UV!$D$2:$AK$17)</f>
        <v>0</v>
      </c>
      <c r="AC130" s="250">
        <f>SUMPRODUCT((UV!$A$2:$A$17=$A130)*(UVEmp=AC$1),UV!$D$2:$AK$17)</f>
        <v>0</v>
      </c>
      <c r="AD130" s="250">
        <f>SUMPRODUCT((UV!$A$2:$A$17=$A130)*(UVEmp=AD$1),UV!$D$2:$AK$17)</f>
        <v>0</v>
      </c>
      <c r="AE130" s="250">
        <f>SUMPRODUCT((UV!$A$2:$A$17=$A130)*(UVEmp=AE$1),UV!$D$2:$AK$17)</f>
        <v>5.5</v>
      </c>
      <c r="AF130" s="250">
        <f>SUMPRODUCT((UV!$A$2:$A$17=$A130)*(UVEmp=AF$1),UV!$D$2:$AK$17)</f>
        <v>0</v>
      </c>
      <c r="AG130" s="250">
        <f>SUMPRODUCT((UV!$A$2:$A$17=$A130)*(UVEmp=AG$1),UV!$D$2:$AK$17)</f>
        <v>0</v>
      </c>
      <c r="AH130" s="250">
        <f>SUMPRODUCT((UV!$A$2:$A$17=$A130)*(UVEmp=AH$1),UV!$D$2:$AK$17)</f>
        <v>0</v>
      </c>
      <c r="AI130" s="250">
        <f>SUMPRODUCT((UV!$A$2:$A$17=$A130)*(UVEmp=AI$1),UV!$D$2:$AK$17)</f>
        <v>0</v>
      </c>
      <c r="AJ130" s="250">
        <f>SUMPRODUCT((UV!$A$2:$A$17=$A130)*(UVEmp=AJ$1),UV!$D$2:$AK$17)</f>
        <v>0</v>
      </c>
      <c r="AK130" s="250">
        <f>SUMPRODUCT((UV!$A$2:$A$17=$A130)*(UVEmp=AK$1),UV!$D$2:$AK$17)</f>
        <v>0</v>
      </c>
      <c r="AL130" s="250">
        <f>SUMPRODUCT((UV!$A$2:$A$17=$A130)*(UVEmp=AL$1),UV!$D$2:$AK$17)</f>
        <v>0</v>
      </c>
      <c r="AM130" s="250">
        <f>SUMPRODUCT((UV!$A$2:$A$17=$A130)*(UVEmp=AM$1),UV!$D$2:$AK$17)</f>
        <v>0</v>
      </c>
      <c r="AN130" s="250">
        <f>SUMPRODUCT((UV!$A$2:$A$17=$A130)*(UVEmp=AN$1),UV!$D$2:$AK$17)</f>
        <v>0</v>
      </c>
      <c r="AO130" s="250">
        <f>SUMPRODUCT((UV!$A$2:$A$17=$A130)*(UVEmp=AO$1),UV!$D$2:$AK$17)</f>
        <v>0</v>
      </c>
      <c r="AP130" s="250">
        <f>SUMPRODUCT((UV!$A$2:$A$17=$A130)*(UVEmp=AP$1),UV!$D$2:$AK$17)</f>
        <v>0</v>
      </c>
      <c r="AQ130" s="250">
        <f>SUMPRODUCT((UV!$A$2:$A$17=$A130)*(UVEmp=AQ$1),UV!$D$2:$AK$17)</f>
        <v>0</v>
      </c>
      <c r="AR130" s="250">
        <f>SUMPRODUCT((UV!$A$2:$A$17=$A130)*(UVEmp=AR$1),UV!$D$2:$AK$17)</f>
        <v>0</v>
      </c>
      <c r="AS130" s="250">
        <f>SUMPRODUCT((UV!$A$2:$A$17=$A130)*(UVEmp=AS$1),UV!$D$2:$AK$17)</f>
        <v>0</v>
      </c>
      <c r="AT130" s="250">
        <f>SUMPRODUCT((UV!$A$2:$A$17=$A130)*(UVEmp=AT$1),UV!$D$2:$AK$17)</f>
        <v>0</v>
      </c>
      <c r="AU130" s="250">
        <f>SUMPRODUCT((UV!$A$2:$A$17=$A130)*(UVEmp=AU$1),UV!$D$2:$AK$17)</f>
        <v>0</v>
      </c>
      <c r="AV130" s="250">
        <f>SUMPRODUCT((UV!$A$2:$A$17=$A130)*(UVEmp=AV$1),UV!$D$2:$AK$17)</f>
        <v>0</v>
      </c>
      <c r="AW130" s="250">
        <f>SUMPRODUCT((UV!$A$2:$A$17=$A130)*(UVEmp=AW$1),UV!$D$2:$AK$17)</f>
        <v>0</v>
      </c>
      <c r="AX130" s="467">
        <f>SUMPRODUCT((UV!$A$2:$A$17=$A130)*(UVEmp=AX$1),UV!$D$2:$AK$17)</f>
        <v>0</v>
      </c>
      <c r="AZ130" s="246"/>
    </row>
    <row r="131" spans="1:52" s="271" customFormat="1" x14ac:dyDescent="0.2">
      <c r="A131" s="247">
        <f t="shared" si="42"/>
        <v>42560</v>
      </c>
      <c r="B131" s="255" t="s">
        <v>74</v>
      </c>
      <c r="C131" s="249">
        <f>SUMPRODUCT((TM!$A$2:$A$17=$A131)*(TMEmp=C$1),TM!$D$2:$AK$17)</f>
        <v>0</v>
      </c>
      <c r="D131" s="250">
        <f>SUMPRODUCT((TM!$A$2:$A$17=$A131)*(TMEmp=D$1),TM!$D$2:$AK$17)</f>
        <v>0</v>
      </c>
      <c r="E131" s="250">
        <f>SUMPRODUCT((TM!$A$2:$A$17=$A131)*(TMEmp=E$1),TM!$D$2:$AK$17)</f>
        <v>0</v>
      </c>
      <c r="F131" s="250">
        <f>SUMPRODUCT((TM!$A$2:$A$17=$A131)*(TMEmp=F$1),TM!$D$2:$AK$17)</f>
        <v>0</v>
      </c>
      <c r="G131" s="250">
        <f>SUMPRODUCT((TM!$A$2:$A$17=$A131)*(TMEmp=G$1),TM!$D$2:$AK$17)</f>
        <v>0</v>
      </c>
      <c r="H131" s="250">
        <f>SUMPRODUCT((TM!$A$2:$A$17=$A131)*(TMEmp=H$1),TM!$D$2:$AK$17)</f>
        <v>0</v>
      </c>
      <c r="I131" s="250">
        <f>SUMPRODUCT((TM!$A$2:$A$17=$A131)*(TMEmp=I$1),TM!$D$2:$AK$17)</f>
        <v>0</v>
      </c>
      <c r="J131" s="250">
        <f>SUMPRODUCT((TM!$A$2:$A$17=$A131)*(TMEmp=J$1),TM!$D$2:$AK$17)</f>
        <v>0</v>
      </c>
      <c r="K131" s="250">
        <f>SUMPRODUCT((TM!$A$2:$A$17=$A131)*(TMEmp=K$1),TM!$D$2:$AK$17)</f>
        <v>0</v>
      </c>
      <c r="L131" s="250">
        <f>SUMPRODUCT((TM!$A$2:$A$17=$A131)*(TMEmp=L$1),TM!$D$2:$AK$17)</f>
        <v>0</v>
      </c>
      <c r="M131" s="250">
        <f>SUMPRODUCT((TM!$A$2:$A$17=$A131)*(TMEmp=M$1),TM!$D$2:$AK$17)</f>
        <v>0</v>
      </c>
      <c r="N131" s="250">
        <f>SUMPRODUCT((TM!$A$2:$A$17=$A131)*(TMEmp=N$1),TM!$D$2:$AK$17)</f>
        <v>0</v>
      </c>
      <c r="O131" s="250">
        <f>SUMPRODUCT((TM!$A$2:$A$17=$A131)*(TMEmp=O$1),TM!$D$2:$AK$17)</f>
        <v>0</v>
      </c>
      <c r="P131" s="250">
        <f>SUMPRODUCT((TM!$A$2:$A$17=$A131)*(TMEmp=P$1),TM!$D$2:$AK$17)</f>
        <v>0</v>
      </c>
      <c r="Q131" s="250">
        <f>SUMPRODUCT((TM!$A$2:$A$17=$A131)*(TMEmp=Q$1),TM!$D$2:$AK$17)</f>
        <v>0</v>
      </c>
      <c r="R131" s="250">
        <f>SUMPRODUCT((TM!$A$2:$A$17=$A131)*(TMEmp=R$1),TM!$D$2:$AK$17)</f>
        <v>0</v>
      </c>
      <c r="S131" s="250">
        <f>SUMPRODUCT((TM!$A$2:$A$17=$A131)*(TMEmp=S$1),TM!$D$2:$AK$17)</f>
        <v>0</v>
      </c>
      <c r="T131" s="250">
        <f>SUMPRODUCT((TM!$A$2:$A$17=$A131)*(TMEmp=T$1),TM!$D$2:$AK$17)</f>
        <v>0</v>
      </c>
      <c r="U131" s="250">
        <f>SUMPRODUCT((TM!$A$2:$A$17=$A131)*(TMEmp=U$1),TM!$D$2:$AK$17)</f>
        <v>0</v>
      </c>
      <c r="V131" s="250">
        <f>SUMPRODUCT((TM!$A$2:$A$17=$A131)*(TMEmp=V$1),TM!$D$2:$AK$17)</f>
        <v>0</v>
      </c>
      <c r="W131" s="250">
        <f>SUMPRODUCT((TM!$A$2:$A$17=$A131)*(TMEmp=W$1),TM!$D$2:$AK$17)</f>
        <v>0</v>
      </c>
      <c r="X131" s="250">
        <f>SUMPRODUCT((TM!$A$2:$A$17=$A131)*(TMEmp=X$1),TM!$D$2:$AK$17)</f>
        <v>0</v>
      </c>
      <c r="Y131" s="250">
        <f>SUMPRODUCT((TM!$A$2:$A$17=$A131)*(TMEmp=Y$1),TM!$D$2:$AK$17)</f>
        <v>0</v>
      </c>
      <c r="Z131" s="250">
        <f>SUMPRODUCT((TM!$A$2:$A$17=$A131)*(TMEmp=Z$1),TM!$D$2:$AK$17)</f>
        <v>0</v>
      </c>
      <c r="AA131" s="250">
        <f>SUMPRODUCT((TM!$A$2:$A$17=$A131)*(TMEmp=AA$1),TM!$D$2:$AK$17)</f>
        <v>0</v>
      </c>
      <c r="AB131" s="250">
        <f>SUMPRODUCT((TM!$A$2:$A$17=$A131)*(TMEmp=AB$1),TM!$D$2:$AK$17)</f>
        <v>0</v>
      </c>
      <c r="AC131" s="250">
        <f>SUMPRODUCT((TM!$A$2:$A$17=$A131)*(TMEmp=AC$1),TM!$D$2:$AK$17)</f>
        <v>0</v>
      </c>
      <c r="AD131" s="250">
        <f>SUMPRODUCT((TM!$A$2:$A$17=$A131)*(TMEmp=AD$1),TM!$D$2:$AK$17)</f>
        <v>0</v>
      </c>
      <c r="AE131" s="250">
        <f>SUMPRODUCT((TM!$A$2:$A$17=$A131)*(TMEmp=AE$1),TM!$D$2:$AK$17)</f>
        <v>0</v>
      </c>
      <c r="AF131" s="250">
        <f>SUMPRODUCT((TM!$A$2:$A$17=$A131)*(TMEmp=AF$1),TM!$D$2:$AK$17)</f>
        <v>0</v>
      </c>
      <c r="AG131" s="250">
        <f>SUMPRODUCT((TM!$A$2:$A$17=$A131)*(TMEmp=AG$1),TM!$D$2:$AK$17)</f>
        <v>0</v>
      </c>
      <c r="AH131" s="250">
        <f>SUMPRODUCT((TM!$A$2:$A$17=$A131)*(TMEmp=AH$1),TM!$D$2:$AK$17)</f>
        <v>0</v>
      </c>
      <c r="AI131" s="250">
        <f>SUMPRODUCT((TM!$A$2:$A$17=$A131)*(TMEmp=AI$1),TM!$D$2:$AK$17)</f>
        <v>0</v>
      </c>
      <c r="AJ131" s="250">
        <f>SUMPRODUCT((TM!$A$2:$A$17=$A131)*(TMEmp=AJ$1),TM!$D$2:$AK$17)</f>
        <v>0</v>
      </c>
      <c r="AK131" s="250">
        <f>SUMPRODUCT((TM!$A$2:$A$17=$A131)*(TMEmp=AK$1),TM!$D$2:$AK$17)</f>
        <v>0</v>
      </c>
      <c r="AL131" s="250">
        <f>SUMPRODUCT((TM!$A$2:$A$17=$A131)*(TMEmp=AL$1),TM!$D$2:$AK$17)</f>
        <v>0</v>
      </c>
      <c r="AM131" s="250">
        <f>SUMPRODUCT((TM!$A$2:$A$17=$A131)*(TMEmp=AM$1),TM!$D$2:$AK$17)</f>
        <v>0</v>
      </c>
      <c r="AN131" s="250">
        <f>SUMPRODUCT((TM!$A$2:$A$17=$A131)*(TMEmp=AN$1),TM!$D$2:$AK$17)</f>
        <v>0</v>
      </c>
      <c r="AO131" s="250">
        <f>SUMPRODUCT((TM!$A$2:$A$17=$A131)*(TMEmp=AO$1),TM!$D$2:$AK$17)</f>
        <v>0</v>
      </c>
      <c r="AP131" s="250">
        <f>SUMPRODUCT((TM!$A$2:$A$17=$A131)*(TMEmp=AP$1),TM!$D$2:$AK$17)</f>
        <v>0</v>
      </c>
      <c r="AQ131" s="250">
        <f>SUMPRODUCT((TM!$A$2:$A$17=$A131)*(TMEmp=AQ$1),TM!$D$2:$AK$17)</f>
        <v>0</v>
      </c>
      <c r="AR131" s="250">
        <f>SUMPRODUCT((TM!$A$2:$A$17=$A131)*(TMEmp=AR$1),TM!$D$2:$AK$17)</f>
        <v>0</v>
      </c>
      <c r="AS131" s="250">
        <f>SUMPRODUCT((TM!$A$2:$A$17=$A131)*(TMEmp=AS$1),TM!$D$2:$AK$17)</f>
        <v>0</v>
      </c>
      <c r="AT131" s="250">
        <f>SUMPRODUCT((TM!$A$2:$A$17=$A131)*(TMEmp=AT$1),TM!$D$2:$AK$17)</f>
        <v>0</v>
      </c>
      <c r="AU131" s="250">
        <f>SUMPRODUCT((TM!$A$2:$A$17=$A131)*(TMEmp=AU$1),TM!$D$2:$AK$17)</f>
        <v>0</v>
      </c>
      <c r="AV131" s="250">
        <f>SUMPRODUCT((TM!$A$2:$A$17=$A131)*(TMEmp=AV$1),TM!$D$2:$AK$17)</f>
        <v>0</v>
      </c>
      <c r="AW131" s="250">
        <f>SUMPRODUCT((TM!$A$2:$A$17=$A131)*(TMEmp=AW$1),TM!$D$2:$AK$17)</f>
        <v>0</v>
      </c>
      <c r="AX131" s="467">
        <f>SUMPRODUCT((TM!$A$2:$A$17=$A131)*(TMEmp=AX$1),TM!$D$2:$AK$17)</f>
        <v>0</v>
      </c>
      <c r="AZ131" s="246"/>
    </row>
    <row r="132" spans="1:52" s="271" customFormat="1" x14ac:dyDescent="0.2">
      <c r="A132" s="256">
        <f t="shared" si="42"/>
        <v>42560</v>
      </c>
      <c r="B132" s="257" t="s">
        <v>72</v>
      </c>
      <c r="C132" s="258">
        <f>SUMPRODUCT((PC!$A$2:$A$80=$A132)*(PCEmp=C$1),PC!$D$2:$BD$80)</f>
        <v>0</v>
      </c>
      <c r="D132" s="259">
        <f>SUMPRODUCT((PC!$A$2:$A$80=$A132)*(PCEmp=D$1),PC!$D$2:$BD$80)</f>
        <v>0</v>
      </c>
      <c r="E132" s="259">
        <f>SUMPRODUCT((PC!$A$2:$A$80=$A132)*(PCEmp=E$1),PC!$D$2:$BD$80)</f>
        <v>0</v>
      </c>
      <c r="F132" s="259">
        <f>SUMPRODUCT((PC!$A$2:$A$80=$A132)*(PCEmp=F$1),PC!$D$2:$BD$80)</f>
        <v>0</v>
      </c>
      <c r="G132" s="259">
        <f>SUMPRODUCT((PC!$A$2:$A$80=$A132)*(PCEmp=G$1),PC!$D$2:$BD$80)</f>
        <v>0</v>
      </c>
      <c r="H132" s="259">
        <f>SUMPRODUCT((PC!$A$2:$A$80=$A132)*(PCEmp=H$1),PC!$D$2:$BD$80)</f>
        <v>0</v>
      </c>
      <c r="I132" s="259">
        <f>SUMPRODUCT((PC!$A$2:$A$80=$A132)*(PCEmp=I$1),PC!$D$2:$BD$80)</f>
        <v>0</v>
      </c>
      <c r="J132" s="259">
        <f>SUMPRODUCT((PC!$A$2:$A$80=$A132)*(PCEmp=J$1),PC!$D$2:$BD$80)</f>
        <v>0</v>
      </c>
      <c r="K132" s="259">
        <f>SUMPRODUCT((PC!$A$2:$A$80=$A132)*(PCEmp=K$1),PC!$D$2:$BD$80)</f>
        <v>0</v>
      </c>
      <c r="L132" s="259">
        <f>SUMPRODUCT((PC!$A$2:$A$80=$A132)*(PCEmp=L$1),PC!$D$2:$BD$80)</f>
        <v>0</v>
      </c>
      <c r="M132" s="259">
        <f>SUMPRODUCT((PC!$A$2:$A$80=$A132)*(PCEmp=M$1),PC!$D$2:$BD$80)</f>
        <v>0</v>
      </c>
      <c r="N132" s="259">
        <f>SUMPRODUCT((PC!$A$2:$A$80=$A132)*(PCEmp=N$1),PC!$D$2:$BD$80)</f>
        <v>0</v>
      </c>
      <c r="O132" s="259">
        <f>SUMPRODUCT((PC!$A$2:$A$80=$A132)*(PCEmp=O$1),PC!$D$2:$BD$80)</f>
        <v>0</v>
      </c>
      <c r="P132" s="259">
        <f>SUMPRODUCT((PC!$A$2:$A$80=$A132)*(PCEmp=P$1),PC!$D$2:$BD$80)</f>
        <v>0</v>
      </c>
      <c r="Q132" s="259">
        <f>SUMPRODUCT((PC!$A$2:$A$80=$A132)*(PCEmp=Q$1),PC!$D$2:$BD$80)</f>
        <v>0</v>
      </c>
      <c r="R132" s="259">
        <f>SUMPRODUCT((PC!$A$2:$A$80=$A132)*(PCEmp=R$1),PC!$D$2:$BD$80)</f>
        <v>0</v>
      </c>
      <c r="S132" s="259">
        <f>SUMPRODUCT((PC!$A$2:$A$80=$A132)*(PCEmp=S$1),PC!$D$2:$BD$80)</f>
        <v>0</v>
      </c>
      <c r="T132" s="259">
        <f>SUMPRODUCT((PC!$A$2:$A$80=$A132)*(PCEmp=T$1),PC!$D$2:$BD$80)</f>
        <v>0</v>
      </c>
      <c r="U132" s="259">
        <f>SUMPRODUCT((PC!$A$2:$A$80=$A132)*(PCEmp=U$1),PC!$D$2:$BD$80)</f>
        <v>0</v>
      </c>
      <c r="V132" s="259">
        <f>SUMPRODUCT((PC!$A$2:$A$80=$A132)*(PCEmp=V$1),PC!$D$2:$BD$80)</f>
        <v>0</v>
      </c>
      <c r="W132" s="259">
        <f>SUMPRODUCT((PC!$A$2:$A$80=$A132)*(PCEmp=W$1),PC!$D$2:$BD$80)</f>
        <v>0</v>
      </c>
      <c r="X132" s="259">
        <f>SUMPRODUCT((PC!$A$2:$A$80=$A132)*(PCEmp=X$1),PC!$D$2:$BD$80)</f>
        <v>0</v>
      </c>
      <c r="Y132" s="259">
        <f>SUMPRODUCT((PC!$A$2:$A$80=$A132)*(PCEmp=Y$1),PC!$D$2:$BD$80)</f>
        <v>0</v>
      </c>
      <c r="Z132" s="259">
        <f>SUMPRODUCT((PC!$A$2:$A$80=$A132)*(PCEmp=Z$1),PC!$D$2:$BD$80)</f>
        <v>0</v>
      </c>
      <c r="AA132" s="259">
        <f>SUMPRODUCT((PC!$A$2:$A$80=$A132)*(PCEmp=AA$1),PC!$D$2:$BD$80)</f>
        <v>0</v>
      </c>
      <c r="AB132" s="259">
        <f>SUMPRODUCT((PC!$A$2:$A$80=$A132)*(PCEmp=AB$1),PC!$D$2:$BD$80)</f>
        <v>0</v>
      </c>
      <c r="AC132" s="259">
        <f>SUMPRODUCT((PC!$A$2:$A$80=$A132)*(PCEmp=AC$1),PC!$D$2:$BD$80)</f>
        <v>0</v>
      </c>
      <c r="AD132" s="259">
        <f>SUMPRODUCT((PC!$A$2:$A$80=$A132)*(PCEmp=AD$1),PC!$D$2:$BD$80)</f>
        <v>0</v>
      </c>
      <c r="AE132" s="259">
        <f>SUMPRODUCT((PC!$A$2:$A$80=$A132)*(PCEmp=AE$1),PC!$D$2:$BD$80)</f>
        <v>0</v>
      </c>
      <c r="AF132" s="259">
        <f>SUMPRODUCT((PC!$A$2:$A$80=$A132)*(PCEmp=AF$1),PC!$D$2:$BD$80)</f>
        <v>0</v>
      </c>
      <c r="AG132" s="259">
        <f>SUMPRODUCT((PC!$A$2:$A$80=$A132)*(PCEmp=AG$1),PC!$D$2:$BD$80)</f>
        <v>0</v>
      </c>
      <c r="AH132" s="259">
        <f>SUMPRODUCT((PC!$A$2:$A$80=$A132)*(PCEmp=AH$1),PC!$D$2:$BD$80)</f>
        <v>0</v>
      </c>
      <c r="AI132" s="259">
        <f>SUMPRODUCT((PC!$A$2:$A$80=$A132)*(PCEmp=AI$1),PC!$D$2:$BD$80)</f>
        <v>0</v>
      </c>
      <c r="AJ132" s="259">
        <f>SUMPRODUCT((PC!$A$2:$A$80=$A132)*(PCEmp=AJ$1),PC!$D$2:$BD$80)</f>
        <v>0</v>
      </c>
      <c r="AK132" s="259">
        <f>SUMPRODUCT((PC!$A$2:$A$80=$A132)*(PCEmp=AK$1),PC!$D$2:$BD$80)</f>
        <v>0</v>
      </c>
      <c r="AL132" s="259">
        <f>SUMPRODUCT((PC!$A$2:$A$80=$A132)*(PCEmp=AL$1),PC!$D$2:$BD$80)</f>
        <v>0</v>
      </c>
      <c r="AM132" s="259">
        <f>SUMPRODUCT((PC!$A$2:$A$80=$A132)*(PCEmp=AM$1),PC!$D$2:$BD$80)</f>
        <v>0</v>
      </c>
      <c r="AN132" s="259">
        <f>SUMPRODUCT((PC!$A$2:$A$80=$A132)*(PCEmp=AN$1),PC!$D$2:$BD$80)</f>
        <v>0</v>
      </c>
      <c r="AO132" s="259">
        <f>SUMPRODUCT((PC!$A$2:$A$80=$A132)*(PCEmp=AO$1),PC!$D$2:$BD$80)</f>
        <v>0</v>
      </c>
      <c r="AP132" s="259">
        <f>SUMPRODUCT((PC!$A$2:$A$80=$A132)*(PCEmp=AP$1),PC!$D$2:$BD$80)</f>
        <v>0</v>
      </c>
      <c r="AQ132" s="259">
        <f>SUMPRODUCT((PC!$A$2:$A$80=$A132)*(PCEmp=AQ$1),PC!$D$2:$BD$80)</f>
        <v>0</v>
      </c>
      <c r="AR132" s="259">
        <f>SUMPRODUCT((PC!$A$2:$A$80=$A132)*(PCEmp=AR$1),PC!$D$2:$BD$80)</f>
        <v>0</v>
      </c>
      <c r="AS132" s="259">
        <f>SUMPRODUCT((PC!$A$2:$A$80=$A132)*(PCEmp=AS$1),PC!$D$2:$BD$80)</f>
        <v>0</v>
      </c>
      <c r="AT132" s="259">
        <f>SUMPRODUCT((PC!$A$2:$A$80=$A132)*(PCEmp=AT$1),PC!$D$2:$BD$80)</f>
        <v>0</v>
      </c>
      <c r="AU132" s="259">
        <f>SUMPRODUCT((PC!$A$2:$A$80=$A132)*(PCEmp=AU$1),PC!$D$2:$BD$80)</f>
        <v>0</v>
      </c>
      <c r="AV132" s="259">
        <f>SUMPRODUCT((PC!$A$2:$A$80=$A132)*(PCEmp=AV$1),PC!$D$2:$BD$80)</f>
        <v>0</v>
      </c>
      <c r="AW132" s="259">
        <f>SUMPRODUCT((PC!$A$2:$A$80=$A132)*(PCEmp=AW$1),PC!$D$2:$BD$80)</f>
        <v>0</v>
      </c>
      <c r="AX132" s="468">
        <f>SUMPRODUCT((PC!$A$2:$A$80=$A132)*(PCEmp=AX$1),PC!$D$2:$BD$80)</f>
        <v>0</v>
      </c>
      <c r="AZ132" s="246"/>
    </row>
    <row r="133" spans="1:52" s="271" customFormat="1" x14ac:dyDescent="0.2">
      <c r="A133" s="247">
        <f t="shared" si="42"/>
        <v>42560</v>
      </c>
      <c r="B133" s="254" t="s">
        <v>85</v>
      </c>
      <c r="C133" s="249">
        <f>SUMPRODUCT((RF!$A$2:$A$17=$A133)*(RFEmp=C$1)*(RF!$H$21:$AO$21="RF Lead"),RF!$H$2:$AO$17)</f>
        <v>0</v>
      </c>
      <c r="D133" s="250">
        <f>SUMPRODUCT((RF!$A$2:$A$17=$A133)*(RFEmp=D$1)*(RF!$H$21:$AO$21="RF Lead"),RF!$H$2:$AO$17)</f>
        <v>0</v>
      </c>
      <c r="E133" s="250">
        <f>SUMPRODUCT((RF!$A$2:$A$17=$A133)*(RFEmp=E$1)*(RF!$H$21:$AO$21="RF Lead"),RF!$H$2:$AO$17)</f>
        <v>5.75</v>
      </c>
      <c r="F133" s="250">
        <f>SUMPRODUCT((RF!$A$2:$A$17=$A133)*(RFEmp=F$1)*(RF!$H$21:$AO$21="RF Lead"),RF!$H$2:$AO$17)</f>
        <v>0</v>
      </c>
      <c r="G133" s="250">
        <f>SUMPRODUCT((RF!$A$2:$A$17=$A133)*(RFEmp=G$1)*(RF!$H$21:$AO$21="RF Lead"),RF!$H$2:$AO$17)</f>
        <v>0</v>
      </c>
      <c r="H133" s="250">
        <f>SUMPRODUCT((RF!$A$2:$A$17=$A133)*(RFEmp=H$1)*(RF!$H$21:$AO$21="RF Lead"),RF!$H$2:$AO$17)</f>
        <v>0</v>
      </c>
      <c r="I133" s="250">
        <f>SUMPRODUCT((RF!$A$2:$A$17=$A133)*(RFEmp=I$1)*(RF!$H$21:$AO$21="RF Lead"),RF!$H$2:$AO$17)</f>
        <v>0</v>
      </c>
      <c r="J133" s="250">
        <f>SUMPRODUCT((RF!$A$2:$A$17=$A133)*(RFEmp=J$1)*(RF!$H$21:$AO$21="RF Lead"),RF!$H$2:$AO$17)</f>
        <v>0</v>
      </c>
      <c r="K133" s="250">
        <f>SUMPRODUCT((RF!$A$2:$A$17=$A133)*(RFEmp=K$1)*(RF!$H$21:$AO$21="RF Lead"),RF!$H$2:$AO$17)</f>
        <v>0</v>
      </c>
      <c r="L133" s="250">
        <f>SUMPRODUCT((RF!$A$2:$A$17=$A133)*(RFEmp=L$1)*(RF!$H$21:$AO$21="RF Lead"),RF!$H$2:$AO$17)</f>
        <v>0</v>
      </c>
      <c r="M133" s="250">
        <f>SUMPRODUCT((RF!$A$2:$A$17=$A133)*(RFEmp=M$1)*(RF!$H$21:$AO$21="RF Lead"),RF!$H$2:$AO$17)</f>
        <v>0</v>
      </c>
      <c r="N133" s="250">
        <f>SUMPRODUCT((RF!$A$2:$A$17=$A133)*(RFEmp=N$1)*(RF!$H$21:$AO$21="RF Lead"),RF!$H$2:$AO$17)</f>
        <v>0</v>
      </c>
      <c r="O133" s="250">
        <f>SUMPRODUCT((RF!$A$2:$A$17=$A133)*(RFEmp=O$1)*(RF!$H$21:$AO$21="RF Lead"),RF!$H$2:$AO$17)</f>
        <v>0</v>
      </c>
      <c r="P133" s="250">
        <f>SUMPRODUCT((RF!$A$2:$A$17=$A133)*(RFEmp=P$1)*(RF!$H$21:$AO$21="RF Lead"),RF!$H$2:$AO$17)</f>
        <v>0</v>
      </c>
      <c r="Q133" s="250">
        <f>SUMPRODUCT((RF!$A$2:$A$17=$A133)*(RFEmp=Q$1)*(RF!$H$21:$AO$21="RF Lead"),RF!$H$2:$AO$17)</f>
        <v>0</v>
      </c>
      <c r="R133" s="250">
        <f>SUMPRODUCT((RF!$A$2:$A$17=$A133)*(RFEmp=R$1)*(RF!$H$21:$AO$21="RF Lead"),RF!$H$2:$AO$17)</f>
        <v>0</v>
      </c>
      <c r="S133" s="250">
        <f>SUMPRODUCT((RF!$A$2:$A$17=$A133)*(RFEmp=S$1)*(RF!$H$21:$AO$21="RF Lead"),RF!$H$2:$AO$17)</f>
        <v>0</v>
      </c>
      <c r="T133" s="250">
        <f>SUMPRODUCT((RF!$A$2:$A$17=$A133)*(RFEmp=T$1)*(RF!$H$21:$AO$21="RF Lead"),RF!$H$2:$AO$17)</f>
        <v>0</v>
      </c>
      <c r="U133" s="250">
        <f>SUMPRODUCT((RF!$A$2:$A$17=$A133)*(RFEmp=U$1)*(RF!$H$21:$AO$21="RF Lead"),RF!$H$2:$AO$17)</f>
        <v>0</v>
      </c>
      <c r="V133" s="250">
        <f>SUMPRODUCT((RF!$A$2:$A$17=$A133)*(RFEmp=V$1)*(RF!$H$21:$AO$21="RF Lead"),RF!$H$2:$AO$17)</f>
        <v>0</v>
      </c>
      <c r="W133" s="250">
        <f>SUMPRODUCT((RF!$A$2:$A$17=$A133)*(RFEmp=W$1)*(RF!$H$21:$AO$21="RF Lead"),RF!$H$2:$AO$17)</f>
        <v>0</v>
      </c>
      <c r="X133" s="250">
        <f>SUMPRODUCT((RF!$A$2:$A$17=$A133)*(RFEmp=X$1)*(RF!$H$21:$AO$21="RF Lead"),RF!$H$2:$AO$17)</f>
        <v>0</v>
      </c>
      <c r="Y133" s="250">
        <f>SUMPRODUCT((RF!$A$2:$A$17=$A133)*(RFEmp=Y$1)*(RF!$H$21:$AO$21="RF Lead"),RF!$H$2:$AO$17)</f>
        <v>0</v>
      </c>
      <c r="Z133" s="250">
        <f>SUMPRODUCT((RF!$A$2:$A$17=$A133)*(RFEmp=Z$1)*(RF!$H$21:$AO$21="RF Lead"),RF!$H$2:$AO$17)</f>
        <v>0</v>
      </c>
      <c r="AA133" s="250">
        <f>SUMPRODUCT((RF!$A$2:$A$17=$A133)*(RFEmp=AA$1)*(RF!$H$21:$AO$21="RF Lead"),RF!$H$2:$AO$17)</f>
        <v>0</v>
      </c>
      <c r="AB133" s="250">
        <f>SUMPRODUCT((RF!$A$2:$A$17=$A133)*(RFEmp=AB$1)*(RF!$H$21:$AO$21="RF Lead"),RF!$H$2:$AO$17)</f>
        <v>0</v>
      </c>
      <c r="AC133" s="250">
        <f>SUMPRODUCT((RF!$A$2:$A$17=$A133)*(RFEmp=AC$1)*(RF!$H$21:$AO$21="RF Lead"),RF!$H$2:$AO$17)</f>
        <v>0</v>
      </c>
      <c r="AD133" s="250">
        <f>SUMPRODUCT((RF!$A$2:$A$17=$A133)*(RFEmp=AD$1)*(RF!$H$21:$AO$21="RF Lead"),RF!$H$2:$AO$17)</f>
        <v>0</v>
      </c>
      <c r="AE133" s="250">
        <f>SUMPRODUCT((RF!$A$2:$A$17=$A133)*(RFEmp=AE$1)*(RF!$H$21:$AO$21="RF Lead"),RF!$H$2:$AO$17)</f>
        <v>0</v>
      </c>
      <c r="AF133" s="250">
        <f>SUMPRODUCT((RF!$A$2:$A$17=$A133)*(RFEmp=AF$1)*(RF!$H$21:$AO$21="RF Lead"),RF!$H$2:$AO$17)</f>
        <v>0</v>
      </c>
      <c r="AG133" s="250">
        <f>SUMPRODUCT((RF!$A$2:$A$17=$A133)*(RFEmp=AG$1)*(RF!$H$21:$AO$21="RF Lead"),RF!$H$2:$AO$17)</f>
        <v>0</v>
      </c>
      <c r="AH133" s="250">
        <f>SUMPRODUCT((RF!$A$2:$A$17=$A133)*(RFEmp=AH$1)*(RF!$H$21:$AO$21="RF Lead"),RF!$H$2:$AO$17)</f>
        <v>0</v>
      </c>
      <c r="AI133" s="250">
        <f>SUMPRODUCT((RF!$A$2:$A$17=$A133)*(RFEmp=AI$1)*(RF!$H$21:$AO$21="RF Lead"),RF!$H$2:$AO$17)</f>
        <v>0</v>
      </c>
      <c r="AJ133" s="250">
        <f>SUMPRODUCT((RF!$A$2:$A$17=$A133)*(RFEmp=AJ$1)*(RF!$H$21:$AO$21="RF Lead"),RF!$H$2:$AO$17)</f>
        <v>0</v>
      </c>
      <c r="AK133" s="250">
        <f>SUMPRODUCT((RF!$A$2:$A$17=$A133)*(RFEmp=AK$1)*(RF!$H$21:$AO$21="RF Lead"),RF!$H$2:$AO$17)</f>
        <v>0</v>
      </c>
      <c r="AL133" s="250">
        <f>SUMPRODUCT((RF!$A$2:$A$17=$A133)*(RFEmp=AL$1)*(RF!$H$21:$AO$21="RF Lead"),RF!$H$2:$AO$17)</f>
        <v>0</v>
      </c>
      <c r="AM133" s="250">
        <f>SUMPRODUCT((RF!$A$2:$A$17=$A133)*(RFEmp=AM$1)*(RF!$H$21:$AO$21="RF Lead"),RF!$H$2:$AO$17)</f>
        <v>0</v>
      </c>
      <c r="AN133" s="250">
        <f>SUMPRODUCT((RF!$A$2:$A$17=$A133)*(RFEmp=AN$1)*(RF!$H$21:$AO$21="RF Lead"),RF!$H$2:$AO$17)</f>
        <v>0</v>
      </c>
      <c r="AO133" s="250">
        <f>SUMPRODUCT((RF!$A$2:$A$17=$A133)*(RFEmp=AO$1)*(RF!$H$21:$AO$21="RF Lead"),RF!$H$2:$AO$17)</f>
        <v>0</v>
      </c>
      <c r="AP133" s="250">
        <f>SUMPRODUCT((RF!$A$2:$A$17=$A133)*(RFEmp=AP$1)*(RF!$H$21:$AO$21="RF Lead"),RF!$H$2:$AO$17)</f>
        <v>0</v>
      </c>
      <c r="AQ133" s="250">
        <f>SUMPRODUCT((RF!$A$2:$A$17=$A133)*(RFEmp=AQ$1)*(RF!$H$21:$AO$21="RF Lead"),RF!$H$2:$AO$17)</f>
        <v>0</v>
      </c>
      <c r="AR133" s="250">
        <f>SUMPRODUCT((RF!$A$2:$A$17=$A133)*(RFEmp=AR$1)*(RF!$H$21:$AO$21="RF Lead"),RF!$H$2:$AO$17)</f>
        <v>0</v>
      </c>
      <c r="AS133" s="250">
        <f>SUMPRODUCT((RF!$A$2:$A$17=$A133)*(RFEmp=AS$1)*(RF!$H$21:$AO$21="RF Lead"),RF!$H$2:$AO$17)</f>
        <v>0</v>
      </c>
      <c r="AT133" s="250">
        <f>SUMPRODUCT((RF!$A$2:$A$17=$A133)*(RFEmp=AT$1)*(RF!$H$21:$AO$21="RF Lead"),RF!$H$2:$AO$17)</f>
        <v>0</v>
      </c>
      <c r="AU133" s="250">
        <f>SUMPRODUCT((RF!$A$2:$A$17=$A133)*(RFEmp=AU$1)*(RF!$H$21:$AO$21="RF Lead"),RF!$H$2:$AO$17)</f>
        <v>0</v>
      </c>
      <c r="AV133" s="250">
        <f>SUMPRODUCT((RF!$A$2:$A$17=$A133)*(RFEmp=AV$1)*(RF!$H$21:$AO$21="RF Lead"),RF!$H$2:$AO$17)</f>
        <v>0</v>
      </c>
      <c r="AW133" s="250">
        <f>SUMPRODUCT((RF!$A$2:$A$17=$A133)*(RFEmp=AW$1)*(RF!$H$21:$AO$21="RF Lead"),RF!$H$2:$AO$17)</f>
        <v>0</v>
      </c>
      <c r="AX133" s="467">
        <f>SUMPRODUCT((RF!$A$2:$A$17=$A133)*(RFEmp=AX$1)*(RF!$H$21:$AO$21="RF Lead"),RF!$H$2:$AO$17)</f>
        <v>0</v>
      </c>
    </row>
    <row r="134" spans="1:52" s="271" customFormat="1" x14ac:dyDescent="0.2">
      <c r="A134" s="260">
        <f t="shared" si="42"/>
        <v>42560</v>
      </c>
      <c r="B134" s="261" t="str">
        <f>Total!$M$1</f>
        <v>SC</v>
      </c>
      <c r="C134" s="249">
        <f>SUMPRODUCT((SC!$A$2:$A$34=$A134)*(SCEmp=C$1),SC!$F$2:$Z$34)</f>
        <v>0</v>
      </c>
      <c r="D134" s="250">
        <f>SUMPRODUCT((SC!$A$2:$A$34=$A134)*(SCEmp=D$1),SC!$F$2:$Z$34)</f>
        <v>0</v>
      </c>
      <c r="E134" s="250">
        <f>SUMPRODUCT((SC!$A$2:$A$34=$A134)*(SCEmp=E$1),SC!$F$2:$Z$34)</f>
        <v>0</v>
      </c>
      <c r="F134" s="250">
        <f>SUMPRODUCT((SC!$A$2:$A$34=$A134)*(SCEmp=F$1),SC!$F$2:$Z$34)</f>
        <v>0</v>
      </c>
      <c r="G134" s="250">
        <f>SUMPRODUCT((SC!$A$2:$A$34=$A134)*(SCEmp=G$1),SC!$F$2:$Z$34)</f>
        <v>0</v>
      </c>
      <c r="H134" s="250">
        <f>SUMPRODUCT((SC!$A$2:$A$34=$A134)*(SCEmp=H$1),SC!$F$2:$Z$34)</f>
        <v>0</v>
      </c>
      <c r="I134" s="250">
        <f>SUMPRODUCT((SC!$A$2:$A$34=$A134)*(SCEmp=I$1),SC!$F$2:$Z$34)</f>
        <v>0</v>
      </c>
      <c r="J134" s="250">
        <f>SUMPRODUCT((SC!$A$2:$A$34=$A134)*(SCEmp=J$1),SC!$F$2:$Z$34)</f>
        <v>0</v>
      </c>
      <c r="K134" s="250">
        <f>SUMPRODUCT((SC!$A$2:$A$34=$A134)*(SCEmp=K$1),SC!$F$2:$Z$34)</f>
        <v>0</v>
      </c>
      <c r="L134" s="250">
        <f>SUMPRODUCT((SC!$A$2:$A$34=$A134)*(SCEmp=L$1),SC!$F$2:$Z$34)</f>
        <v>0</v>
      </c>
      <c r="M134" s="250">
        <f>SUMPRODUCT((SC!$A$2:$A$34=$A134)*(SCEmp=M$1),SC!$F$2:$Z$34)</f>
        <v>0</v>
      </c>
      <c r="N134" s="250">
        <f>SUMPRODUCT((SC!$A$2:$A$34=$A134)*(SCEmp=N$1),SC!$F$2:$Z$34)</f>
        <v>0</v>
      </c>
      <c r="O134" s="250">
        <f>SUMPRODUCT((SC!$A$2:$A$34=$A134)*(SCEmp=O$1),SC!$F$2:$Z$34)</f>
        <v>0</v>
      </c>
      <c r="P134" s="250">
        <f>SUMPRODUCT((SC!$A$2:$A$34=$A134)*(SCEmp=P$1),SC!$F$2:$Z$34)</f>
        <v>0</v>
      </c>
      <c r="Q134" s="250">
        <f>SUMPRODUCT((SC!$A$2:$A$34=$A134)*(SCEmp=Q$1),SC!$F$2:$Z$34)</f>
        <v>0</v>
      </c>
      <c r="R134" s="250">
        <f>SUMPRODUCT((SC!$A$2:$A$34=$A134)*(SCEmp=R$1),SC!$F$2:$Z$34)</f>
        <v>0</v>
      </c>
      <c r="S134" s="250">
        <f>SUMPRODUCT((SC!$A$2:$A$34=$A134)*(SCEmp=S$1),SC!$F$2:$Z$34)</f>
        <v>0</v>
      </c>
      <c r="T134" s="250">
        <f>SUMPRODUCT((SC!$A$2:$A$34=$A134)*(SCEmp=T$1),SC!$F$2:$Z$34)</f>
        <v>0</v>
      </c>
      <c r="U134" s="250">
        <f>SUMPRODUCT((SC!$A$2:$A$34=$A134)*(SCEmp=U$1),SC!$F$2:$Z$34)</f>
        <v>0</v>
      </c>
      <c r="V134" s="250">
        <f>SUMPRODUCT((SC!$A$2:$A$34=$A134)*(SCEmp=V$1),SC!$F$2:$Z$34)</f>
        <v>0</v>
      </c>
      <c r="W134" s="250">
        <f>SUMPRODUCT((SC!$A$2:$A$34=$A134)*(SCEmp=W$1),SC!$F$2:$Z$34)</f>
        <v>0</v>
      </c>
      <c r="X134" s="250">
        <f>SUMPRODUCT((SC!$A$2:$A$34=$A134)*(SCEmp=X$1),SC!$F$2:$Z$34)</f>
        <v>0</v>
      </c>
      <c r="Y134" s="250">
        <f>SUMPRODUCT((SC!$A$2:$A$34=$A134)*(SCEmp=Y$1),SC!$F$2:$Z$34)</f>
        <v>0</v>
      </c>
      <c r="Z134" s="250">
        <f>SUMPRODUCT((SC!$A$2:$A$34=$A134)*(SCEmp=Z$1),SC!$F$2:$Z$34)</f>
        <v>0</v>
      </c>
      <c r="AA134" s="250">
        <f>SUMPRODUCT((SC!$A$2:$A$34=$A134)*(SCEmp=AA$1),SC!$F$2:$Z$34)</f>
        <v>0</v>
      </c>
      <c r="AB134" s="250">
        <f>SUMPRODUCT((SC!$A$2:$A$34=$A134)*(SCEmp=AB$1),SC!$F$2:$Z$34)</f>
        <v>0</v>
      </c>
      <c r="AC134" s="250">
        <f>SUMPRODUCT((SC!$A$2:$A$34=$A134)*(SCEmp=AC$1),SC!$F$2:$Z$34)</f>
        <v>0</v>
      </c>
      <c r="AD134" s="250">
        <f>SUMPRODUCT((SC!$A$2:$A$34=$A134)*(SCEmp=AD$1),SC!$F$2:$Z$34)</f>
        <v>0</v>
      </c>
      <c r="AE134" s="250">
        <f>SUMPRODUCT((SC!$A$2:$A$34=$A134)*(SCEmp=AE$1),SC!$F$2:$Z$34)</f>
        <v>0</v>
      </c>
      <c r="AF134" s="250">
        <f>SUMPRODUCT((SC!$A$2:$A$34=$A134)*(SCEmp=AF$1),SC!$F$2:$Z$34)</f>
        <v>0</v>
      </c>
      <c r="AG134" s="250">
        <f>SUMPRODUCT((SC!$A$2:$A$34=$A134)*(SCEmp=AG$1),SC!$F$2:$Z$34)</f>
        <v>0</v>
      </c>
      <c r="AH134" s="250">
        <f>SUMPRODUCT((SC!$A$2:$A$34=$A134)*(SCEmp=AH$1),SC!$F$2:$Z$34)</f>
        <v>0</v>
      </c>
      <c r="AI134" s="250">
        <f>SUMPRODUCT((SC!$A$2:$A$34=$A134)*(SCEmp=AI$1),SC!$F$2:$Z$34)</f>
        <v>0</v>
      </c>
      <c r="AJ134" s="250">
        <f>SUMPRODUCT((SC!$A$2:$A$34=$A134)*(SCEmp=AJ$1),SC!$F$2:$Z$34)</f>
        <v>0</v>
      </c>
      <c r="AK134" s="250">
        <f>SUMPRODUCT((SC!$A$2:$A$34=$A134)*(SCEmp=AK$1),SC!$F$2:$Z$34)</f>
        <v>0</v>
      </c>
      <c r="AL134" s="250">
        <f>SUMPRODUCT((SC!$A$2:$A$34=$A134)*(SCEmp=AL$1),SC!$F$2:$Z$34)</f>
        <v>0</v>
      </c>
      <c r="AM134" s="250">
        <f>SUMPRODUCT((SC!$A$2:$A$34=$A134)*(SCEmp=AM$1),SC!$F$2:$Z$34)</f>
        <v>0</v>
      </c>
      <c r="AN134" s="250">
        <f>SUMPRODUCT((SC!$A$2:$A$34=$A134)*(SCEmp=AN$1),SC!$F$2:$Z$34)</f>
        <v>0</v>
      </c>
      <c r="AO134" s="250">
        <f>SUMPRODUCT((SC!$A$2:$A$34=$A134)*(SCEmp=AO$1),SC!$F$2:$Z$34)</f>
        <v>0</v>
      </c>
      <c r="AP134" s="250">
        <f>SUMPRODUCT((SC!$A$2:$A$34=$A134)*(SCEmp=AP$1),SC!$F$2:$Z$34)</f>
        <v>0</v>
      </c>
      <c r="AQ134" s="250">
        <f>SUMPRODUCT((SC!$A$2:$A$34=$A134)*(SCEmp=AQ$1),SC!$F$2:$Z$34)</f>
        <v>0</v>
      </c>
      <c r="AR134" s="250">
        <f>SUMPRODUCT((SC!$A$2:$A$34=$A134)*(SCEmp=AR$1),SC!$F$2:$Z$34)</f>
        <v>0</v>
      </c>
      <c r="AS134" s="250">
        <f>SUMPRODUCT((SC!$A$2:$A$34=$A134)*(SCEmp=AS$1),SC!$F$2:$Z$34)</f>
        <v>0</v>
      </c>
      <c r="AT134" s="250">
        <f>SUMPRODUCT((SC!$A$2:$A$34=$A134)*(SCEmp=AT$1),SC!$F$2:$Z$34)</f>
        <v>0</v>
      </c>
      <c r="AU134" s="250">
        <f>SUMPRODUCT((SC!$A$2:$A$34=$A134)*(SCEmp=AU$1),SC!$F$2:$Z$34)</f>
        <v>0</v>
      </c>
      <c r="AV134" s="250">
        <f>SUMPRODUCT((SC!$A$2:$A$34=$A134)*(SCEmp=AV$1),SC!$F$2:$Z$34)</f>
        <v>0</v>
      </c>
      <c r="AW134" s="250">
        <f>SUMPRODUCT((SC!$A$2:$A$34=$A134)*(SCEmp=AW$1),SC!$F$2:$Z$34)</f>
        <v>0</v>
      </c>
      <c r="AX134" s="467">
        <f>SUMPRODUCT((SC!$A$2:$A$34=$A134)*(SCEmp=AX$1),SC!$F$2:$Z$34)</f>
        <v>0</v>
      </c>
    </row>
    <row r="135" spans="1:52" s="271" customFormat="1" x14ac:dyDescent="0.2">
      <c r="A135" s="262">
        <f t="shared" si="42"/>
        <v>42560</v>
      </c>
      <c r="B135" s="263" t="s">
        <v>87</v>
      </c>
      <c r="C135" s="264">
        <f t="shared" ref="C135:AN135" si="57">IF(SUM(C122:C134)&gt;8,SUM(C122:C134)-8,0)+IF(SUM(C122:C134)&gt;12,SUM(C122:C134)-12,0)</f>
        <v>0</v>
      </c>
      <c r="D135" s="265">
        <f t="shared" si="57"/>
        <v>0</v>
      </c>
      <c r="E135" s="265">
        <f t="shared" si="57"/>
        <v>0</v>
      </c>
      <c r="F135" s="265">
        <f t="shared" si="57"/>
        <v>0</v>
      </c>
      <c r="G135" s="265">
        <f t="shared" si="57"/>
        <v>0</v>
      </c>
      <c r="H135" s="265">
        <f t="shared" si="57"/>
        <v>0.25</v>
      </c>
      <c r="I135" s="265">
        <f t="shared" si="57"/>
        <v>0</v>
      </c>
      <c r="J135" s="265">
        <f t="shared" si="57"/>
        <v>0</v>
      </c>
      <c r="K135" s="265">
        <f t="shared" si="57"/>
        <v>0</v>
      </c>
      <c r="L135" s="265">
        <f t="shared" si="57"/>
        <v>0</v>
      </c>
      <c r="M135" s="265">
        <f t="shared" si="57"/>
        <v>0</v>
      </c>
      <c r="N135" s="265">
        <f t="shared" si="57"/>
        <v>2.5</v>
      </c>
      <c r="O135" s="265">
        <f t="shared" si="57"/>
        <v>0</v>
      </c>
      <c r="P135" s="265">
        <f t="shared" si="57"/>
        <v>0</v>
      </c>
      <c r="Q135" s="265">
        <f t="shared" si="57"/>
        <v>0</v>
      </c>
      <c r="R135" s="265">
        <f t="shared" si="57"/>
        <v>0</v>
      </c>
      <c r="S135" s="265">
        <f t="shared" si="57"/>
        <v>0</v>
      </c>
      <c r="T135" s="265">
        <f t="shared" si="57"/>
        <v>0</v>
      </c>
      <c r="U135" s="265">
        <f t="shared" si="57"/>
        <v>0</v>
      </c>
      <c r="V135" s="265">
        <f t="shared" si="57"/>
        <v>0.5</v>
      </c>
      <c r="W135" s="265">
        <f t="shared" si="57"/>
        <v>0</v>
      </c>
      <c r="X135" s="265">
        <f t="shared" si="57"/>
        <v>0.50000000000000178</v>
      </c>
      <c r="Y135" s="265">
        <f t="shared" si="57"/>
        <v>0</v>
      </c>
      <c r="Z135" s="265">
        <f t="shared" si="57"/>
        <v>0</v>
      </c>
      <c r="AA135" s="265">
        <f t="shared" si="57"/>
        <v>0</v>
      </c>
      <c r="AB135" s="265">
        <f t="shared" si="57"/>
        <v>0.75</v>
      </c>
      <c r="AC135" s="265">
        <f t="shared" si="57"/>
        <v>0</v>
      </c>
      <c r="AD135" s="265">
        <f t="shared" si="57"/>
        <v>0</v>
      </c>
      <c r="AE135" s="265">
        <f t="shared" si="57"/>
        <v>0</v>
      </c>
      <c r="AF135" s="265">
        <f t="shared" si="57"/>
        <v>0</v>
      </c>
      <c r="AG135" s="265">
        <f t="shared" si="57"/>
        <v>0</v>
      </c>
      <c r="AH135" s="265">
        <f t="shared" si="57"/>
        <v>0</v>
      </c>
      <c r="AI135" s="265">
        <f t="shared" si="57"/>
        <v>0.75</v>
      </c>
      <c r="AJ135" s="265">
        <f t="shared" si="57"/>
        <v>0</v>
      </c>
      <c r="AK135" s="265">
        <f t="shared" si="57"/>
        <v>0</v>
      </c>
      <c r="AL135" s="265">
        <f t="shared" si="57"/>
        <v>0</v>
      </c>
      <c r="AM135" s="265">
        <f t="shared" si="57"/>
        <v>0</v>
      </c>
      <c r="AN135" s="265">
        <f t="shared" si="57"/>
        <v>0</v>
      </c>
      <c r="AO135" s="265">
        <f t="shared" ref="AO135:AW135" si="58">IF(SUM(AO122:AO134)&gt;8,SUM(AO122:AO134)-8,0)+IF(SUM(AO122:AO134)&gt;12,SUM(AO122:AO134)-12,0)</f>
        <v>0</v>
      </c>
      <c r="AP135" s="265">
        <f t="shared" si="58"/>
        <v>0</v>
      </c>
      <c r="AQ135" s="265">
        <f t="shared" si="58"/>
        <v>0</v>
      </c>
      <c r="AR135" s="265">
        <f t="shared" si="58"/>
        <v>0</v>
      </c>
      <c r="AS135" s="265">
        <f t="shared" si="58"/>
        <v>0</v>
      </c>
      <c r="AT135" s="265">
        <f t="shared" si="58"/>
        <v>0</v>
      </c>
      <c r="AU135" s="265">
        <f t="shared" si="58"/>
        <v>0</v>
      </c>
      <c r="AV135" s="265">
        <f t="shared" si="58"/>
        <v>0</v>
      </c>
      <c r="AW135" s="265">
        <f t="shared" si="58"/>
        <v>0</v>
      </c>
      <c r="AX135" s="469">
        <f t="shared" si="51"/>
        <v>0</v>
      </c>
    </row>
    <row r="136" spans="1:52" s="271" customFormat="1" x14ac:dyDescent="0.2">
      <c r="A136" s="266">
        <f t="shared" si="42"/>
        <v>42560</v>
      </c>
      <c r="B136" s="267" t="s">
        <v>86</v>
      </c>
      <c r="C136" s="268">
        <f t="shared" ref="C136:AN136" si="59">IFERROR((C$243*SUM(C122:C131)+C$244*SUM(C132:C134))/SUM(C122:C134)/2,0)*C135</f>
        <v>0</v>
      </c>
      <c r="D136" s="269">
        <f t="shared" si="59"/>
        <v>0</v>
      </c>
      <c r="E136" s="269">
        <f t="shared" si="59"/>
        <v>0</v>
      </c>
      <c r="F136" s="269">
        <f t="shared" si="59"/>
        <v>0</v>
      </c>
      <c r="G136" s="269">
        <f t="shared" si="59"/>
        <v>0</v>
      </c>
      <c r="H136" s="269">
        <f t="shared" si="59"/>
        <v>1.25</v>
      </c>
      <c r="I136" s="269">
        <f t="shared" si="59"/>
        <v>0</v>
      </c>
      <c r="J136" s="269">
        <f t="shared" si="59"/>
        <v>0</v>
      </c>
      <c r="K136" s="269">
        <f t="shared" si="59"/>
        <v>0</v>
      </c>
      <c r="L136" s="269">
        <f t="shared" si="59"/>
        <v>0</v>
      </c>
      <c r="M136" s="269">
        <f t="shared" si="59"/>
        <v>0</v>
      </c>
      <c r="N136" s="269">
        <f t="shared" si="59"/>
        <v>12.5</v>
      </c>
      <c r="O136" s="269">
        <f t="shared" si="59"/>
        <v>0</v>
      </c>
      <c r="P136" s="269">
        <f t="shared" si="59"/>
        <v>0</v>
      </c>
      <c r="Q136" s="269">
        <f t="shared" si="59"/>
        <v>0</v>
      </c>
      <c r="R136" s="269">
        <f t="shared" si="59"/>
        <v>0</v>
      </c>
      <c r="S136" s="269">
        <f t="shared" si="59"/>
        <v>0</v>
      </c>
      <c r="T136" s="269">
        <f t="shared" si="59"/>
        <v>0</v>
      </c>
      <c r="U136" s="269">
        <f t="shared" si="59"/>
        <v>0</v>
      </c>
      <c r="V136" s="269">
        <f t="shared" si="59"/>
        <v>2.5</v>
      </c>
      <c r="W136" s="269">
        <f t="shared" si="59"/>
        <v>0</v>
      </c>
      <c r="X136" s="269">
        <f t="shared" si="59"/>
        <v>2.5000000000000089</v>
      </c>
      <c r="Y136" s="269">
        <f t="shared" si="59"/>
        <v>0</v>
      </c>
      <c r="Z136" s="269">
        <f t="shared" si="59"/>
        <v>0</v>
      </c>
      <c r="AA136" s="269">
        <f t="shared" si="59"/>
        <v>0</v>
      </c>
      <c r="AB136" s="269">
        <f t="shared" si="59"/>
        <v>3.75</v>
      </c>
      <c r="AC136" s="269">
        <f t="shared" si="59"/>
        <v>0</v>
      </c>
      <c r="AD136" s="269">
        <f t="shared" si="59"/>
        <v>0</v>
      </c>
      <c r="AE136" s="269">
        <f t="shared" si="59"/>
        <v>0</v>
      </c>
      <c r="AF136" s="269">
        <f t="shared" si="59"/>
        <v>0</v>
      </c>
      <c r="AG136" s="269">
        <f t="shared" si="59"/>
        <v>0</v>
      </c>
      <c r="AH136" s="269">
        <f t="shared" si="59"/>
        <v>0</v>
      </c>
      <c r="AI136" s="269">
        <f t="shared" si="59"/>
        <v>3.75</v>
      </c>
      <c r="AJ136" s="269">
        <f t="shared" si="59"/>
        <v>0</v>
      </c>
      <c r="AK136" s="269">
        <f t="shared" si="59"/>
        <v>0</v>
      </c>
      <c r="AL136" s="269">
        <f t="shared" si="59"/>
        <v>0</v>
      </c>
      <c r="AM136" s="269">
        <f t="shared" si="59"/>
        <v>0</v>
      </c>
      <c r="AN136" s="269">
        <f t="shared" si="59"/>
        <v>0</v>
      </c>
      <c r="AO136" s="269">
        <f t="shared" ref="AO136:AW136" si="60">IFERROR((AO$243*SUM(AO122:AO131)+AO$244*SUM(AO132:AO134))/SUM(AO122:AO134)/2,0)*AO135</f>
        <v>0</v>
      </c>
      <c r="AP136" s="269">
        <f t="shared" si="60"/>
        <v>0</v>
      </c>
      <c r="AQ136" s="269">
        <f t="shared" si="60"/>
        <v>0</v>
      </c>
      <c r="AR136" s="269">
        <f t="shared" si="60"/>
        <v>0</v>
      </c>
      <c r="AS136" s="269">
        <f t="shared" si="60"/>
        <v>0</v>
      </c>
      <c r="AT136" s="269">
        <f t="shared" si="60"/>
        <v>0</v>
      </c>
      <c r="AU136" s="269">
        <f t="shared" si="60"/>
        <v>0</v>
      </c>
      <c r="AV136" s="269">
        <f t="shared" si="60"/>
        <v>0</v>
      </c>
      <c r="AW136" s="269">
        <f t="shared" si="60"/>
        <v>0</v>
      </c>
      <c r="AX136" s="470">
        <f t="shared" si="54"/>
        <v>0</v>
      </c>
    </row>
    <row r="137" spans="1:52" s="271" customFormat="1" x14ac:dyDescent="0.2">
      <c r="A137" s="247">
        <f t="shared" ref="A137" si="61">A122+1</f>
        <v>42561</v>
      </c>
      <c r="B137" s="248" t="s">
        <v>77</v>
      </c>
      <c r="C137" s="249">
        <f>SUMPRODUCT((Driver!$A$2:$A$17=$A137)*(DriverEmp=C$1),Driver!$C$2:$V$17)</f>
        <v>0</v>
      </c>
      <c r="D137" s="250">
        <f>SUMPRODUCT((Driver!$A$2:$A$17=$A137)*(DriverEmp=D$1),Driver!$C$2:$V$17)</f>
        <v>0</v>
      </c>
      <c r="E137" s="250">
        <f>SUMPRODUCT((Driver!$A$2:$A$17=$A137)*(DriverEmp=E$1),Driver!$C$2:$V$17)</f>
        <v>0</v>
      </c>
      <c r="F137" s="250">
        <f>SUMPRODUCT((Driver!$A$2:$A$17=$A137)*(DriverEmp=F$1),Driver!$C$2:$V$17)</f>
        <v>0</v>
      </c>
      <c r="G137" s="250">
        <f>SUMPRODUCT((Driver!$A$2:$A$17=$A137)*(DriverEmp=G$1),Driver!$C$2:$V$17)</f>
        <v>0</v>
      </c>
      <c r="H137" s="250">
        <f>SUMPRODUCT((Driver!$A$2:$A$17=$A137)*(DriverEmp=H$1),Driver!$C$2:$V$17)</f>
        <v>0</v>
      </c>
      <c r="I137" s="250">
        <f>SUMPRODUCT((Driver!$A$2:$A$17=$A137)*(DriverEmp=I$1),Driver!$C$2:$V$17)</f>
        <v>0</v>
      </c>
      <c r="J137" s="250">
        <f>SUMPRODUCT((Driver!$A$2:$A$17=$A137)*(DriverEmp=J$1),Driver!$C$2:$V$17)</f>
        <v>0</v>
      </c>
      <c r="K137" s="250">
        <f>SUMPRODUCT((Driver!$A$2:$A$17=$A137)*(DriverEmp=K$1),Driver!$C$2:$V$17)</f>
        <v>0</v>
      </c>
      <c r="L137" s="250">
        <f>SUMPRODUCT((Driver!$A$2:$A$17=$A137)*(DriverEmp=L$1),Driver!$C$2:$V$17)</f>
        <v>0</v>
      </c>
      <c r="M137" s="250">
        <f>SUMPRODUCT((Driver!$A$2:$A$17=$A137)*(DriverEmp=M$1),Driver!$C$2:$V$17)</f>
        <v>0</v>
      </c>
      <c r="N137" s="250">
        <f>SUMPRODUCT((Driver!$A$2:$A$17=$A137)*(DriverEmp=N$1),Driver!$C$2:$V$17)</f>
        <v>0</v>
      </c>
      <c r="O137" s="250">
        <f>SUMPRODUCT((Driver!$A$2:$A$17=$A137)*(DriverEmp=O$1),Driver!$C$2:$V$17)</f>
        <v>0</v>
      </c>
      <c r="P137" s="250">
        <f>SUMPRODUCT((Driver!$A$2:$A$17=$A137)*(DriverEmp=P$1),Driver!$C$2:$V$17)</f>
        <v>0</v>
      </c>
      <c r="Q137" s="250">
        <f>SUMPRODUCT((Driver!$A$2:$A$17=$A137)*(DriverEmp=Q$1),Driver!$C$2:$V$17)</f>
        <v>0</v>
      </c>
      <c r="R137" s="250">
        <f>SUMPRODUCT((Driver!$A$2:$A$17=$A137)*(DriverEmp=R$1),Driver!$C$2:$V$17)</f>
        <v>0</v>
      </c>
      <c r="S137" s="250">
        <f>SUMPRODUCT((Driver!$A$2:$A$17=$A137)*(DriverEmp=S$1),Driver!$C$2:$V$17)</f>
        <v>0</v>
      </c>
      <c r="T137" s="250">
        <f>SUMPRODUCT((Driver!$A$2:$A$17=$A137)*(DriverEmp=T$1),Driver!$C$2:$V$17)</f>
        <v>0</v>
      </c>
      <c r="U137" s="250">
        <f>SUMPRODUCT((Driver!$A$2:$A$17=$A137)*(DriverEmp=U$1),Driver!$C$2:$V$17)</f>
        <v>0</v>
      </c>
      <c r="V137" s="250">
        <f>SUMPRODUCT((Driver!$A$2:$A$17=$A137)*(DriverEmp=V$1),Driver!$C$2:$V$17)</f>
        <v>0</v>
      </c>
      <c r="W137" s="250">
        <f>SUMPRODUCT((Driver!$A$2:$A$17=$A137)*(DriverEmp=W$1),Driver!$C$2:$V$17)</f>
        <v>0</v>
      </c>
      <c r="X137" s="250">
        <f>SUMPRODUCT((Driver!$A$2:$A$17=$A137)*(DriverEmp=X$1),Driver!$C$2:$V$17)</f>
        <v>0</v>
      </c>
      <c r="Y137" s="250">
        <f>SUMPRODUCT((Driver!$A$2:$A$17=$A137)*(DriverEmp=Y$1),Driver!$C$2:$V$17)</f>
        <v>0</v>
      </c>
      <c r="Z137" s="250">
        <f>SUMPRODUCT((Driver!$A$2:$A$17=$A137)*(DriverEmp=Z$1),Driver!$C$2:$V$17)</f>
        <v>0</v>
      </c>
      <c r="AA137" s="250">
        <f>SUMPRODUCT((Driver!$A$2:$A$17=$A137)*(DriverEmp=AA$1),Driver!$C$2:$V$17)</f>
        <v>0</v>
      </c>
      <c r="AB137" s="250">
        <f>SUMPRODUCT((Driver!$A$2:$A$17=$A137)*(DriverEmp=AB$1),Driver!$C$2:$V$17)</f>
        <v>0</v>
      </c>
      <c r="AC137" s="250">
        <f>SUMPRODUCT((Driver!$A$2:$A$17=$A137)*(DriverEmp=AC$1),Driver!$C$2:$V$17)</f>
        <v>0</v>
      </c>
      <c r="AD137" s="250">
        <f>SUMPRODUCT((Driver!$A$2:$A$17=$A137)*(DriverEmp=AD$1),Driver!$C$2:$V$17)</f>
        <v>0</v>
      </c>
      <c r="AE137" s="250">
        <f>SUMPRODUCT((Driver!$A$2:$A$17=$A137)*(DriverEmp=AE$1),Driver!$C$2:$V$17)</f>
        <v>0</v>
      </c>
      <c r="AF137" s="250">
        <f>SUMPRODUCT((Driver!$A$2:$A$17=$A137)*(DriverEmp=AF$1),Driver!$C$2:$V$17)</f>
        <v>0</v>
      </c>
      <c r="AG137" s="250">
        <f>SUMPRODUCT((Driver!$A$2:$A$17=$A137)*(DriverEmp=AG$1),Driver!$C$2:$V$17)</f>
        <v>0</v>
      </c>
      <c r="AH137" s="250">
        <f>SUMPRODUCT((Driver!$A$2:$A$17=$A137)*(DriverEmp=AH$1),Driver!$C$2:$V$17)</f>
        <v>0</v>
      </c>
      <c r="AI137" s="250">
        <f>SUMPRODUCT((Driver!$A$2:$A$17=$A137)*(DriverEmp=AI$1),Driver!$C$2:$V$17)</f>
        <v>0</v>
      </c>
      <c r="AJ137" s="250">
        <f>SUMPRODUCT((Driver!$A$2:$A$17=$A137)*(DriverEmp=AJ$1),Driver!$C$2:$V$17)</f>
        <v>0</v>
      </c>
      <c r="AK137" s="250">
        <f>SUMPRODUCT((Driver!$A$2:$A$17=$A137)*(DriverEmp=AK$1),Driver!$C$2:$V$17)</f>
        <v>0</v>
      </c>
      <c r="AL137" s="250">
        <f>SUMPRODUCT((Driver!$A$2:$A$17=$A137)*(DriverEmp=AL$1),Driver!$C$2:$V$17)</f>
        <v>0</v>
      </c>
      <c r="AM137" s="250">
        <f>SUMPRODUCT((Driver!$A$2:$A$17=$A137)*(DriverEmp=AM$1),Driver!$C$2:$V$17)</f>
        <v>0</v>
      </c>
      <c r="AN137" s="250">
        <f>SUMPRODUCT((Driver!$A$2:$A$17=$A137)*(DriverEmp=AN$1),Driver!$C$2:$V$17)</f>
        <v>0</v>
      </c>
      <c r="AO137" s="250">
        <f>SUMPRODUCT((Driver!$A$2:$A$17=$A137)*(DriverEmp=AO$1),Driver!$C$2:$V$17)</f>
        <v>0</v>
      </c>
      <c r="AP137" s="250">
        <f>SUMPRODUCT((Driver!$A$2:$A$17=$A137)*(DriverEmp=AP$1),Driver!$C$2:$V$17)</f>
        <v>0</v>
      </c>
      <c r="AQ137" s="250">
        <f>SUMPRODUCT((Driver!$A$2:$A$17=$A137)*(DriverEmp=AQ$1),Driver!$C$2:$V$17)</f>
        <v>0</v>
      </c>
      <c r="AR137" s="250">
        <f>SUMPRODUCT((Driver!$A$2:$A$17=$A137)*(DriverEmp=AR$1),Driver!$C$2:$V$17)</f>
        <v>0</v>
      </c>
      <c r="AS137" s="250">
        <f>SUMPRODUCT((Driver!$A$2:$A$17=$A137)*(DriverEmp=AS$1),Driver!$C$2:$V$17)</f>
        <v>0</v>
      </c>
      <c r="AT137" s="250">
        <f>SUMPRODUCT((Driver!$A$2:$A$17=$A137)*(DriverEmp=AT$1),Driver!$C$2:$V$17)</f>
        <v>0</v>
      </c>
      <c r="AU137" s="250">
        <f>SUMPRODUCT((Driver!$A$2:$A$17=$A137)*(DriverEmp=AU$1),Driver!$C$2:$V$17)</f>
        <v>0</v>
      </c>
      <c r="AV137" s="250">
        <f>SUMPRODUCT((Driver!$A$2:$A$17=$A137)*(DriverEmp=AV$1),Driver!$C$2:$V$17)</f>
        <v>0</v>
      </c>
      <c r="AW137" s="250">
        <f>SUMPRODUCT((Driver!$A$2:$A$17=$A137)*(DriverEmp=AW$1),Driver!$C$2:$V$17)</f>
        <v>0</v>
      </c>
      <c r="AX137" s="467">
        <f>SUMPRODUCT((Driver!$A$2:$A$17=$A137)*(DriverEmp=AX$1),Driver!$C$2:$V$17)</f>
        <v>0</v>
      </c>
    </row>
    <row r="138" spans="1:52" s="271" customFormat="1" x14ac:dyDescent="0.2">
      <c r="A138" s="247">
        <f t="shared" ref="A138" si="62">A137</f>
        <v>42561</v>
      </c>
      <c r="B138" s="251" t="str">
        <f>Total!$H$1</f>
        <v>PP</v>
      </c>
      <c r="C138" s="249">
        <f>SUMPRODUCT((PP!$A$2:$A$80=$A138)*(PPEmp=C$1),PP!$D$2:$BD$80)</f>
        <v>0</v>
      </c>
      <c r="D138" s="250">
        <f>SUMPRODUCT((PP!$A$2:$A$80=$A138)*(PPEmp=D$1),PP!$D$2:$BD$80)</f>
        <v>0</v>
      </c>
      <c r="E138" s="250">
        <f>SUMPRODUCT((PP!$A$2:$A$80=$A138)*(PPEmp=E$1),PP!$D$2:$BD$80)</f>
        <v>0</v>
      </c>
      <c r="F138" s="250">
        <f>SUMPRODUCT((PP!$A$2:$A$80=$A138)*(PPEmp=F$1),PP!$D$2:$BD$80)</f>
        <v>0</v>
      </c>
      <c r="G138" s="250">
        <f>SUMPRODUCT((PP!$A$2:$A$80=$A138)*(PPEmp=G$1),PP!$D$2:$BD$80)</f>
        <v>0</v>
      </c>
      <c r="H138" s="250">
        <f>SUMPRODUCT((PP!$A$2:$A$80=$A138)*(PPEmp=H$1),PP!$D$2:$BD$80)</f>
        <v>0</v>
      </c>
      <c r="I138" s="250">
        <f>SUMPRODUCT((PP!$A$2:$A$80=$A138)*(PPEmp=I$1),PP!$D$2:$BD$80)</f>
        <v>0</v>
      </c>
      <c r="J138" s="250">
        <f>SUMPRODUCT((PP!$A$2:$A$80=$A138)*(PPEmp=J$1),PP!$D$2:$BD$80)</f>
        <v>0</v>
      </c>
      <c r="K138" s="250">
        <f>SUMPRODUCT((PP!$A$2:$A$80=$A138)*(PPEmp=K$1),PP!$D$2:$BD$80)</f>
        <v>0</v>
      </c>
      <c r="L138" s="250">
        <f>SUMPRODUCT((PP!$A$2:$A$80=$A138)*(PPEmp=L$1),PP!$D$2:$BD$80)</f>
        <v>0</v>
      </c>
      <c r="M138" s="250">
        <f>SUMPRODUCT((PP!$A$2:$A$80=$A138)*(PPEmp=M$1),PP!$D$2:$BD$80)</f>
        <v>0</v>
      </c>
      <c r="N138" s="250">
        <f>SUMPRODUCT((PP!$A$2:$A$80=$A138)*(PPEmp=N$1),PP!$D$2:$BD$80)</f>
        <v>0</v>
      </c>
      <c r="O138" s="250">
        <f>SUMPRODUCT((PP!$A$2:$A$80=$A138)*(PPEmp=O$1),PP!$D$2:$BD$80)</f>
        <v>0</v>
      </c>
      <c r="P138" s="250">
        <f>SUMPRODUCT((PP!$A$2:$A$80=$A138)*(PPEmp=P$1),PP!$D$2:$BD$80)</f>
        <v>0</v>
      </c>
      <c r="Q138" s="250">
        <f>SUMPRODUCT((PP!$A$2:$A$80=$A138)*(PPEmp=Q$1),PP!$D$2:$BD$80)</f>
        <v>0</v>
      </c>
      <c r="R138" s="250">
        <f>SUMPRODUCT((PP!$A$2:$A$80=$A138)*(PPEmp=R$1),PP!$D$2:$BD$80)</f>
        <v>0</v>
      </c>
      <c r="S138" s="250">
        <f>SUMPRODUCT((PP!$A$2:$A$80=$A138)*(PPEmp=S$1),PP!$D$2:$BD$80)</f>
        <v>0</v>
      </c>
      <c r="T138" s="250">
        <f>SUMPRODUCT((PP!$A$2:$A$80=$A138)*(PPEmp=T$1),PP!$D$2:$BD$80)</f>
        <v>0</v>
      </c>
      <c r="U138" s="250">
        <f>SUMPRODUCT((PP!$A$2:$A$80=$A138)*(PPEmp=U$1),PP!$D$2:$BD$80)</f>
        <v>0</v>
      </c>
      <c r="V138" s="250">
        <f>SUMPRODUCT((PP!$A$2:$A$80=$A138)*(PPEmp=V$1),PP!$D$2:$BD$80)</f>
        <v>7.25</v>
      </c>
      <c r="W138" s="250">
        <f>SUMPRODUCT((PP!$A$2:$A$80=$A138)*(PPEmp=W$1),PP!$D$2:$BD$80)</f>
        <v>0</v>
      </c>
      <c r="X138" s="250">
        <f>SUMPRODUCT((PP!$A$2:$A$80=$A138)*(PPEmp=X$1),PP!$D$2:$BD$80)</f>
        <v>7.5</v>
      </c>
      <c r="Y138" s="250">
        <f>SUMPRODUCT((PP!$A$2:$A$80=$A138)*(PPEmp=Y$1),PP!$D$2:$BD$80)</f>
        <v>0</v>
      </c>
      <c r="Z138" s="250">
        <f>SUMPRODUCT((PP!$A$2:$A$80=$A138)*(PPEmp=Z$1),PP!$D$2:$BD$80)</f>
        <v>0</v>
      </c>
      <c r="AA138" s="250">
        <f>SUMPRODUCT((PP!$A$2:$A$80=$A138)*(PPEmp=AA$1),PP!$D$2:$BD$80)</f>
        <v>0</v>
      </c>
      <c r="AB138" s="250">
        <f>SUMPRODUCT((PP!$A$2:$A$80=$A138)*(PPEmp=AB$1),PP!$D$2:$BD$80)</f>
        <v>0</v>
      </c>
      <c r="AC138" s="250">
        <f>SUMPRODUCT((PP!$A$2:$A$80=$A138)*(PPEmp=AC$1),PP!$D$2:$BD$80)</f>
        <v>0</v>
      </c>
      <c r="AD138" s="250">
        <f>SUMPRODUCT((PP!$A$2:$A$80=$A138)*(PPEmp=AD$1),PP!$D$2:$BD$80)</f>
        <v>0</v>
      </c>
      <c r="AE138" s="250">
        <f>SUMPRODUCT((PP!$A$2:$A$80=$A138)*(PPEmp=AE$1),PP!$D$2:$BD$80)</f>
        <v>0</v>
      </c>
      <c r="AF138" s="250">
        <f>SUMPRODUCT((PP!$A$2:$A$80=$A138)*(PPEmp=AF$1),PP!$D$2:$BD$80)</f>
        <v>0</v>
      </c>
      <c r="AG138" s="250">
        <f>SUMPRODUCT((PP!$A$2:$A$80=$A138)*(PPEmp=AG$1),PP!$D$2:$BD$80)</f>
        <v>0</v>
      </c>
      <c r="AH138" s="250">
        <f>SUMPRODUCT((PP!$A$2:$A$80=$A138)*(PPEmp=AH$1),PP!$D$2:$BD$80)</f>
        <v>0</v>
      </c>
      <c r="AI138" s="250">
        <f>SUMPRODUCT((PP!$A$2:$A$80=$A138)*(PPEmp=AI$1),PP!$D$2:$BD$80)</f>
        <v>0</v>
      </c>
      <c r="AJ138" s="250">
        <f>SUMPRODUCT((PP!$A$2:$A$80=$A138)*(PPEmp=AJ$1),PP!$D$2:$BD$80)</f>
        <v>0</v>
      </c>
      <c r="AK138" s="250">
        <f>SUMPRODUCT((PP!$A$2:$A$80=$A138)*(PPEmp=AK$1),PP!$D$2:$BD$80)</f>
        <v>0</v>
      </c>
      <c r="AL138" s="250">
        <f>SUMPRODUCT((PP!$A$2:$A$80=$A138)*(PPEmp=AL$1),PP!$D$2:$BD$80)</f>
        <v>0</v>
      </c>
      <c r="AM138" s="250">
        <f>SUMPRODUCT((PP!$A$2:$A$80=$A138)*(PPEmp=AM$1),PP!$D$2:$BD$80)</f>
        <v>0</v>
      </c>
      <c r="AN138" s="250">
        <f>SUMPRODUCT((PP!$A$2:$A$80=$A138)*(PPEmp=AN$1),PP!$D$2:$BD$80)</f>
        <v>0</v>
      </c>
      <c r="AO138" s="250">
        <f>SUMPRODUCT((PP!$A$2:$A$80=$A138)*(PPEmp=AO$1),PP!$D$2:$BD$80)</f>
        <v>0</v>
      </c>
      <c r="AP138" s="250">
        <f>SUMPRODUCT((PP!$A$2:$A$80=$A138)*(PPEmp=AP$1),PP!$D$2:$BD$80)</f>
        <v>0</v>
      </c>
      <c r="AQ138" s="250">
        <f>SUMPRODUCT((PP!$A$2:$A$80=$A138)*(PPEmp=AQ$1),PP!$D$2:$BD$80)</f>
        <v>0</v>
      </c>
      <c r="AR138" s="250">
        <f>SUMPRODUCT((PP!$A$2:$A$80=$A138)*(PPEmp=AR$1),PP!$D$2:$BD$80)</f>
        <v>0</v>
      </c>
      <c r="AS138" s="250">
        <f>SUMPRODUCT((PP!$A$2:$A$80=$A138)*(PPEmp=AS$1),PP!$D$2:$BD$80)</f>
        <v>0</v>
      </c>
      <c r="AT138" s="250">
        <f>SUMPRODUCT((PP!$A$2:$A$80=$A138)*(PPEmp=AT$1),PP!$D$2:$BD$80)</f>
        <v>0</v>
      </c>
      <c r="AU138" s="250">
        <f>SUMPRODUCT((PP!$A$2:$A$80=$A138)*(PPEmp=AU$1),PP!$D$2:$BD$80)</f>
        <v>0</v>
      </c>
      <c r="AV138" s="250">
        <f>SUMPRODUCT((PP!$A$2:$A$80=$A138)*(PPEmp=AV$1),PP!$D$2:$BD$80)</f>
        <v>0</v>
      </c>
      <c r="AW138" s="250">
        <f>SUMPRODUCT((PP!$A$2:$A$80=$A138)*(PPEmp=AW$1),PP!$D$2:$BD$80)</f>
        <v>0</v>
      </c>
      <c r="AX138" s="467">
        <f>SUMPRODUCT((PP!$A$2:$A$80=$A138)*(PPEmp=AX$1),PP!$D$2:$BD$80)</f>
        <v>0</v>
      </c>
    </row>
    <row r="139" spans="1:52" s="271" customFormat="1" x14ac:dyDescent="0.2">
      <c r="A139" s="247">
        <f t="shared" si="42"/>
        <v>42561</v>
      </c>
      <c r="B139" s="252" t="str">
        <f>Total!$J$1</f>
        <v>FH</v>
      </c>
      <c r="C139" s="249">
        <f>SUMPRODUCT((FH!$A$2:$A$97=$A139)*(FHEmp=C$1),FH!$E$2:$AZ$97)</f>
        <v>0</v>
      </c>
      <c r="D139" s="250">
        <f>SUMPRODUCT((FH!$A$2:$A$97=$A139)*(FHEmp=D$1),FH!$E$2:$AZ$97)</f>
        <v>0</v>
      </c>
      <c r="E139" s="250">
        <f>SUMPRODUCT((FH!$A$2:$A$97=$A139)*(FHEmp=E$1),FH!$E$2:$AZ$97)</f>
        <v>0</v>
      </c>
      <c r="F139" s="250">
        <f>SUMPRODUCT((FH!$A$2:$A$97=$A139)*(FHEmp=F$1),FH!$E$2:$AZ$97)</f>
        <v>0</v>
      </c>
      <c r="G139" s="250">
        <f>SUMPRODUCT((FH!$A$2:$A$97=$A139)*(FHEmp=G$1),FH!$E$2:$AZ$97)</f>
        <v>0</v>
      </c>
      <c r="H139" s="250">
        <f>SUMPRODUCT((FH!$A$2:$A$97=$A139)*(FHEmp=H$1),FH!$E$2:$AZ$97)</f>
        <v>0</v>
      </c>
      <c r="I139" s="250">
        <f>SUMPRODUCT((FH!$A$2:$A$97=$A139)*(FHEmp=I$1),FH!$E$2:$AZ$97)</f>
        <v>0</v>
      </c>
      <c r="J139" s="250">
        <f>SUMPRODUCT((FH!$A$2:$A$97=$A139)*(FHEmp=J$1),FH!$E$2:$AZ$97)</f>
        <v>6.9999999999999991</v>
      </c>
      <c r="K139" s="250">
        <f>SUMPRODUCT((FH!$A$2:$A$97=$A139)*(FHEmp=K$1),FH!$E$2:$AZ$97)</f>
        <v>0</v>
      </c>
      <c r="L139" s="250">
        <f>SUMPRODUCT((FH!$A$2:$A$97=$A139)*(FHEmp=L$1),FH!$E$2:$AZ$97)</f>
        <v>0</v>
      </c>
      <c r="M139" s="250">
        <f>SUMPRODUCT((FH!$A$2:$A$97=$A139)*(FHEmp=M$1),FH!$E$2:$AZ$97)</f>
        <v>0</v>
      </c>
      <c r="N139" s="250">
        <f>SUMPRODUCT((FH!$A$2:$A$97=$A139)*(FHEmp=N$1),FH!$E$2:$AZ$97)</f>
        <v>0</v>
      </c>
      <c r="O139" s="250">
        <f>SUMPRODUCT((FH!$A$2:$A$97=$A139)*(FHEmp=O$1),FH!$E$2:$AZ$97)</f>
        <v>0</v>
      </c>
      <c r="P139" s="250">
        <f>SUMPRODUCT((FH!$A$2:$A$97=$A139)*(FHEmp=P$1),FH!$E$2:$AZ$97)</f>
        <v>0</v>
      </c>
      <c r="Q139" s="250">
        <f>SUMPRODUCT((FH!$A$2:$A$97=$A139)*(FHEmp=Q$1),FH!$E$2:$AZ$97)</f>
        <v>0</v>
      </c>
      <c r="R139" s="250">
        <f>SUMPRODUCT((FH!$A$2:$A$97=$A139)*(FHEmp=R$1),FH!$E$2:$AZ$97)</f>
        <v>0</v>
      </c>
      <c r="S139" s="250">
        <f>SUMPRODUCT((FH!$A$2:$A$97=$A139)*(FHEmp=S$1),FH!$E$2:$AZ$97)</f>
        <v>0</v>
      </c>
      <c r="T139" s="250">
        <f>SUMPRODUCT((FH!$A$2:$A$97=$A139)*(FHEmp=T$1),FH!$E$2:$AZ$97)</f>
        <v>0</v>
      </c>
      <c r="U139" s="250">
        <f>SUMPRODUCT((FH!$A$2:$A$97=$A139)*(FHEmp=U$1),FH!$E$2:$AZ$97)</f>
        <v>0</v>
      </c>
      <c r="V139" s="250">
        <f>SUMPRODUCT((FH!$A$2:$A$97=$A139)*(FHEmp=V$1),FH!$E$2:$AZ$97)</f>
        <v>0</v>
      </c>
      <c r="W139" s="250">
        <f>SUMPRODUCT((FH!$A$2:$A$97=$A139)*(FHEmp=W$1),FH!$E$2:$AZ$97)</f>
        <v>0</v>
      </c>
      <c r="X139" s="250">
        <f>SUMPRODUCT((FH!$A$2:$A$97=$A139)*(FHEmp=X$1),FH!$E$2:$AZ$97)</f>
        <v>0</v>
      </c>
      <c r="Y139" s="250">
        <f>SUMPRODUCT((FH!$A$2:$A$97=$A139)*(FHEmp=Y$1),FH!$E$2:$AZ$97)</f>
        <v>0</v>
      </c>
      <c r="Z139" s="250">
        <f>SUMPRODUCT((FH!$A$2:$A$97=$A139)*(FHEmp=Z$1),FH!$E$2:$AZ$97)</f>
        <v>0</v>
      </c>
      <c r="AA139" s="250">
        <f>SUMPRODUCT((FH!$A$2:$A$97=$A139)*(FHEmp=AA$1),FH!$E$2:$AZ$97)</f>
        <v>0</v>
      </c>
      <c r="AB139" s="250">
        <f>SUMPRODUCT((FH!$A$2:$A$97=$A139)*(FHEmp=AB$1),FH!$E$2:$AZ$97)</f>
        <v>0</v>
      </c>
      <c r="AC139" s="250">
        <f>SUMPRODUCT((FH!$A$2:$A$97=$A139)*(FHEmp=AC$1),FH!$E$2:$AZ$97)</f>
        <v>0</v>
      </c>
      <c r="AD139" s="250">
        <f>SUMPRODUCT((FH!$A$2:$A$97=$A139)*(FHEmp=AD$1),FH!$E$2:$AZ$97)</f>
        <v>0</v>
      </c>
      <c r="AE139" s="250">
        <f>SUMPRODUCT((FH!$A$2:$A$97=$A139)*(FHEmp=AE$1),FH!$E$2:$AZ$97)</f>
        <v>0</v>
      </c>
      <c r="AF139" s="250">
        <f>SUMPRODUCT((FH!$A$2:$A$97=$A139)*(FHEmp=AF$1),FH!$E$2:$AZ$97)</f>
        <v>0</v>
      </c>
      <c r="AG139" s="250">
        <f>SUMPRODUCT((FH!$A$2:$A$97=$A139)*(FHEmp=AG$1),FH!$E$2:$AZ$97)</f>
        <v>0</v>
      </c>
      <c r="AH139" s="250">
        <f>SUMPRODUCT((FH!$A$2:$A$97=$A139)*(FHEmp=AH$1),FH!$E$2:$AZ$97)</f>
        <v>0</v>
      </c>
      <c r="AI139" s="250">
        <f>SUMPRODUCT((FH!$A$2:$A$97=$A139)*(FHEmp=AI$1),FH!$E$2:$AZ$97)</f>
        <v>0</v>
      </c>
      <c r="AJ139" s="250">
        <f>SUMPRODUCT((FH!$A$2:$A$97=$A139)*(FHEmp=AJ$1),FH!$E$2:$AZ$97)</f>
        <v>0</v>
      </c>
      <c r="AK139" s="250">
        <f>SUMPRODUCT((FH!$A$2:$A$97=$A139)*(FHEmp=AK$1),FH!$E$2:$AZ$97)</f>
        <v>0</v>
      </c>
      <c r="AL139" s="250">
        <f>SUMPRODUCT((FH!$A$2:$A$97=$A139)*(FHEmp=AL$1),FH!$E$2:$AZ$97)</f>
        <v>0</v>
      </c>
      <c r="AM139" s="250">
        <f>SUMPRODUCT((FH!$A$2:$A$97=$A139)*(FHEmp=AM$1),FH!$E$2:$AZ$97)</f>
        <v>0</v>
      </c>
      <c r="AN139" s="250">
        <f>SUMPRODUCT((FH!$A$2:$A$97=$A139)*(FHEmp=AN$1),FH!$E$2:$AZ$97)</f>
        <v>0</v>
      </c>
      <c r="AO139" s="250">
        <f>SUMPRODUCT((FH!$A$2:$A$97=$A139)*(FHEmp=AO$1),FH!$E$2:$AZ$97)</f>
        <v>0</v>
      </c>
      <c r="AP139" s="250">
        <f>SUMPRODUCT((FH!$A$2:$A$97=$A139)*(FHEmp=AP$1),FH!$E$2:$AZ$97)</f>
        <v>0</v>
      </c>
      <c r="AQ139" s="250">
        <f>SUMPRODUCT((FH!$A$2:$A$97=$A139)*(FHEmp=AQ$1),FH!$E$2:$AZ$97)</f>
        <v>0</v>
      </c>
      <c r="AR139" s="250">
        <f>SUMPRODUCT((FH!$A$2:$A$97=$A139)*(FHEmp=AR$1),FH!$E$2:$AZ$97)</f>
        <v>0</v>
      </c>
      <c r="AS139" s="250">
        <f>SUMPRODUCT((FH!$A$2:$A$97=$A139)*(FHEmp=AS$1),FH!$E$2:$AZ$97)</f>
        <v>0</v>
      </c>
      <c r="AT139" s="250">
        <f>SUMPRODUCT((FH!$A$2:$A$97=$A139)*(FHEmp=AT$1),FH!$E$2:$AZ$97)</f>
        <v>0</v>
      </c>
      <c r="AU139" s="250">
        <f>SUMPRODUCT((FH!$A$2:$A$97=$A139)*(FHEmp=AU$1),FH!$E$2:$AZ$97)</f>
        <v>0</v>
      </c>
      <c r="AV139" s="250">
        <f>SUMPRODUCT((FH!$A$2:$A$97=$A139)*(FHEmp=AV$1),FH!$E$2:$AZ$97)</f>
        <v>0</v>
      </c>
      <c r="AW139" s="250">
        <f>SUMPRODUCT((FH!$A$2:$A$97=$A139)*(FHEmp=AW$1),FH!$E$2:$AZ$97)</f>
        <v>0</v>
      </c>
      <c r="AX139" s="467">
        <f>SUMPRODUCT((FH!$A$2:$A$97=$A139)*(FHEmp=AX$1),FH!$E$2:$AZ$97)</f>
        <v>0</v>
      </c>
    </row>
    <row r="140" spans="1:52" s="271" customFormat="1" x14ac:dyDescent="0.2">
      <c r="A140" s="247">
        <f t="shared" si="42"/>
        <v>42561</v>
      </c>
      <c r="B140" s="253" t="str">
        <f>Total!$K$1</f>
        <v>T22</v>
      </c>
      <c r="C140" s="249">
        <f>SUMPRODUCT(('T22'!$A$2:$A$97=$A140)*(T22Emp=C$1),'T22'!$E$2:$AZ$97)</f>
        <v>0</v>
      </c>
      <c r="D140" s="250">
        <f>SUMPRODUCT(('T22'!$A$2:$A$97=$A140)*(T22Emp=D$1),'T22'!$E$2:$AZ$97)</f>
        <v>0</v>
      </c>
      <c r="E140" s="250">
        <f>SUMPRODUCT(('T22'!$A$2:$A$97=$A140)*(T22Emp=E$1),'T22'!$E$2:$AZ$97)</f>
        <v>0</v>
      </c>
      <c r="F140" s="250">
        <f>SUMPRODUCT(('T22'!$A$2:$A$97=$A140)*(T22Emp=F$1),'T22'!$E$2:$AZ$97)</f>
        <v>0</v>
      </c>
      <c r="G140" s="250">
        <f>SUMPRODUCT(('T22'!$A$2:$A$97=$A140)*(T22Emp=G$1),'T22'!$E$2:$AZ$97)</f>
        <v>0</v>
      </c>
      <c r="H140" s="250">
        <f>SUMPRODUCT(('T22'!$A$2:$A$97=$A140)*(T22Emp=H$1),'T22'!$E$2:$AZ$97)</f>
        <v>3.0000000000000013</v>
      </c>
      <c r="I140" s="250">
        <f>SUMPRODUCT(('T22'!$A$2:$A$97=$A140)*(T22Emp=I$1),'T22'!$E$2:$AZ$97)</f>
        <v>0</v>
      </c>
      <c r="J140" s="250">
        <f>SUMPRODUCT(('T22'!$A$2:$A$97=$A140)*(T22Emp=J$1),'T22'!$E$2:$AZ$97)</f>
        <v>0</v>
      </c>
      <c r="K140" s="250">
        <f>SUMPRODUCT(('T22'!$A$2:$A$97=$A140)*(T22Emp=K$1),'T22'!$E$2:$AZ$97)</f>
        <v>0</v>
      </c>
      <c r="L140" s="250">
        <f>SUMPRODUCT(('T22'!$A$2:$A$97=$A140)*(T22Emp=L$1),'T22'!$E$2:$AZ$97)</f>
        <v>0</v>
      </c>
      <c r="M140" s="250">
        <f>SUMPRODUCT(('T22'!$A$2:$A$97=$A140)*(T22Emp=M$1),'T22'!$E$2:$AZ$97)</f>
        <v>0</v>
      </c>
      <c r="N140" s="250">
        <f>SUMPRODUCT(('T22'!$A$2:$A$97=$A140)*(T22Emp=N$1),'T22'!$E$2:$AZ$97)</f>
        <v>0</v>
      </c>
      <c r="O140" s="250">
        <f>SUMPRODUCT(('T22'!$A$2:$A$97=$A140)*(T22Emp=O$1),'T22'!$E$2:$AZ$97)</f>
        <v>0</v>
      </c>
      <c r="P140" s="250">
        <f>SUMPRODUCT(('T22'!$A$2:$A$97=$A140)*(T22Emp=P$1),'T22'!$E$2:$AZ$97)</f>
        <v>0</v>
      </c>
      <c r="Q140" s="250">
        <f>SUMPRODUCT(('T22'!$A$2:$A$97=$A140)*(T22Emp=Q$1),'T22'!$E$2:$AZ$97)</f>
        <v>0</v>
      </c>
      <c r="R140" s="250">
        <f>SUMPRODUCT(('T22'!$A$2:$A$97=$A140)*(T22Emp=R$1),'T22'!$E$2:$AZ$97)</f>
        <v>0</v>
      </c>
      <c r="S140" s="250">
        <f>SUMPRODUCT(('T22'!$A$2:$A$97=$A140)*(T22Emp=S$1),'T22'!$E$2:$AZ$97)</f>
        <v>0</v>
      </c>
      <c r="T140" s="250">
        <f>SUMPRODUCT(('T22'!$A$2:$A$97=$A140)*(T22Emp=T$1),'T22'!$E$2:$AZ$97)</f>
        <v>0</v>
      </c>
      <c r="U140" s="250">
        <f>SUMPRODUCT(('T22'!$A$2:$A$97=$A140)*(T22Emp=U$1),'T22'!$E$2:$AZ$97)</f>
        <v>0</v>
      </c>
      <c r="V140" s="250">
        <f>SUMPRODUCT(('T22'!$A$2:$A$97=$A140)*(T22Emp=V$1),'T22'!$E$2:$AZ$97)</f>
        <v>0</v>
      </c>
      <c r="W140" s="250">
        <f>SUMPRODUCT(('T22'!$A$2:$A$97=$A140)*(T22Emp=W$1),'T22'!$E$2:$AZ$97)</f>
        <v>0</v>
      </c>
      <c r="X140" s="250">
        <f>SUMPRODUCT(('T22'!$A$2:$A$97=$A140)*(T22Emp=X$1),'T22'!$E$2:$AZ$97)</f>
        <v>0</v>
      </c>
      <c r="Y140" s="250">
        <f>SUMPRODUCT(('T22'!$A$2:$A$97=$A140)*(T22Emp=Y$1),'T22'!$E$2:$AZ$97)</f>
        <v>0</v>
      </c>
      <c r="Z140" s="250">
        <f>SUMPRODUCT(('T22'!$A$2:$A$97=$A140)*(T22Emp=Z$1),'T22'!$E$2:$AZ$97)</f>
        <v>0</v>
      </c>
      <c r="AA140" s="250">
        <f>SUMPRODUCT(('T22'!$A$2:$A$97=$A140)*(T22Emp=AA$1),'T22'!$E$2:$AZ$97)</f>
        <v>0</v>
      </c>
      <c r="AB140" s="250">
        <f>SUMPRODUCT(('T22'!$A$2:$A$97=$A140)*(T22Emp=AB$1),'T22'!$E$2:$AZ$97)</f>
        <v>0</v>
      </c>
      <c r="AC140" s="250">
        <f>SUMPRODUCT(('T22'!$A$2:$A$97=$A140)*(T22Emp=AC$1),'T22'!$E$2:$AZ$97)</f>
        <v>0</v>
      </c>
      <c r="AD140" s="250">
        <f>SUMPRODUCT(('T22'!$A$2:$A$97=$A140)*(T22Emp=AD$1),'T22'!$E$2:$AZ$97)</f>
        <v>0</v>
      </c>
      <c r="AE140" s="250">
        <f>SUMPRODUCT(('T22'!$A$2:$A$97=$A140)*(T22Emp=AE$1),'T22'!$E$2:$AZ$97)</f>
        <v>0</v>
      </c>
      <c r="AF140" s="250">
        <f>SUMPRODUCT(('T22'!$A$2:$A$97=$A140)*(T22Emp=AF$1),'T22'!$E$2:$AZ$97)</f>
        <v>0</v>
      </c>
      <c r="AG140" s="250">
        <f>SUMPRODUCT(('T22'!$A$2:$A$97=$A140)*(T22Emp=AG$1),'T22'!$E$2:$AZ$97)</f>
        <v>0</v>
      </c>
      <c r="AH140" s="250">
        <f>SUMPRODUCT(('T22'!$A$2:$A$97=$A140)*(T22Emp=AH$1),'T22'!$E$2:$AZ$97)</f>
        <v>2.4999999999999991</v>
      </c>
      <c r="AI140" s="250">
        <f>SUMPRODUCT(('T22'!$A$2:$A$97=$A140)*(T22Emp=AI$1),'T22'!$E$2:$AZ$97)</f>
        <v>0</v>
      </c>
      <c r="AJ140" s="250">
        <f>SUMPRODUCT(('T22'!$A$2:$A$97=$A140)*(T22Emp=AJ$1),'T22'!$E$2:$AZ$97)</f>
        <v>0</v>
      </c>
      <c r="AK140" s="250">
        <f>SUMPRODUCT(('T22'!$A$2:$A$97=$A140)*(T22Emp=AK$1),'T22'!$E$2:$AZ$97)</f>
        <v>0</v>
      </c>
      <c r="AL140" s="250">
        <f>SUMPRODUCT(('T22'!$A$2:$A$97=$A140)*(T22Emp=AL$1),'T22'!$E$2:$AZ$97)</f>
        <v>0</v>
      </c>
      <c r="AM140" s="250">
        <f>SUMPRODUCT(('T22'!$A$2:$A$97=$A140)*(T22Emp=AM$1),'T22'!$E$2:$AZ$97)</f>
        <v>0</v>
      </c>
      <c r="AN140" s="250">
        <f>SUMPRODUCT(('T22'!$A$2:$A$97=$A140)*(T22Emp=AN$1),'T22'!$E$2:$AZ$97)</f>
        <v>0</v>
      </c>
      <c r="AO140" s="250">
        <f>SUMPRODUCT(('T22'!$A$2:$A$97=$A140)*(T22Emp=AO$1),'T22'!$E$2:$AZ$97)</f>
        <v>0</v>
      </c>
      <c r="AP140" s="250">
        <f>SUMPRODUCT(('T22'!$A$2:$A$97=$A140)*(T22Emp=AP$1),'T22'!$E$2:$AZ$97)</f>
        <v>0</v>
      </c>
      <c r="AQ140" s="250">
        <f>SUMPRODUCT(('T22'!$A$2:$A$97=$A140)*(T22Emp=AQ$1),'T22'!$E$2:$AZ$97)</f>
        <v>0</v>
      </c>
      <c r="AR140" s="250">
        <f>SUMPRODUCT(('T22'!$A$2:$A$97=$A140)*(T22Emp=AR$1),'T22'!$E$2:$AZ$97)</f>
        <v>0</v>
      </c>
      <c r="AS140" s="250">
        <f>SUMPRODUCT(('T22'!$A$2:$A$97=$A140)*(T22Emp=AS$1),'T22'!$E$2:$AZ$97)</f>
        <v>0</v>
      </c>
      <c r="AT140" s="250">
        <f>SUMPRODUCT(('T22'!$A$2:$A$97=$A140)*(T22Emp=AT$1),'T22'!$E$2:$AZ$97)</f>
        <v>0</v>
      </c>
      <c r="AU140" s="250">
        <f>SUMPRODUCT(('T22'!$A$2:$A$97=$A140)*(T22Emp=AU$1),'T22'!$E$2:$AZ$97)</f>
        <v>0</v>
      </c>
      <c r="AV140" s="250">
        <f>SUMPRODUCT(('T22'!$A$2:$A$97=$A140)*(T22Emp=AV$1),'T22'!$E$2:$AZ$97)</f>
        <v>0</v>
      </c>
      <c r="AW140" s="250">
        <f>SUMPRODUCT(('T22'!$A$2:$A$97=$A140)*(T22Emp=AW$1),'T22'!$E$2:$AZ$97)</f>
        <v>0</v>
      </c>
      <c r="AX140" s="467">
        <f>SUMPRODUCT(('T22'!$A$2:$A$97=$A140)*(T22Emp=AX$1),'T22'!$E$2:$AZ$97)</f>
        <v>0</v>
      </c>
    </row>
    <row r="141" spans="1:52" s="271" customFormat="1" x14ac:dyDescent="0.2">
      <c r="A141" s="247">
        <f t="shared" si="42"/>
        <v>42561</v>
      </c>
      <c r="B141" s="254" t="str">
        <f>Total!$L$1</f>
        <v>RF</v>
      </c>
      <c r="C141" s="249">
        <f>SUMPRODUCT((RF!$A$2:$A$17=$A141)*(RFEmp=C$1)*(RF!$H$21:$AO$21="RF Valet"),RF!$H$2:$AO$17)</f>
        <v>0</v>
      </c>
      <c r="D141" s="250">
        <f>SUMPRODUCT((RF!$A$2:$A$17=$A141)*(RFEmp=D$1)*(RF!$H$21:$AO$21="RF Valet"),RF!$H$2:$AO$17)</f>
        <v>0</v>
      </c>
      <c r="E141" s="250">
        <f>SUMPRODUCT((RF!$A$2:$A$17=$A141)*(RFEmp=E$1)*(RF!$H$21:$AO$21="RF Valet"),RF!$H$2:$AO$17)</f>
        <v>0</v>
      </c>
      <c r="F141" s="250">
        <f>SUMPRODUCT((RF!$A$2:$A$17=$A141)*(RFEmp=F$1)*(RF!$H$21:$AO$21="RF Valet"),RF!$H$2:$AO$17)</f>
        <v>0</v>
      </c>
      <c r="G141" s="250">
        <f>SUMPRODUCT((RF!$A$2:$A$17=$A141)*(RFEmp=G$1)*(RF!$H$21:$AO$21="RF Valet"),RF!$H$2:$AO$17)</f>
        <v>0</v>
      </c>
      <c r="H141" s="250">
        <f>SUMPRODUCT((RF!$A$2:$A$17=$A141)*(RFEmp=H$1)*(RF!$H$21:$AO$21="RF Valet"),RF!$H$2:$AO$17)</f>
        <v>0</v>
      </c>
      <c r="I141" s="250">
        <f>SUMPRODUCT((RF!$A$2:$A$17=$A141)*(RFEmp=I$1)*(RF!$H$21:$AO$21="RF Valet"),RF!$H$2:$AO$17)</f>
        <v>0</v>
      </c>
      <c r="J141" s="250">
        <f>SUMPRODUCT((RF!$A$2:$A$17=$A141)*(RFEmp=J$1)*(RF!$H$21:$AO$21="RF Valet"),RF!$H$2:$AO$17)</f>
        <v>0</v>
      </c>
      <c r="K141" s="250">
        <f>SUMPRODUCT((RF!$A$2:$A$17=$A141)*(RFEmp=K$1)*(RF!$H$21:$AO$21="RF Valet"),RF!$H$2:$AO$17)</f>
        <v>0</v>
      </c>
      <c r="L141" s="250">
        <f>SUMPRODUCT((RF!$A$2:$A$17=$A141)*(RFEmp=L$1)*(RF!$H$21:$AO$21="RF Valet"),RF!$H$2:$AO$17)</f>
        <v>0</v>
      </c>
      <c r="M141" s="250">
        <f>SUMPRODUCT((RF!$A$2:$A$17=$A141)*(RFEmp=M$1)*(RF!$H$21:$AO$21="RF Valet"),RF!$H$2:$AO$17)</f>
        <v>0</v>
      </c>
      <c r="N141" s="250">
        <f>SUMPRODUCT((RF!$A$2:$A$17=$A141)*(RFEmp=N$1)*(RF!$H$21:$AO$21="RF Valet"),RF!$H$2:$AO$17)</f>
        <v>0</v>
      </c>
      <c r="O141" s="250">
        <f>SUMPRODUCT((RF!$A$2:$A$17=$A141)*(RFEmp=O$1)*(RF!$H$21:$AO$21="RF Valet"),RF!$H$2:$AO$17)</f>
        <v>0</v>
      </c>
      <c r="P141" s="250">
        <f>SUMPRODUCT((RF!$A$2:$A$17=$A141)*(RFEmp=P$1)*(RF!$H$21:$AO$21="RF Valet"),RF!$H$2:$AO$17)</f>
        <v>0</v>
      </c>
      <c r="Q141" s="250">
        <f>SUMPRODUCT((RF!$A$2:$A$17=$A141)*(RFEmp=Q$1)*(RF!$H$21:$AO$21="RF Valet"),RF!$H$2:$AO$17)</f>
        <v>0</v>
      </c>
      <c r="R141" s="250">
        <f>SUMPRODUCT((RF!$A$2:$A$17=$A141)*(RFEmp=R$1)*(RF!$H$21:$AO$21="RF Valet"),RF!$H$2:$AO$17)</f>
        <v>0</v>
      </c>
      <c r="S141" s="250">
        <f>SUMPRODUCT((RF!$A$2:$A$17=$A141)*(RFEmp=S$1)*(RF!$H$21:$AO$21="RF Valet"),RF!$H$2:$AO$17)</f>
        <v>0</v>
      </c>
      <c r="T141" s="250">
        <f>SUMPRODUCT((RF!$A$2:$A$17=$A141)*(RFEmp=T$1)*(RF!$H$21:$AO$21="RF Valet"),RF!$H$2:$AO$17)</f>
        <v>0</v>
      </c>
      <c r="U141" s="250">
        <f>SUMPRODUCT((RF!$A$2:$A$17=$A141)*(RFEmp=U$1)*(RF!$H$21:$AO$21="RF Valet"),RF!$H$2:$AO$17)</f>
        <v>0</v>
      </c>
      <c r="V141" s="250">
        <f>SUMPRODUCT((RF!$A$2:$A$17=$A141)*(RFEmp=V$1)*(RF!$H$21:$AO$21="RF Valet"),RF!$H$2:$AO$17)</f>
        <v>0</v>
      </c>
      <c r="W141" s="250">
        <f>SUMPRODUCT((RF!$A$2:$A$17=$A141)*(RFEmp=W$1)*(RF!$H$21:$AO$21="RF Valet"),RF!$H$2:$AO$17)</f>
        <v>0</v>
      </c>
      <c r="X141" s="250">
        <f>SUMPRODUCT((RF!$A$2:$A$17=$A141)*(RFEmp=X$1)*(RF!$H$21:$AO$21="RF Valet"),RF!$H$2:$AO$17)</f>
        <v>0</v>
      </c>
      <c r="Y141" s="250">
        <f>SUMPRODUCT((RF!$A$2:$A$17=$A141)*(RFEmp=Y$1)*(RF!$H$21:$AO$21="RF Valet"),RF!$H$2:$AO$17)</f>
        <v>0</v>
      </c>
      <c r="Z141" s="250">
        <f>SUMPRODUCT((RF!$A$2:$A$17=$A141)*(RFEmp=Z$1)*(RF!$H$21:$AO$21="RF Valet"),RF!$H$2:$AO$17)</f>
        <v>0</v>
      </c>
      <c r="AA141" s="250">
        <f>SUMPRODUCT((RF!$A$2:$A$17=$A141)*(RFEmp=AA$1)*(RF!$H$21:$AO$21="RF Valet"),RF!$H$2:$AO$17)</f>
        <v>0</v>
      </c>
      <c r="AB141" s="250">
        <f>SUMPRODUCT((RF!$A$2:$A$17=$A141)*(RFEmp=AB$1)*(RF!$H$21:$AO$21="RF Valet"),RF!$H$2:$AO$17)</f>
        <v>0</v>
      </c>
      <c r="AC141" s="250">
        <f>SUMPRODUCT((RF!$A$2:$A$17=$A141)*(RFEmp=AC$1)*(RF!$H$21:$AO$21="RF Valet"),RF!$H$2:$AO$17)</f>
        <v>0</v>
      </c>
      <c r="AD141" s="250">
        <f>SUMPRODUCT((RF!$A$2:$A$17=$A141)*(RFEmp=AD$1)*(RF!$H$21:$AO$21="RF Valet"),RF!$H$2:$AO$17)</f>
        <v>0</v>
      </c>
      <c r="AE141" s="250">
        <f>SUMPRODUCT((RF!$A$2:$A$17=$A141)*(RFEmp=AE$1)*(RF!$H$21:$AO$21="RF Valet"),RF!$H$2:$AO$17)</f>
        <v>0</v>
      </c>
      <c r="AF141" s="250">
        <f>SUMPRODUCT((RF!$A$2:$A$17=$A141)*(RFEmp=AF$1)*(RF!$H$21:$AO$21="RF Valet"),RF!$H$2:$AO$17)</f>
        <v>0</v>
      </c>
      <c r="AG141" s="250">
        <f>SUMPRODUCT((RF!$A$2:$A$17=$A141)*(RFEmp=AG$1)*(RF!$H$21:$AO$21="RF Valet"),RF!$H$2:$AO$17)</f>
        <v>0</v>
      </c>
      <c r="AH141" s="250">
        <f>SUMPRODUCT((RF!$A$2:$A$17=$A141)*(RFEmp=AH$1)*(RF!$H$21:$AO$21="RF Valet"),RF!$H$2:$AO$17)</f>
        <v>0</v>
      </c>
      <c r="AI141" s="250">
        <f>SUMPRODUCT((RF!$A$2:$A$17=$A141)*(RFEmp=AI$1)*(RF!$H$21:$AO$21="RF Valet"),RF!$H$2:$AO$17)</f>
        <v>0</v>
      </c>
      <c r="AJ141" s="250">
        <f>SUMPRODUCT((RF!$A$2:$A$17=$A141)*(RFEmp=AJ$1)*(RF!$H$21:$AO$21="RF Valet"),RF!$H$2:$AO$17)</f>
        <v>0</v>
      </c>
      <c r="AK141" s="250">
        <f>SUMPRODUCT((RF!$A$2:$A$17=$A141)*(RFEmp=AK$1)*(RF!$H$21:$AO$21="RF Valet"),RF!$H$2:$AO$17)</f>
        <v>0</v>
      </c>
      <c r="AL141" s="250">
        <f>SUMPRODUCT((RF!$A$2:$A$17=$A141)*(RFEmp=AL$1)*(RF!$H$21:$AO$21="RF Valet"),RF!$H$2:$AO$17)</f>
        <v>0</v>
      </c>
      <c r="AM141" s="250">
        <f>SUMPRODUCT((RF!$A$2:$A$17=$A141)*(RFEmp=AM$1)*(RF!$H$21:$AO$21="RF Valet"),RF!$H$2:$AO$17)</f>
        <v>0</v>
      </c>
      <c r="AN141" s="250">
        <f>SUMPRODUCT((RF!$A$2:$A$17=$A141)*(RFEmp=AN$1)*(RF!$H$21:$AO$21="RF Valet"),RF!$H$2:$AO$17)</f>
        <v>0</v>
      </c>
      <c r="AO141" s="250">
        <f>SUMPRODUCT((RF!$A$2:$A$17=$A141)*(RFEmp=AO$1)*(RF!$H$21:$AO$21="RF Valet"),RF!$H$2:$AO$17)</f>
        <v>0</v>
      </c>
      <c r="AP141" s="250">
        <f>SUMPRODUCT((RF!$A$2:$A$17=$A141)*(RFEmp=AP$1)*(RF!$H$21:$AO$21="RF Valet"),RF!$H$2:$AO$17)</f>
        <v>0</v>
      </c>
      <c r="AQ141" s="250">
        <f>SUMPRODUCT((RF!$A$2:$A$17=$A141)*(RFEmp=AQ$1)*(RF!$H$21:$AO$21="RF Valet"),RF!$H$2:$AO$17)</f>
        <v>0</v>
      </c>
      <c r="AR141" s="250">
        <f>SUMPRODUCT((RF!$A$2:$A$17=$A141)*(RFEmp=AR$1)*(RF!$H$21:$AO$21="RF Valet"),RF!$H$2:$AO$17)</f>
        <v>0</v>
      </c>
      <c r="AS141" s="250">
        <f>SUMPRODUCT((RF!$A$2:$A$17=$A141)*(RFEmp=AS$1)*(RF!$H$21:$AO$21="RF Valet"),RF!$H$2:$AO$17)</f>
        <v>0</v>
      </c>
      <c r="AT141" s="250">
        <f>SUMPRODUCT((RF!$A$2:$A$17=$A141)*(RFEmp=AT$1)*(RF!$H$21:$AO$21="RF Valet"),RF!$H$2:$AO$17)</f>
        <v>0</v>
      </c>
      <c r="AU141" s="250">
        <f>SUMPRODUCT((RF!$A$2:$A$17=$A141)*(RFEmp=AU$1)*(RF!$H$21:$AO$21="RF Valet"),RF!$H$2:$AO$17)</f>
        <v>0</v>
      </c>
      <c r="AV141" s="250">
        <f>SUMPRODUCT((RF!$A$2:$A$17=$A141)*(RFEmp=AV$1)*(RF!$H$21:$AO$21="RF Valet"),RF!$H$2:$AO$17)</f>
        <v>0</v>
      </c>
      <c r="AW141" s="250">
        <f>SUMPRODUCT((RF!$A$2:$A$17=$A141)*(RFEmp=AW$1)*(RF!$H$21:$AO$21="RF Valet"),RF!$H$2:$AO$17)</f>
        <v>0</v>
      </c>
      <c r="AX141" s="467">
        <f>SUMPRODUCT((RF!$A$2:$A$17=$A141)*(RFEmp=AX$1)*(RF!$H$21:$AO$21="RF Valet"),RF!$H$2:$AO$17)</f>
        <v>0</v>
      </c>
    </row>
    <row r="142" spans="1:52" s="271" customFormat="1" x14ac:dyDescent="0.2">
      <c r="A142" s="247">
        <f t="shared" si="42"/>
        <v>42561</v>
      </c>
      <c r="B142" s="571" t="s">
        <v>139</v>
      </c>
      <c r="C142" s="249">
        <f>SUMPRODUCT(('RC'!$A$2:$A$17=$A142)*(RCEmp=C$1),'RC'!$D$2:$AK$17)</f>
        <v>0</v>
      </c>
      <c r="D142" s="250">
        <f>SUMPRODUCT(('RC'!$A$2:$A$17=$A142)*(RCEmp=D$1),'RC'!$D$2:$AK$17)</f>
        <v>0</v>
      </c>
      <c r="E142" s="250">
        <f>SUMPRODUCT(('RC'!$A$2:$A$17=$A142)*(RCEmp=E$1),'RC'!$D$2:$AK$17)</f>
        <v>0</v>
      </c>
      <c r="F142" s="250">
        <f>SUMPRODUCT(('RC'!$A$2:$A$17=$A142)*(RCEmp=F$1),'RC'!$D$2:$AK$17)</f>
        <v>0</v>
      </c>
      <c r="G142" s="250">
        <f>SUMPRODUCT(('RC'!$A$2:$A$17=$A142)*(RCEmp=G$1),'RC'!$D$2:$AK$17)</f>
        <v>0</v>
      </c>
      <c r="H142" s="250">
        <f>SUMPRODUCT(('RC'!$A$2:$A$17=$A142)*(RCEmp=H$1),'RC'!$D$2:$AK$17)</f>
        <v>0</v>
      </c>
      <c r="I142" s="250">
        <f>SUMPRODUCT(('RC'!$A$2:$A$17=$A142)*(RCEmp=I$1),'RC'!$D$2:$AK$17)</f>
        <v>0</v>
      </c>
      <c r="J142" s="250">
        <f>SUMPRODUCT(('RC'!$A$2:$A$17=$A142)*(RCEmp=J$1),'RC'!$D$2:$AK$17)</f>
        <v>0</v>
      </c>
      <c r="K142" s="250">
        <f>SUMPRODUCT(('RC'!$A$2:$A$17=$A142)*(RCEmp=K$1),'RC'!$D$2:$AK$17)</f>
        <v>0</v>
      </c>
      <c r="L142" s="250">
        <f>SUMPRODUCT(('RC'!$A$2:$A$17=$A142)*(RCEmp=L$1),'RC'!$D$2:$AK$17)</f>
        <v>0</v>
      </c>
      <c r="M142" s="250">
        <f>SUMPRODUCT(('RC'!$A$2:$A$17=$A142)*(RCEmp=M$1),'RC'!$D$2:$AK$17)</f>
        <v>0</v>
      </c>
      <c r="N142" s="250">
        <f>SUMPRODUCT(('RC'!$A$2:$A$17=$A142)*(RCEmp=N$1),'RC'!$D$2:$AK$17)</f>
        <v>6.5</v>
      </c>
      <c r="O142" s="250">
        <f>SUMPRODUCT(('RC'!$A$2:$A$17=$A142)*(RCEmp=O$1),'RC'!$D$2:$AK$17)</f>
        <v>0</v>
      </c>
      <c r="P142" s="250">
        <f>SUMPRODUCT(('RC'!$A$2:$A$17=$A142)*(RCEmp=P$1),'RC'!$D$2:$AK$17)</f>
        <v>5.63</v>
      </c>
      <c r="Q142" s="250">
        <f>SUMPRODUCT(('RC'!$A$2:$A$17=$A142)*(RCEmp=Q$1),'RC'!$D$2:$AK$17)</f>
        <v>0</v>
      </c>
      <c r="R142" s="250">
        <f>SUMPRODUCT(('RC'!$A$2:$A$17=$A142)*(RCEmp=R$1),'RC'!$D$2:$AK$17)</f>
        <v>0</v>
      </c>
      <c r="S142" s="250">
        <f>SUMPRODUCT(('RC'!$A$2:$A$17=$A142)*(RCEmp=S$1),'RC'!$D$2:$AK$17)</f>
        <v>0</v>
      </c>
      <c r="T142" s="250">
        <f>SUMPRODUCT(('RC'!$A$2:$A$17=$A142)*(RCEmp=T$1),'RC'!$D$2:$AK$17)</f>
        <v>0</v>
      </c>
      <c r="U142" s="250">
        <f>SUMPRODUCT(('RC'!$A$2:$A$17=$A142)*(RCEmp=U$1),'RC'!$D$2:$AK$17)</f>
        <v>0</v>
      </c>
      <c r="V142" s="250">
        <f>SUMPRODUCT(('RC'!$A$2:$A$17=$A142)*(RCEmp=V$1),'RC'!$D$2:$AK$17)</f>
        <v>0</v>
      </c>
      <c r="W142" s="250">
        <f>SUMPRODUCT(('RC'!$A$2:$A$17=$A142)*(RCEmp=W$1),'RC'!$D$2:$AK$17)</f>
        <v>0</v>
      </c>
      <c r="X142" s="250">
        <f>SUMPRODUCT(('RC'!$A$2:$A$17=$A142)*(RCEmp=X$1),'RC'!$D$2:$AK$17)</f>
        <v>0</v>
      </c>
      <c r="Y142" s="250">
        <f>SUMPRODUCT(('RC'!$A$2:$A$17=$A142)*(RCEmp=Y$1),'RC'!$D$2:$AK$17)</f>
        <v>0</v>
      </c>
      <c r="Z142" s="250">
        <f>SUMPRODUCT(('RC'!$A$2:$A$17=$A142)*(RCEmp=Z$1),'RC'!$D$2:$AK$17)</f>
        <v>0</v>
      </c>
      <c r="AA142" s="250">
        <f>SUMPRODUCT(('RC'!$A$2:$A$17=$A142)*(RCEmp=AA$1),'RC'!$D$2:$AK$17)</f>
        <v>0</v>
      </c>
      <c r="AB142" s="250">
        <f>SUMPRODUCT(('RC'!$A$2:$A$17=$A142)*(RCEmp=AB$1),'RC'!$D$2:$AK$17)</f>
        <v>0</v>
      </c>
      <c r="AC142" s="250">
        <f>SUMPRODUCT(('RC'!$A$2:$A$17=$A142)*(RCEmp=AC$1),'RC'!$D$2:$AK$17)</f>
        <v>0</v>
      </c>
      <c r="AD142" s="250">
        <f>SUMPRODUCT(('RC'!$A$2:$A$17=$A142)*(RCEmp=AD$1),'RC'!$D$2:$AK$17)</f>
        <v>0</v>
      </c>
      <c r="AE142" s="250">
        <f>SUMPRODUCT(('RC'!$A$2:$A$17=$A142)*(RCEmp=AE$1),'RC'!$D$2:$AK$17)</f>
        <v>0</v>
      </c>
      <c r="AF142" s="250">
        <f>SUMPRODUCT(('RC'!$A$2:$A$17=$A142)*(RCEmp=AF$1),'RC'!$D$2:$AK$17)</f>
        <v>0</v>
      </c>
      <c r="AG142" s="250">
        <f>SUMPRODUCT(('RC'!$A$2:$A$17=$A142)*(RCEmp=AG$1),'RC'!$D$2:$AK$17)</f>
        <v>0</v>
      </c>
      <c r="AH142" s="250">
        <f>SUMPRODUCT(('RC'!$A$2:$A$17=$A142)*(RCEmp=AH$1),'RC'!$D$2:$AK$17)</f>
        <v>0</v>
      </c>
      <c r="AI142" s="250">
        <f>SUMPRODUCT(('RC'!$A$2:$A$17=$A142)*(RCEmp=AI$1),'RC'!$D$2:$AK$17)</f>
        <v>0</v>
      </c>
      <c r="AJ142" s="250">
        <f>SUMPRODUCT(('RC'!$A$2:$A$17=$A142)*(RCEmp=AJ$1),'RC'!$D$2:$AK$17)</f>
        <v>0</v>
      </c>
      <c r="AK142" s="250">
        <f>SUMPRODUCT(('RC'!$A$2:$A$17=$A142)*(RCEmp=AK$1),'RC'!$D$2:$AK$17)</f>
        <v>0</v>
      </c>
      <c r="AL142" s="250">
        <f>SUMPRODUCT(('RC'!$A$2:$A$17=$A142)*(RCEmp=AL$1),'RC'!$D$2:$AK$17)</f>
        <v>0</v>
      </c>
      <c r="AM142" s="250">
        <f>SUMPRODUCT(('RC'!$A$2:$A$17=$A142)*(RCEmp=AM$1),'RC'!$D$2:$AK$17)</f>
        <v>0</v>
      </c>
      <c r="AN142" s="250">
        <f>SUMPRODUCT(('RC'!$A$2:$A$17=$A142)*(RCEmp=AN$1),'RC'!$D$2:$AK$17)</f>
        <v>0</v>
      </c>
      <c r="AO142" s="250">
        <f>SUMPRODUCT(('RC'!$A$2:$A$17=$A142)*(RCEmp=AO$1),'RC'!$D$2:$AK$17)</f>
        <v>0</v>
      </c>
      <c r="AP142" s="250">
        <f>SUMPRODUCT(('RC'!$A$2:$A$17=$A142)*(RCEmp=AP$1),'RC'!$D$2:$AK$17)</f>
        <v>0</v>
      </c>
      <c r="AQ142" s="250">
        <f>SUMPRODUCT(('RC'!$A$2:$A$17=$A142)*(RCEmp=AQ$1),'RC'!$D$2:$AK$17)</f>
        <v>0</v>
      </c>
      <c r="AR142" s="250">
        <f>SUMPRODUCT(('RC'!$A$2:$A$17=$A142)*(RCEmp=AR$1),'RC'!$D$2:$AK$17)</f>
        <v>0</v>
      </c>
      <c r="AS142" s="250">
        <f>SUMPRODUCT(('RC'!$A$2:$A$17=$A142)*(RCEmp=AS$1),'RC'!$D$2:$AK$17)</f>
        <v>0</v>
      </c>
      <c r="AT142" s="250">
        <f>SUMPRODUCT(('RC'!$A$2:$A$17=$A142)*(RCEmp=AT$1),'RC'!$D$2:$AK$17)</f>
        <v>0</v>
      </c>
      <c r="AU142" s="250">
        <f>SUMPRODUCT(('RC'!$A$2:$A$17=$A142)*(RCEmp=AU$1),'RC'!$D$2:$AK$17)</f>
        <v>0</v>
      </c>
      <c r="AV142" s="250">
        <f>SUMPRODUCT(('RC'!$A$2:$A$17=$A142)*(RCEmp=AV$1),'RC'!$D$2:$AK$17)</f>
        <v>0</v>
      </c>
      <c r="AW142" s="250">
        <f>SUMPRODUCT(('RC'!$A$2:$A$17=$A142)*(RCEmp=AW$1),'RC'!$D$2:$AK$17)</f>
        <v>0</v>
      </c>
      <c r="AX142" s="467">
        <f>SUMPRODUCT(('RC'!$A$2:$A$17=$A142)*(RCEmp=AX$1),'RC'!$D$2:$AK$17)</f>
        <v>0</v>
      </c>
    </row>
    <row r="143" spans="1:52" s="271" customFormat="1" x14ac:dyDescent="0.2">
      <c r="A143" s="247">
        <f t="shared" si="42"/>
        <v>42561</v>
      </c>
      <c r="B143" s="639" t="s">
        <v>152</v>
      </c>
      <c r="C143" s="249">
        <f>SUMPRODUCT((HoO!$A$2:$A$34=$A143)*(HoOEmp=C$1),HoO!$E$2:$Z$34)</f>
        <v>0</v>
      </c>
      <c r="D143" s="250">
        <f>SUMPRODUCT((HoO!$A$2:$A$34=$A143)*(HoOEmp=D$1),HoO!$E$2:$Z$34)</f>
        <v>0</v>
      </c>
      <c r="E143" s="250">
        <f>SUMPRODUCT((HoO!$A$2:$A$34=$A143)*(HoOEmp=E$1),HoO!$E$2:$Z$34)</f>
        <v>0</v>
      </c>
      <c r="F143" s="250">
        <f>SUMPRODUCT((HoO!$A$2:$A$34=$A143)*(HoOEmp=F$1),HoO!$E$2:$Z$34)</f>
        <v>0</v>
      </c>
      <c r="G143" s="250">
        <f>SUMPRODUCT((HoO!$A$2:$A$34=$A143)*(HoOEmp=G$1),HoO!$E$2:$Z$34)</f>
        <v>0</v>
      </c>
      <c r="H143" s="250">
        <f>SUMPRODUCT((HoO!$A$2:$A$34=$A143)*(HoOEmp=H$1),HoO!$E$2:$Z$34)</f>
        <v>0</v>
      </c>
      <c r="I143" s="250">
        <f>SUMPRODUCT((HoO!$A$2:$A$34=$A143)*(HoOEmp=I$1),HoO!$E$2:$Z$34)</f>
        <v>0</v>
      </c>
      <c r="J143" s="250">
        <f>SUMPRODUCT((HoO!$A$2:$A$34=$A143)*(HoOEmp=J$1),HoO!$E$2:$Z$34)</f>
        <v>0</v>
      </c>
      <c r="K143" s="250">
        <f>SUMPRODUCT((HoO!$A$2:$A$34=$A143)*(HoOEmp=K$1),HoO!$E$2:$Z$34)</f>
        <v>0</v>
      </c>
      <c r="L143" s="250">
        <f>SUMPRODUCT((HoO!$A$2:$A$34=$A143)*(HoOEmp=L$1),HoO!$E$2:$Z$34)</f>
        <v>0</v>
      </c>
      <c r="M143" s="250">
        <f>SUMPRODUCT((HoO!$A$2:$A$34=$A143)*(HoOEmp=M$1),HoO!$E$2:$Z$34)</f>
        <v>0</v>
      </c>
      <c r="N143" s="250">
        <f>SUMPRODUCT((HoO!$A$2:$A$34=$A143)*(HoOEmp=N$1),HoO!$E$2:$Z$34)</f>
        <v>0</v>
      </c>
      <c r="O143" s="250">
        <f>SUMPRODUCT((HoO!$A$2:$A$34=$A143)*(HoOEmp=O$1),HoO!$E$2:$Z$34)</f>
        <v>0</v>
      </c>
      <c r="P143" s="250">
        <f>SUMPRODUCT((HoO!$A$2:$A$34=$A143)*(HoOEmp=P$1),HoO!$E$2:$Z$34)</f>
        <v>0</v>
      </c>
      <c r="Q143" s="250">
        <f>SUMPRODUCT((HoO!$A$2:$A$34=$A143)*(HoOEmp=Q$1),HoO!$E$2:$Z$34)</f>
        <v>0</v>
      </c>
      <c r="R143" s="250">
        <f>SUMPRODUCT((HoO!$A$2:$A$34=$A143)*(HoOEmp=R$1),HoO!$E$2:$Z$34)</f>
        <v>0</v>
      </c>
      <c r="S143" s="250">
        <f>SUMPRODUCT((HoO!$A$2:$A$34=$A143)*(HoOEmp=S$1),HoO!$E$2:$Z$34)</f>
        <v>0</v>
      </c>
      <c r="T143" s="250">
        <f>SUMPRODUCT((HoO!$A$2:$A$34=$A143)*(HoOEmp=T$1),HoO!$E$2:$Z$34)</f>
        <v>0</v>
      </c>
      <c r="U143" s="250">
        <f>SUMPRODUCT((HoO!$A$2:$A$34=$A143)*(HoOEmp=U$1),HoO!$E$2:$Z$34)</f>
        <v>0</v>
      </c>
      <c r="V143" s="250">
        <f>SUMPRODUCT((HoO!$A$2:$A$34=$A143)*(HoOEmp=V$1),HoO!$E$2:$Z$34)</f>
        <v>0</v>
      </c>
      <c r="W143" s="250">
        <f>SUMPRODUCT((HoO!$A$2:$A$34=$A143)*(HoOEmp=W$1),HoO!$E$2:$Z$34)</f>
        <v>0</v>
      </c>
      <c r="X143" s="250">
        <f>SUMPRODUCT((HoO!$A$2:$A$34=$A143)*(HoOEmp=X$1),HoO!$E$2:$Z$34)</f>
        <v>0</v>
      </c>
      <c r="Y143" s="250">
        <f>SUMPRODUCT((HoO!$A$2:$A$34=$A143)*(HoOEmp=Y$1),HoO!$E$2:$Z$34)</f>
        <v>0</v>
      </c>
      <c r="Z143" s="250">
        <f>SUMPRODUCT((HoO!$A$2:$A$34=$A143)*(HoOEmp=Z$1),HoO!$E$2:$Z$34)</f>
        <v>0</v>
      </c>
      <c r="AA143" s="250">
        <f>SUMPRODUCT((HoO!$A$2:$A$34=$A143)*(HoOEmp=AA$1),HoO!$E$2:$Z$34)</f>
        <v>0</v>
      </c>
      <c r="AB143" s="250">
        <f>SUMPRODUCT((HoO!$A$2:$A$34=$A143)*(HoOEmp=AB$1),HoO!$E$2:$Z$34)</f>
        <v>0</v>
      </c>
      <c r="AC143" s="250">
        <f>SUMPRODUCT((HoO!$A$2:$A$34=$A143)*(HoOEmp=AC$1),HoO!$E$2:$Z$34)</f>
        <v>0</v>
      </c>
      <c r="AD143" s="250">
        <f>SUMPRODUCT((HoO!$A$2:$A$34=$A143)*(HoOEmp=AD$1),HoO!$E$2:$Z$34)</f>
        <v>0</v>
      </c>
      <c r="AE143" s="250">
        <f>SUMPRODUCT((HoO!$A$2:$A$34=$A143)*(HoOEmp=AE$1),HoO!$E$2:$Z$34)</f>
        <v>0</v>
      </c>
      <c r="AF143" s="250">
        <f>SUMPRODUCT((HoO!$A$2:$A$34=$A143)*(HoOEmp=AF$1),HoO!$E$2:$Z$34)</f>
        <v>0</v>
      </c>
      <c r="AG143" s="250">
        <f>SUMPRODUCT((HoO!$A$2:$A$34=$A143)*(HoOEmp=AG$1),HoO!$E$2:$Z$34)</f>
        <v>0</v>
      </c>
      <c r="AH143" s="250">
        <f>SUMPRODUCT((HoO!$A$2:$A$34=$A143)*(HoOEmp=AH$1),HoO!$E$2:$Z$34)</f>
        <v>0</v>
      </c>
      <c r="AI143" s="250">
        <f>SUMPRODUCT((HoO!$A$2:$A$34=$A143)*(HoOEmp=AI$1),HoO!$E$2:$Z$34)</f>
        <v>0</v>
      </c>
      <c r="AJ143" s="250">
        <f>SUMPRODUCT((HoO!$A$2:$A$34=$A143)*(HoOEmp=AJ$1),HoO!$E$2:$Z$34)</f>
        <v>0</v>
      </c>
      <c r="AK143" s="250">
        <f>SUMPRODUCT((HoO!$A$2:$A$34=$A143)*(HoOEmp=AK$1),HoO!$E$2:$Z$34)</f>
        <v>0</v>
      </c>
      <c r="AL143" s="250">
        <f>SUMPRODUCT((HoO!$A$2:$A$34=$A143)*(HoOEmp=AL$1),HoO!$E$2:$Z$34)</f>
        <v>0</v>
      </c>
      <c r="AM143" s="250">
        <f>SUMPRODUCT((HoO!$A$2:$A$34=$A143)*(HoOEmp=AM$1),HoO!$E$2:$Z$34)</f>
        <v>0</v>
      </c>
      <c r="AN143" s="250">
        <f>SUMPRODUCT((HoO!$A$2:$A$34=$A143)*(HoOEmp=AN$1),HoO!$E$2:$Z$34)</f>
        <v>0</v>
      </c>
      <c r="AO143" s="250">
        <f>SUMPRODUCT((HoO!$A$2:$A$34=$A143)*(HoOEmp=AO$1),HoO!$E$2:$Z$34)</f>
        <v>0</v>
      </c>
      <c r="AP143" s="250">
        <f>SUMPRODUCT((HoO!$A$2:$A$34=$A143)*(HoOEmp=AP$1),HoO!$E$2:$Z$34)</f>
        <v>0</v>
      </c>
      <c r="AQ143" s="250">
        <f>SUMPRODUCT((HoO!$A$2:$A$34=$A143)*(HoOEmp=AQ$1),HoO!$E$2:$Z$34)</f>
        <v>0</v>
      </c>
      <c r="AR143" s="250">
        <f>SUMPRODUCT((HoO!$A$2:$A$34=$A143)*(HoOEmp=AR$1),HoO!$E$2:$Z$34)</f>
        <v>0</v>
      </c>
      <c r="AS143" s="250">
        <f>SUMPRODUCT((HoO!$A$2:$A$34=$A143)*(HoOEmp=AS$1),HoO!$E$2:$Z$34)</f>
        <v>0</v>
      </c>
      <c r="AT143" s="250">
        <f>SUMPRODUCT((HoO!$A$2:$A$34=$A143)*(HoOEmp=AT$1),HoO!$E$2:$Z$34)</f>
        <v>0</v>
      </c>
      <c r="AU143" s="250">
        <f>SUMPRODUCT((HoO!$A$2:$A$34=$A143)*(HoOEmp=AU$1),HoO!$E$2:$Z$34)</f>
        <v>0</v>
      </c>
      <c r="AV143" s="250">
        <f>SUMPRODUCT((HoO!$A$2:$A$34=$A143)*(HoOEmp=AV$1),HoO!$E$2:$Z$34)</f>
        <v>0</v>
      </c>
      <c r="AW143" s="250">
        <f>SUMPRODUCT((HoO!$A$2:$A$34=$A143)*(HoOEmp=AW$1),HoO!$E$2:$Z$34)</f>
        <v>0</v>
      </c>
      <c r="AX143" s="467">
        <f>SUMPRODUCT((HoO!$A$2:$A$34=$A143)*(HoOEmp=AX$1),HoO!$E$2:$Z$34)</f>
        <v>0</v>
      </c>
    </row>
    <row r="144" spans="1:52" s="271" customFormat="1" x14ac:dyDescent="0.2">
      <c r="A144" s="247">
        <f t="shared" si="42"/>
        <v>42561</v>
      </c>
      <c r="B144" s="640" t="s">
        <v>223</v>
      </c>
      <c r="C144" s="249">
        <f>SUMPRODUCT((ET!$A$2:$A$34=$A144)*(ETEmp=C$1),ET!$E$2:$Z$34)</f>
        <v>0</v>
      </c>
      <c r="D144" s="250">
        <f>SUMPRODUCT((ET!$A$2:$A$34=$A144)*(ETEmp=D$1),ET!$E$2:$Z$34)</f>
        <v>0</v>
      </c>
      <c r="E144" s="250">
        <f>SUMPRODUCT((ET!$A$2:$A$34=$A144)*(ETEmp=E$1),ET!$E$2:$Z$34)</f>
        <v>0</v>
      </c>
      <c r="F144" s="250">
        <f>SUMPRODUCT((ET!$A$2:$A$34=$A144)*(ETEmp=F$1),ET!$E$2:$Z$34)</f>
        <v>0</v>
      </c>
      <c r="G144" s="250">
        <f>SUMPRODUCT((ET!$A$2:$A$34=$A144)*(ETEmp=G$1),ET!$E$2:$Z$34)</f>
        <v>0</v>
      </c>
      <c r="H144" s="250">
        <f>SUMPRODUCT((ET!$A$2:$A$34=$A144)*(ETEmp=H$1),ET!$E$2:$Z$34)</f>
        <v>0</v>
      </c>
      <c r="I144" s="250">
        <f>SUMPRODUCT((ET!$A$2:$A$34=$A144)*(ETEmp=I$1),ET!$E$2:$Z$34)</f>
        <v>0</v>
      </c>
      <c r="J144" s="250">
        <f>SUMPRODUCT((ET!$A$2:$A$34=$A144)*(ETEmp=J$1),ET!$E$2:$Z$34)</f>
        <v>0</v>
      </c>
      <c r="K144" s="250">
        <f>SUMPRODUCT((ET!$A$2:$A$34=$A144)*(ETEmp=K$1),ET!$E$2:$Z$34)</f>
        <v>0</v>
      </c>
      <c r="L144" s="250">
        <f>SUMPRODUCT((ET!$A$2:$A$34=$A144)*(ETEmp=L$1),ET!$E$2:$Z$34)</f>
        <v>0</v>
      </c>
      <c r="M144" s="250">
        <f>SUMPRODUCT((ET!$A$2:$A$34=$A144)*(ETEmp=M$1),ET!$E$2:$Z$34)</f>
        <v>0</v>
      </c>
      <c r="N144" s="250">
        <f>SUMPRODUCT((ET!$A$2:$A$34=$A144)*(ETEmp=N$1),ET!$E$2:$Z$34)</f>
        <v>0</v>
      </c>
      <c r="O144" s="250">
        <f>SUMPRODUCT((ET!$A$2:$A$34=$A144)*(ETEmp=O$1),ET!$E$2:$Z$34)</f>
        <v>0</v>
      </c>
      <c r="P144" s="250">
        <f>SUMPRODUCT((ET!$A$2:$A$34=$A144)*(ETEmp=P$1),ET!$E$2:$Z$34)</f>
        <v>0</v>
      </c>
      <c r="Q144" s="250">
        <f>SUMPRODUCT((ET!$A$2:$A$34=$A144)*(ETEmp=Q$1),ET!$E$2:$Z$34)</f>
        <v>0</v>
      </c>
      <c r="R144" s="250">
        <f>SUMPRODUCT((ET!$A$2:$A$34=$A144)*(ETEmp=R$1),ET!$E$2:$Z$34)</f>
        <v>0</v>
      </c>
      <c r="S144" s="250">
        <f>SUMPRODUCT((ET!$A$2:$A$34=$A144)*(ETEmp=S$1),ET!$E$2:$Z$34)</f>
        <v>0</v>
      </c>
      <c r="T144" s="250">
        <f>SUMPRODUCT((ET!$A$2:$A$34=$A144)*(ETEmp=T$1),ET!$E$2:$Z$34)</f>
        <v>0</v>
      </c>
      <c r="U144" s="250">
        <f>SUMPRODUCT((ET!$A$2:$A$34=$A144)*(ETEmp=U$1),ET!$E$2:$Z$34)</f>
        <v>0</v>
      </c>
      <c r="V144" s="250">
        <f>SUMPRODUCT((ET!$A$2:$A$34=$A144)*(ETEmp=V$1),ET!$E$2:$Z$34)</f>
        <v>0</v>
      </c>
      <c r="W144" s="250">
        <f>SUMPRODUCT((ET!$A$2:$A$34=$A144)*(ETEmp=W$1),ET!$E$2:$Z$34)</f>
        <v>0</v>
      </c>
      <c r="X144" s="250">
        <f>SUMPRODUCT((ET!$A$2:$A$34=$A144)*(ETEmp=X$1),ET!$E$2:$Z$34)</f>
        <v>0</v>
      </c>
      <c r="Y144" s="250">
        <f>SUMPRODUCT((ET!$A$2:$A$34=$A144)*(ETEmp=Y$1),ET!$E$2:$Z$34)</f>
        <v>0</v>
      </c>
      <c r="Z144" s="250">
        <f>SUMPRODUCT((ET!$A$2:$A$34=$A144)*(ETEmp=Z$1),ET!$E$2:$Z$34)</f>
        <v>0</v>
      </c>
      <c r="AA144" s="250">
        <f>SUMPRODUCT((ET!$A$2:$A$34=$A144)*(ETEmp=AA$1),ET!$E$2:$Z$34)</f>
        <v>0</v>
      </c>
      <c r="AB144" s="250">
        <f>SUMPRODUCT((ET!$A$2:$A$34=$A144)*(ETEmp=AB$1),ET!$E$2:$Z$34)</f>
        <v>0</v>
      </c>
      <c r="AC144" s="250">
        <f>SUMPRODUCT((ET!$A$2:$A$34=$A144)*(ETEmp=AC$1),ET!$E$2:$Z$34)</f>
        <v>0</v>
      </c>
      <c r="AD144" s="250">
        <f>SUMPRODUCT((ET!$A$2:$A$34=$A144)*(ETEmp=AD$1),ET!$E$2:$Z$34)</f>
        <v>0</v>
      </c>
      <c r="AE144" s="250">
        <f>SUMPRODUCT((ET!$A$2:$A$34=$A144)*(ETEmp=AE$1),ET!$E$2:$Z$34)</f>
        <v>0</v>
      </c>
      <c r="AF144" s="250">
        <f>SUMPRODUCT((ET!$A$2:$A$34=$A144)*(ETEmp=AF$1),ET!$E$2:$Z$34)</f>
        <v>0</v>
      </c>
      <c r="AG144" s="250">
        <f>SUMPRODUCT((ET!$A$2:$A$34=$A144)*(ETEmp=AG$1),ET!$E$2:$Z$34)</f>
        <v>0</v>
      </c>
      <c r="AH144" s="250">
        <f>SUMPRODUCT((ET!$A$2:$A$34=$A144)*(ETEmp=AH$1),ET!$E$2:$Z$34)</f>
        <v>0</v>
      </c>
      <c r="AI144" s="250">
        <f>SUMPRODUCT((ET!$A$2:$A$34=$A144)*(ETEmp=AI$1),ET!$E$2:$Z$34)</f>
        <v>0</v>
      </c>
      <c r="AJ144" s="250">
        <f>SUMPRODUCT((ET!$A$2:$A$34=$A144)*(ETEmp=AJ$1),ET!$E$2:$Z$34)</f>
        <v>0</v>
      </c>
      <c r="AK144" s="250">
        <f>SUMPRODUCT((ET!$A$2:$A$34=$A144)*(ETEmp=AK$1),ET!$E$2:$Z$34)</f>
        <v>0</v>
      </c>
      <c r="AL144" s="250">
        <f>SUMPRODUCT((ET!$A$2:$A$34=$A144)*(ETEmp=AL$1),ET!$E$2:$Z$34)</f>
        <v>0</v>
      </c>
      <c r="AM144" s="250">
        <f>SUMPRODUCT((ET!$A$2:$A$34=$A144)*(ETEmp=AM$1),ET!$E$2:$Z$34)</f>
        <v>0</v>
      </c>
      <c r="AN144" s="250">
        <f>SUMPRODUCT((ET!$A$2:$A$34=$A144)*(ETEmp=AN$1),ET!$E$2:$Z$34)</f>
        <v>0</v>
      </c>
      <c r="AO144" s="250">
        <f>SUMPRODUCT((ET!$A$2:$A$34=$A144)*(ETEmp=AO$1),ET!$E$2:$Z$34)</f>
        <v>0</v>
      </c>
      <c r="AP144" s="250">
        <f>SUMPRODUCT((ET!$A$2:$A$34=$A144)*(ETEmp=AP$1),ET!$E$2:$Z$34)</f>
        <v>0</v>
      </c>
      <c r="AQ144" s="250">
        <f>SUMPRODUCT((ET!$A$2:$A$34=$A144)*(ETEmp=AQ$1),ET!$E$2:$Z$34)</f>
        <v>0</v>
      </c>
      <c r="AR144" s="250">
        <f>SUMPRODUCT((ET!$A$2:$A$34=$A144)*(ETEmp=AR$1),ET!$E$2:$Z$34)</f>
        <v>0</v>
      </c>
      <c r="AS144" s="250">
        <f>SUMPRODUCT((ET!$A$2:$A$34=$A144)*(ETEmp=AS$1),ET!$E$2:$Z$34)</f>
        <v>0</v>
      </c>
      <c r="AT144" s="250">
        <f>SUMPRODUCT((ET!$A$2:$A$34=$A144)*(ETEmp=AT$1),ET!$E$2:$Z$34)</f>
        <v>0</v>
      </c>
      <c r="AU144" s="250">
        <f>SUMPRODUCT((ET!$A$2:$A$34=$A144)*(ETEmp=AU$1),ET!$E$2:$Z$34)</f>
        <v>0</v>
      </c>
      <c r="AV144" s="250">
        <f>SUMPRODUCT((ET!$A$2:$A$34=$A144)*(ETEmp=AV$1),ET!$E$2:$Z$34)</f>
        <v>0</v>
      </c>
      <c r="AW144" s="250">
        <f>SUMPRODUCT((ET!$A$2:$A$34=$A144)*(ETEmp=AW$1),ET!$E$2:$Z$34)</f>
        <v>0</v>
      </c>
      <c r="AX144" s="467">
        <f>SUMPRODUCT((ET!$A$2:$A$34=$A144)*(ETEmp=AX$1),ET!$E$2:$Z$34)</f>
        <v>0</v>
      </c>
    </row>
    <row r="145" spans="1:50" s="271" customFormat="1" x14ac:dyDescent="0.2">
      <c r="A145" s="247">
        <f t="shared" si="42"/>
        <v>42561</v>
      </c>
      <c r="B145" s="641" t="s">
        <v>224</v>
      </c>
      <c r="C145" s="249">
        <f>SUMPRODUCT((UV!$A$2:$A$17=$A145)*(UVEmp=C$1),UV!$D$2:$AK$17)</f>
        <v>0</v>
      </c>
      <c r="D145" s="250">
        <f>SUMPRODUCT((UV!$A$2:$A$17=$A145)*(UVEmp=D$1),UV!$D$2:$AK$17)</f>
        <v>0</v>
      </c>
      <c r="E145" s="250">
        <f>SUMPRODUCT((UV!$A$2:$A$17=$A145)*(UVEmp=E$1),UV!$D$2:$AK$17)</f>
        <v>0</v>
      </c>
      <c r="F145" s="250">
        <f>SUMPRODUCT((UV!$A$2:$A$17=$A145)*(UVEmp=F$1),UV!$D$2:$AK$17)</f>
        <v>0</v>
      </c>
      <c r="G145" s="250">
        <f>SUMPRODUCT((UV!$A$2:$A$17=$A145)*(UVEmp=G$1),UV!$D$2:$AK$17)</f>
        <v>0</v>
      </c>
      <c r="H145" s="250">
        <f>SUMPRODUCT((UV!$A$2:$A$17=$A145)*(UVEmp=H$1),UV!$D$2:$AK$17)</f>
        <v>4.75</v>
      </c>
      <c r="I145" s="250">
        <f>SUMPRODUCT((UV!$A$2:$A$17=$A145)*(UVEmp=I$1),UV!$D$2:$AK$17)</f>
        <v>0</v>
      </c>
      <c r="J145" s="250">
        <f>SUMPRODUCT((UV!$A$2:$A$17=$A145)*(UVEmp=J$1),UV!$D$2:$AK$17)</f>
        <v>0</v>
      </c>
      <c r="K145" s="250">
        <f>SUMPRODUCT((UV!$A$2:$A$17=$A145)*(UVEmp=K$1),UV!$D$2:$AK$17)</f>
        <v>2.75</v>
      </c>
      <c r="L145" s="250">
        <f>SUMPRODUCT((UV!$A$2:$A$17=$A145)*(UVEmp=L$1),UV!$D$2:$AK$17)</f>
        <v>0</v>
      </c>
      <c r="M145" s="250">
        <f>SUMPRODUCT((UV!$A$2:$A$17=$A145)*(UVEmp=M$1),UV!$D$2:$AK$17)</f>
        <v>0</v>
      </c>
      <c r="N145" s="250">
        <f>SUMPRODUCT((UV!$A$2:$A$17=$A145)*(UVEmp=N$1),UV!$D$2:$AK$17)</f>
        <v>0</v>
      </c>
      <c r="O145" s="250">
        <f>SUMPRODUCT((UV!$A$2:$A$17=$A145)*(UVEmp=O$1),UV!$D$2:$AK$17)</f>
        <v>0</v>
      </c>
      <c r="P145" s="250">
        <f>SUMPRODUCT((UV!$A$2:$A$17=$A145)*(UVEmp=P$1),UV!$D$2:$AK$17)</f>
        <v>0</v>
      </c>
      <c r="Q145" s="250">
        <f>SUMPRODUCT((UV!$A$2:$A$17=$A145)*(UVEmp=Q$1),UV!$D$2:$AK$17)</f>
        <v>0</v>
      </c>
      <c r="R145" s="250">
        <f>SUMPRODUCT((UV!$A$2:$A$17=$A145)*(UVEmp=R$1),UV!$D$2:$AK$17)</f>
        <v>0</v>
      </c>
      <c r="S145" s="250">
        <f>SUMPRODUCT((UV!$A$2:$A$17=$A145)*(UVEmp=S$1),UV!$D$2:$AK$17)</f>
        <v>0</v>
      </c>
      <c r="T145" s="250">
        <f>SUMPRODUCT((UV!$A$2:$A$17=$A145)*(UVEmp=T$1),UV!$D$2:$AK$17)</f>
        <v>0</v>
      </c>
      <c r="U145" s="250">
        <f>SUMPRODUCT((UV!$A$2:$A$17=$A145)*(UVEmp=U$1),UV!$D$2:$AK$17)</f>
        <v>0</v>
      </c>
      <c r="V145" s="250">
        <f>SUMPRODUCT((UV!$A$2:$A$17=$A145)*(UVEmp=V$1),UV!$D$2:$AK$17)</f>
        <v>0</v>
      </c>
      <c r="W145" s="250">
        <f>SUMPRODUCT((UV!$A$2:$A$17=$A145)*(UVEmp=W$1),UV!$D$2:$AK$17)</f>
        <v>0</v>
      </c>
      <c r="X145" s="250">
        <f>SUMPRODUCT((UV!$A$2:$A$17=$A145)*(UVEmp=X$1),UV!$D$2:$AK$17)</f>
        <v>0</v>
      </c>
      <c r="Y145" s="250">
        <f>SUMPRODUCT((UV!$A$2:$A$17=$A145)*(UVEmp=Y$1),UV!$D$2:$AK$17)</f>
        <v>0</v>
      </c>
      <c r="Z145" s="250">
        <f>SUMPRODUCT((UV!$A$2:$A$17=$A145)*(UVEmp=Z$1),UV!$D$2:$AK$17)</f>
        <v>0</v>
      </c>
      <c r="AA145" s="250">
        <f>SUMPRODUCT((UV!$A$2:$A$17=$A145)*(UVEmp=AA$1),UV!$D$2:$AK$17)</f>
        <v>0</v>
      </c>
      <c r="AB145" s="250">
        <f>SUMPRODUCT((UV!$A$2:$A$17=$A145)*(UVEmp=AB$1),UV!$D$2:$AK$17)</f>
        <v>0</v>
      </c>
      <c r="AC145" s="250">
        <f>SUMPRODUCT((UV!$A$2:$A$17=$A145)*(UVEmp=AC$1),UV!$D$2:$AK$17)</f>
        <v>0</v>
      </c>
      <c r="AD145" s="250">
        <f>SUMPRODUCT((UV!$A$2:$A$17=$A145)*(UVEmp=AD$1),UV!$D$2:$AK$17)</f>
        <v>0</v>
      </c>
      <c r="AE145" s="250">
        <f>SUMPRODUCT((UV!$A$2:$A$17=$A145)*(UVEmp=AE$1),UV!$D$2:$AK$17)</f>
        <v>0</v>
      </c>
      <c r="AF145" s="250">
        <f>SUMPRODUCT((UV!$A$2:$A$17=$A145)*(UVEmp=AF$1),UV!$D$2:$AK$17)</f>
        <v>0</v>
      </c>
      <c r="AG145" s="250">
        <f>SUMPRODUCT((UV!$A$2:$A$17=$A145)*(UVEmp=AG$1),UV!$D$2:$AK$17)</f>
        <v>0</v>
      </c>
      <c r="AH145" s="250">
        <f>SUMPRODUCT((UV!$A$2:$A$17=$A145)*(UVEmp=AH$1),UV!$D$2:$AK$17)</f>
        <v>0</v>
      </c>
      <c r="AI145" s="250">
        <f>SUMPRODUCT((UV!$A$2:$A$17=$A145)*(UVEmp=AI$1),UV!$D$2:$AK$17)</f>
        <v>0</v>
      </c>
      <c r="AJ145" s="250">
        <f>SUMPRODUCT((UV!$A$2:$A$17=$A145)*(UVEmp=AJ$1),UV!$D$2:$AK$17)</f>
        <v>0</v>
      </c>
      <c r="AK145" s="250">
        <f>SUMPRODUCT((UV!$A$2:$A$17=$A145)*(UVEmp=AK$1),UV!$D$2:$AK$17)</f>
        <v>0</v>
      </c>
      <c r="AL145" s="250">
        <f>SUMPRODUCT((UV!$A$2:$A$17=$A145)*(UVEmp=AL$1),UV!$D$2:$AK$17)</f>
        <v>0</v>
      </c>
      <c r="AM145" s="250">
        <f>SUMPRODUCT((UV!$A$2:$A$17=$A145)*(UVEmp=AM$1),UV!$D$2:$AK$17)</f>
        <v>0</v>
      </c>
      <c r="AN145" s="250">
        <f>SUMPRODUCT((UV!$A$2:$A$17=$A145)*(UVEmp=AN$1),UV!$D$2:$AK$17)</f>
        <v>0</v>
      </c>
      <c r="AO145" s="250">
        <f>SUMPRODUCT((UV!$A$2:$A$17=$A145)*(UVEmp=AO$1),UV!$D$2:$AK$17)</f>
        <v>0</v>
      </c>
      <c r="AP145" s="250">
        <f>SUMPRODUCT((UV!$A$2:$A$17=$A145)*(UVEmp=AP$1),UV!$D$2:$AK$17)</f>
        <v>0</v>
      </c>
      <c r="AQ145" s="250">
        <f>SUMPRODUCT((UV!$A$2:$A$17=$A145)*(UVEmp=AQ$1),UV!$D$2:$AK$17)</f>
        <v>0</v>
      </c>
      <c r="AR145" s="250">
        <f>SUMPRODUCT((UV!$A$2:$A$17=$A145)*(UVEmp=AR$1),UV!$D$2:$AK$17)</f>
        <v>0</v>
      </c>
      <c r="AS145" s="250">
        <f>SUMPRODUCT((UV!$A$2:$A$17=$A145)*(UVEmp=AS$1),UV!$D$2:$AK$17)</f>
        <v>0</v>
      </c>
      <c r="AT145" s="250">
        <f>SUMPRODUCT((UV!$A$2:$A$17=$A145)*(UVEmp=AT$1),UV!$D$2:$AK$17)</f>
        <v>0</v>
      </c>
      <c r="AU145" s="250">
        <f>SUMPRODUCT((UV!$A$2:$A$17=$A145)*(UVEmp=AU$1),UV!$D$2:$AK$17)</f>
        <v>0</v>
      </c>
      <c r="AV145" s="250">
        <f>SUMPRODUCT((UV!$A$2:$A$17=$A145)*(UVEmp=AV$1),UV!$D$2:$AK$17)</f>
        <v>0</v>
      </c>
      <c r="AW145" s="250">
        <f>SUMPRODUCT((UV!$A$2:$A$17=$A145)*(UVEmp=AW$1),UV!$D$2:$AK$17)</f>
        <v>0</v>
      </c>
      <c r="AX145" s="467">
        <f>SUMPRODUCT((UV!$A$2:$A$17=$A145)*(UVEmp=AX$1),UV!$D$2:$AK$17)</f>
        <v>0</v>
      </c>
    </row>
    <row r="146" spans="1:50" s="271" customFormat="1" x14ac:dyDescent="0.2">
      <c r="A146" s="247">
        <f t="shared" si="42"/>
        <v>42561</v>
      </c>
      <c r="B146" s="255" t="s">
        <v>74</v>
      </c>
      <c r="C146" s="249">
        <f>SUMPRODUCT((TM!$A$2:$A$17=$A146)*(TMEmp=C$1),TM!$D$2:$AK$17)</f>
        <v>0</v>
      </c>
      <c r="D146" s="250">
        <f>SUMPRODUCT((TM!$A$2:$A$17=$A146)*(TMEmp=D$1),TM!$D$2:$AK$17)</f>
        <v>0</v>
      </c>
      <c r="E146" s="250">
        <f>SUMPRODUCT((TM!$A$2:$A$17=$A146)*(TMEmp=E$1),TM!$D$2:$AK$17)</f>
        <v>0</v>
      </c>
      <c r="F146" s="250">
        <f>SUMPRODUCT((TM!$A$2:$A$17=$A146)*(TMEmp=F$1),TM!$D$2:$AK$17)</f>
        <v>0</v>
      </c>
      <c r="G146" s="250">
        <f>SUMPRODUCT((TM!$A$2:$A$17=$A146)*(TMEmp=G$1),TM!$D$2:$AK$17)</f>
        <v>0</v>
      </c>
      <c r="H146" s="250">
        <f>SUMPRODUCT((TM!$A$2:$A$17=$A146)*(TMEmp=H$1),TM!$D$2:$AK$17)</f>
        <v>0</v>
      </c>
      <c r="I146" s="250">
        <f>SUMPRODUCT((TM!$A$2:$A$17=$A146)*(TMEmp=I$1),TM!$D$2:$AK$17)</f>
        <v>0</v>
      </c>
      <c r="J146" s="250">
        <f>SUMPRODUCT((TM!$A$2:$A$17=$A146)*(TMEmp=J$1),TM!$D$2:$AK$17)</f>
        <v>0</v>
      </c>
      <c r="K146" s="250">
        <f>SUMPRODUCT((TM!$A$2:$A$17=$A146)*(TMEmp=K$1),TM!$D$2:$AK$17)</f>
        <v>0</v>
      </c>
      <c r="L146" s="250">
        <f>SUMPRODUCT((TM!$A$2:$A$17=$A146)*(TMEmp=L$1),TM!$D$2:$AK$17)</f>
        <v>0</v>
      </c>
      <c r="M146" s="250">
        <f>SUMPRODUCT((TM!$A$2:$A$17=$A146)*(TMEmp=M$1),TM!$D$2:$AK$17)</f>
        <v>0</v>
      </c>
      <c r="N146" s="250">
        <f>SUMPRODUCT((TM!$A$2:$A$17=$A146)*(TMEmp=N$1),TM!$D$2:$AK$17)</f>
        <v>0</v>
      </c>
      <c r="O146" s="250">
        <f>SUMPRODUCT((TM!$A$2:$A$17=$A146)*(TMEmp=O$1),TM!$D$2:$AK$17)</f>
        <v>0</v>
      </c>
      <c r="P146" s="250">
        <f>SUMPRODUCT((TM!$A$2:$A$17=$A146)*(TMEmp=P$1),TM!$D$2:$AK$17)</f>
        <v>0</v>
      </c>
      <c r="Q146" s="250">
        <f>SUMPRODUCT((TM!$A$2:$A$17=$A146)*(TMEmp=Q$1),TM!$D$2:$AK$17)</f>
        <v>0</v>
      </c>
      <c r="R146" s="250">
        <f>SUMPRODUCT((TM!$A$2:$A$17=$A146)*(TMEmp=R$1),TM!$D$2:$AK$17)</f>
        <v>0</v>
      </c>
      <c r="S146" s="250">
        <f>SUMPRODUCT((TM!$A$2:$A$17=$A146)*(TMEmp=S$1),TM!$D$2:$AK$17)</f>
        <v>0</v>
      </c>
      <c r="T146" s="250">
        <f>SUMPRODUCT((TM!$A$2:$A$17=$A146)*(TMEmp=T$1),TM!$D$2:$AK$17)</f>
        <v>0</v>
      </c>
      <c r="U146" s="250">
        <f>SUMPRODUCT((TM!$A$2:$A$17=$A146)*(TMEmp=U$1),TM!$D$2:$AK$17)</f>
        <v>0</v>
      </c>
      <c r="V146" s="250">
        <f>SUMPRODUCT((TM!$A$2:$A$17=$A146)*(TMEmp=V$1),TM!$D$2:$AK$17)</f>
        <v>0</v>
      </c>
      <c r="W146" s="250">
        <f>SUMPRODUCT((TM!$A$2:$A$17=$A146)*(TMEmp=W$1),TM!$D$2:$AK$17)</f>
        <v>0</v>
      </c>
      <c r="X146" s="250">
        <f>SUMPRODUCT((TM!$A$2:$A$17=$A146)*(TMEmp=X$1),TM!$D$2:$AK$17)</f>
        <v>0</v>
      </c>
      <c r="Y146" s="250">
        <f>SUMPRODUCT((TM!$A$2:$A$17=$A146)*(TMEmp=Y$1),TM!$D$2:$AK$17)</f>
        <v>0</v>
      </c>
      <c r="Z146" s="250">
        <f>SUMPRODUCT((TM!$A$2:$A$17=$A146)*(TMEmp=Z$1),TM!$D$2:$AK$17)</f>
        <v>0</v>
      </c>
      <c r="AA146" s="250">
        <f>SUMPRODUCT((TM!$A$2:$A$17=$A146)*(TMEmp=AA$1),TM!$D$2:$AK$17)</f>
        <v>0</v>
      </c>
      <c r="AB146" s="250">
        <f>SUMPRODUCT((TM!$A$2:$A$17=$A146)*(TMEmp=AB$1),TM!$D$2:$AK$17)</f>
        <v>0</v>
      </c>
      <c r="AC146" s="250">
        <f>SUMPRODUCT((TM!$A$2:$A$17=$A146)*(TMEmp=AC$1),TM!$D$2:$AK$17)</f>
        <v>0</v>
      </c>
      <c r="AD146" s="250">
        <f>SUMPRODUCT((TM!$A$2:$A$17=$A146)*(TMEmp=AD$1),TM!$D$2:$AK$17)</f>
        <v>0</v>
      </c>
      <c r="AE146" s="250">
        <f>SUMPRODUCT((TM!$A$2:$A$17=$A146)*(TMEmp=AE$1),TM!$D$2:$AK$17)</f>
        <v>0</v>
      </c>
      <c r="AF146" s="250">
        <f>SUMPRODUCT((TM!$A$2:$A$17=$A146)*(TMEmp=AF$1),TM!$D$2:$AK$17)</f>
        <v>0</v>
      </c>
      <c r="AG146" s="250">
        <f>SUMPRODUCT((TM!$A$2:$A$17=$A146)*(TMEmp=AG$1),TM!$D$2:$AK$17)</f>
        <v>0</v>
      </c>
      <c r="AH146" s="250">
        <f>SUMPRODUCT((TM!$A$2:$A$17=$A146)*(TMEmp=AH$1),TM!$D$2:$AK$17)</f>
        <v>0</v>
      </c>
      <c r="AI146" s="250">
        <f>SUMPRODUCT((TM!$A$2:$A$17=$A146)*(TMEmp=AI$1),TM!$D$2:$AK$17)</f>
        <v>0</v>
      </c>
      <c r="AJ146" s="250">
        <f>SUMPRODUCT((TM!$A$2:$A$17=$A146)*(TMEmp=AJ$1),TM!$D$2:$AK$17)</f>
        <v>0</v>
      </c>
      <c r="AK146" s="250">
        <f>SUMPRODUCT((TM!$A$2:$A$17=$A146)*(TMEmp=AK$1),TM!$D$2:$AK$17)</f>
        <v>0</v>
      </c>
      <c r="AL146" s="250">
        <f>SUMPRODUCT((TM!$A$2:$A$17=$A146)*(TMEmp=AL$1),TM!$D$2:$AK$17)</f>
        <v>0</v>
      </c>
      <c r="AM146" s="250">
        <f>SUMPRODUCT((TM!$A$2:$A$17=$A146)*(TMEmp=AM$1),TM!$D$2:$AK$17)</f>
        <v>0</v>
      </c>
      <c r="AN146" s="250">
        <f>SUMPRODUCT((TM!$A$2:$A$17=$A146)*(TMEmp=AN$1),TM!$D$2:$AK$17)</f>
        <v>0</v>
      </c>
      <c r="AO146" s="250">
        <f>SUMPRODUCT((TM!$A$2:$A$17=$A146)*(TMEmp=AO$1),TM!$D$2:$AK$17)</f>
        <v>0</v>
      </c>
      <c r="AP146" s="250">
        <f>SUMPRODUCT((TM!$A$2:$A$17=$A146)*(TMEmp=AP$1),TM!$D$2:$AK$17)</f>
        <v>0</v>
      </c>
      <c r="AQ146" s="250">
        <f>SUMPRODUCT((TM!$A$2:$A$17=$A146)*(TMEmp=AQ$1),TM!$D$2:$AK$17)</f>
        <v>0</v>
      </c>
      <c r="AR146" s="250">
        <f>SUMPRODUCT((TM!$A$2:$A$17=$A146)*(TMEmp=AR$1),TM!$D$2:$AK$17)</f>
        <v>0</v>
      </c>
      <c r="AS146" s="250">
        <f>SUMPRODUCT((TM!$A$2:$A$17=$A146)*(TMEmp=AS$1),TM!$D$2:$AK$17)</f>
        <v>0</v>
      </c>
      <c r="AT146" s="250">
        <f>SUMPRODUCT((TM!$A$2:$A$17=$A146)*(TMEmp=AT$1),TM!$D$2:$AK$17)</f>
        <v>0</v>
      </c>
      <c r="AU146" s="250">
        <f>SUMPRODUCT((TM!$A$2:$A$17=$A146)*(TMEmp=AU$1),TM!$D$2:$AK$17)</f>
        <v>0</v>
      </c>
      <c r="AV146" s="250">
        <f>SUMPRODUCT((TM!$A$2:$A$17=$A146)*(TMEmp=AV$1),TM!$D$2:$AK$17)</f>
        <v>0</v>
      </c>
      <c r="AW146" s="250">
        <f>SUMPRODUCT((TM!$A$2:$A$17=$A146)*(TMEmp=AW$1),TM!$D$2:$AK$17)</f>
        <v>0</v>
      </c>
      <c r="AX146" s="467">
        <f>SUMPRODUCT((TM!$A$2:$A$17=$A146)*(TMEmp=AX$1),TM!$D$2:$AK$17)</f>
        <v>0</v>
      </c>
    </row>
    <row r="147" spans="1:50" s="271" customFormat="1" x14ac:dyDescent="0.2">
      <c r="A147" s="256">
        <f t="shared" si="42"/>
        <v>42561</v>
      </c>
      <c r="B147" s="257" t="s">
        <v>72</v>
      </c>
      <c r="C147" s="258">
        <f>SUMPRODUCT((PC!$A$2:$A$80=$A147)*(PCEmp=C$1),PC!$D$2:$BD$80)</f>
        <v>0</v>
      </c>
      <c r="D147" s="259">
        <f>SUMPRODUCT((PC!$A$2:$A$80=$A147)*(PCEmp=D$1),PC!$D$2:$BD$80)</f>
        <v>0</v>
      </c>
      <c r="E147" s="259">
        <f>SUMPRODUCT((PC!$A$2:$A$80=$A147)*(PCEmp=E$1),PC!$D$2:$BD$80)</f>
        <v>0</v>
      </c>
      <c r="F147" s="259">
        <f>SUMPRODUCT((PC!$A$2:$A$80=$A147)*(PCEmp=F$1),PC!$D$2:$BD$80)</f>
        <v>0</v>
      </c>
      <c r="G147" s="259">
        <f>SUMPRODUCT((PC!$A$2:$A$80=$A147)*(PCEmp=G$1),PC!$D$2:$BD$80)</f>
        <v>0</v>
      </c>
      <c r="H147" s="259">
        <f>SUMPRODUCT((PC!$A$2:$A$80=$A147)*(PCEmp=H$1),PC!$D$2:$BD$80)</f>
        <v>0</v>
      </c>
      <c r="I147" s="259">
        <f>SUMPRODUCT((PC!$A$2:$A$80=$A147)*(PCEmp=I$1),PC!$D$2:$BD$80)</f>
        <v>0</v>
      </c>
      <c r="J147" s="259">
        <f>SUMPRODUCT((PC!$A$2:$A$80=$A147)*(PCEmp=J$1),PC!$D$2:$BD$80)</f>
        <v>0</v>
      </c>
      <c r="K147" s="259">
        <f>SUMPRODUCT((PC!$A$2:$A$80=$A147)*(PCEmp=K$1),PC!$D$2:$BD$80)</f>
        <v>0</v>
      </c>
      <c r="L147" s="259">
        <f>SUMPRODUCT((PC!$A$2:$A$80=$A147)*(PCEmp=L$1),PC!$D$2:$BD$80)</f>
        <v>0</v>
      </c>
      <c r="M147" s="259">
        <f>SUMPRODUCT((PC!$A$2:$A$80=$A147)*(PCEmp=M$1),PC!$D$2:$BD$80)</f>
        <v>0</v>
      </c>
      <c r="N147" s="259">
        <f>SUMPRODUCT((PC!$A$2:$A$80=$A147)*(PCEmp=N$1),PC!$D$2:$BD$80)</f>
        <v>0</v>
      </c>
      <c r="O147" s="259">
        <f>SUMPRODUCT((PC!$A$2:$A$80=$A147)*(PCEmp=O$1),PC!$D$2:$BD$80)</f>
        <v>0</v>
      </c>
      <c r="P147" s="259">
        <f>SUMPRODUCT((PC!$A$2:$A$80=$A147)*(PCEmp=P$1),PC!$D$2:$BD$80)</f>
        <v>0</v>
      </c>
      <c r="Q147" s="259">
        <f>SUMPRODUCT((PC!$A$2:$A$80=$A147)*(PCEmp=Q$1),PC!$D$2:$BD$80)</f>
        <v>0</v>
      </c>
      <c r="R147" s="259">
        <f>SUMPRODUCT((PC!$A$2:$A$80=$A147)*(PCEmp=R$1),PC!$D$2:$BD$80)</f>
        <v>0</v>
      </c>
      <c r="S147" s="259">
        <f>SUMPRODUCT((PC!$A$2:$A$80=$A147)*(PCEmp=S$1),PC!$D$2:$BD$80)</f>
        <v>0</v>
      </c>
      <c r="T147" s="259">
        <f>SUMPRODUCT((PC!$A$2:$A$80=$A147)*(PCEmp=T$1),PC!$D$2:$BD$80)</f>
        <v>0</v>
      </c>
      <c r="U147" s="259">
        <f>SUMPRODUCT((PC!$A$2:$A$80=$A147)*(PCEmp=U$1),PC!$D$2:$BD$80)</f>
        <v>0</v>
      </c>
      <c r="V147" s="259">
        <f>SUMPRODUCT((PC!$A$2:$A$80=$A147)*(PCEmp=V$1),PC!$D$2:$BD$80)</f>
        <v>0</v>
      </c>
      <c r="W147" s="259">
        <f>SUMPRODUCT((PC!$A$2:$A$80=$A147)*(PCEmp=W$1),PC!$D$2:$BD$80)</f>
        <v>0</v>
      </c>
      <c r="X147" s="259">
        <f>SUMPRODUCT((PC!$A$2:$A$80=$A147)*(PCEmp=X$1),PC!$D$2:$BD$80)</f>
        <v>0</v>
      </c>
      <c r="Y147" s="259">
        <f>SUMPRODUCT((PC!$A$2:$A$80=$A147)*(PCEmp=Y$1),PC!$D$2:$BD$80)</f>
        <v>0</v>
      </c>
      <c r="Z147" s="259">
        <f>SUMPRODUCT((PC!$A$2:$A$80=$A147)*(PCEmp=Z$1),PC!$D$2:$BD$80)</f>
        <v>0</v>
      </c>
      <c r="AA147" s="259">
        <f>SUMPRODUCT((PC!$A$2:$A$80=$A147)*(PCEmp=AA$1),PC!$D$2:$BD$80)</f>
        <v>0</v>
      </c>
      <c r="AB147" s="259">
        <f>SUMPRODUCT((PC!$A$2:$A$80=$A147)*(PCEmp=AB$1),PC!$D$2:$BD$80)</f>
        <v>0</v>
      </c>
      <c r="AC147" s="259">
        <f>SUMPRODUCT((PC!$A$2:$A$80=$A147)*(PCEmp=AC$1),PC!$D$2:$BD$80)</f>
        <v>0</v>
      </c>
      <c r="AD147" s="259">
        <f>SUMPRODUCT((PC!$A$2:$A$80=$A147)*(PCEmp=AD$1),PC!$D$2:$BD$80)</f>
        <v>0</v>
      </c>
      <c r="AE147" s="259">
        <f>SUMPRODUCT((PC!$A$2:$A$80=$A147)*(PCEmp=AE$1),PC!$D$2:$BD$80)</f>
        <v>0</v>
      </c>
      <c r="AF147" s="259">
        <f>SUMPRODUCT((PC!$A$2:$A$80=$A147)*(PCEmp=AF$1),PC!$D$2:$BD$80)</f>
        <v>0</v>
      </c>
      <c r="AG147" s="259">
        <f>SUMPRODUCT((PC!$A$2:$A$80=$A147)*(PCEmp=AG$1),PC!$D$2:$BD$80)</f>
        <v>0</v>
      </c>
      <c r="AH147" s="259">
        <f>SUMPRODUCT((PC!$A$2:$A$80=$A147)*(PCEmp=AH$1),PC!$D$2:$BD$80)</f>
        <v>0</v>
      </c>
      <c r="AI147" s="259">
        <f>SUMPRODUCT((PC!$A$2:$A$80=$A147)*(PCEmp=AI$1),PC!$D$2:$BD$80)</f>
        <v>0</v>
      </c>
      <c r="AJ147" s="259">
        <f>SUMPRODUCT((PC!$A$2:$A$80=$A147)*(PCEmp=AJ$1),PC!$D$2:$BD$80)</f>
        <v>0</v>
      </c>
      <c r="AK147" s="259">
        <f>SUMPRODUCT((PC!$A$2:$A$80=$A147)*(PCEmp=AK$1),PC!$D$2:$BD$80)</f>
        <v>0</v>
      </c>
      <c r="AL147" s="259">
        <f>SUMPRODUCT((PC!$A$2:$A$80=$A147)*(PCEmp=AL$1),PC!$D$2:$BD$80)</f>
        <v>0</v>
      </c>
      <c r="AM147" s="259">
        <f>SUMPRODUCT((PC!$A$2:$A$80=$A147)*(PCEmp=AM$1),PC!$D$2:$BD$80)</f>
        <v>0</v>
      </c>
      <c r="AN147" s="259">
        <f>SUMPRODUCT((PC!$A$2:$A$80=$A147)*(PCEmp=AN$1),PC!$D$2:$BD$80)</f>
        <v>0</v>
      </c>
      <c r="AO147" s="259">
        <f>SUMPRODUCT((PC!$A$2:$A$80=$A147)*(PCEmp=AO$1),PC!$D$2:$BD$80)</f>
        <v>0</v>
      </c>
      <c r="AP147" s="259">
        <f>SUMPRODUCT((PC!$A$2:$A$80=$A147)*(PCEmp=AP$1),PC!$D$2:$BD$80)</f>
        <v>0</v>
      </c>
      <c r="AQ147" s="259">
        <f>SUMPRODUCT((PC!$A$2:$A$80=$A147)*(PCEmp=AQ$1),PC!$D$2:$BD$80)</f>
        <v>0</v>
      </c>
      <c r="AR147" s="259">
        <f>SUMPRODUCT((PC!$A$2:$A$80=$A147)*(PCEmp=AR$1),PC!$D$2:$BD$80)</f>
        <v>0</v>
      </c>
      <c r="AS147" s="259">
        <f>SUMPRODUCT((PC!$A$2:$A$80=$A147)*(PCEmp=AS$1),PC!$D$2:$BD$80)</f>
        <v>0</v>
      </c>
      <c r="AT147" s="259">
        <f>SUMPRODUCT((PC!$A$2:$A$80=$A147)*(PCEmp=AT$1),PC!$D$2:$BD$80)</f>
        <v>0</v>
      </c>
      <c r="AU147" s="259">
        <f>SUMPRODUCT((PC!$A$2:$A$80=$A147)*(PCEmp=AU$1),PC!$D$2:$BD$80)</f>
        <v>0</v>
      </c>
      <c r="AV147" s="259">
        <f>SUMPRODUCT((PC!$A$2:$A$80=$A147)*(PCEmp=AV$1),PC!$D$2:$BD$80)</f>
        <v>0</v>
      </c>
      <c r="AW147" s="259">
        <f>SUMPRODUCT((PC!$A$2:$A$80=$A147)*(PCEmp=AW$1),PC!$D$2:$BD$80)</f>
        <v>0</v>
      </c>
      <c r="AX147" s="468">
        <f>SUMPRODUCT((PC!$A$2:$A$80=$A147)*(PCEmp=AX$1),PC!$D$2:$BD$80)</f>
        <v>0</v>
      </c>
    </row>
    <row r="148" spans="1:50" s="271" customFormat="1" x14ac:dyDescent="0.2">
      <c r="A148" s="247">
        <f t="shared" si="42"/>
        <v>42561</v>
      </c>
      <c r="B148" s="254" t="s">
        <v>85</v>
      </c>
      <c r="C148" s="249">
        <f>SUMPRODUCT((RF!$A$2:$A$17=$A148)*(RFEmp=C$1)*(RF!$H$21:$AO$21="RF Lead"),RF!$H$2:$AO$17)</f>
        <v>0</v>
      </c>
      <c r="D148" s="250">
        <f>SUMPRODUCT((RF!$A$2:$A$17=$A148)*(RFEmp=D$1)*(RF!$H$21:$AO$21="RF Lead"),RF!$H$2:$AO$17)</f>
        <v>0</v>
      </c>
      <c r="E148" s="250">
        <f>SUMPRODUCT((RF!$A$2:$A$17=$A148)*(RFEmp=E$1)*(RF!$H$21:$AO$21="RF Lead"),RF!$H$2:$AO$17)</f>
        <v>5.5</v>
      </c>
      <c r="F148" s="250">
        <f>SUMPRODUCT((RF!$A$2:$A$17=$A148)*(RFEmp=F$1)*(RF!$H$21:$AO$21="RF Lead"),RF!$H$2:$AO$17)</f>
        <v>0</v>
      </c>
      <c r="G148" s="250">
        <f>SUMPRODUCT((RF!$A$2:$A$17=$A148)*(RFEmp=G$1)*(RF!$H$21:$AO$21="RF Lead"),RF!$H$2:$AO$17)</f>
        <v>0</v>
      </c>
      <c r="H148" s="250">
        <f>SUMPRODUCT((RF!$A$2:$A$17=$A148)*(RFEmp=H$1)*(RF!$H$21:$AO$21="RF Lead"),RF!$H$2:$AO$17)</f>
        <v>0</v>
      </c>
      <c r="I148" s="250">
        <f>SUMPRODUCT((RF!$A$2:$A$17=$A148)*(RFEmp=I$1)*(RF!$H$21:$AO$21="RF Lead"),RF!$H$2:$AO$17)</f>
        <v>0</v>
      </c>
      <c r="J148" s="250">
        <f>SUMPRODUCT((RF!$A$2:$A$17=$A148)*(RFEmp=J$1)*(RF!$H$21:$AO$21="RF Lead"),RF!$H$2:$AO$17)</f>
        <v>0</v>
      </c>
      <c r="K148" s="250">
        <f>SUMPRODUCT((RF!$A$2:$A$17=$A148)*(RFEmp=K$1)*(RF!$H$21:$AO$21="RF Lead"),RF!$H$2:$AO$17)</f>
        <v>0</v>
      </c>
      <c r="L148" s="250">
        <f>SUMPRODUCT((RF!$A$2:$A$17=$A148)*(RFEmp=L$1)*(RF!$H$21:$AO$21="RF Lead"),RF!$H$2:$AO$17)</f>
        <v>0</v>
      </c>
      <c r="M148" s="250">
        <f>SUMPRODUCT((RF!$A$2:$A$17=$A148)*(RFEmp=M$1)*(RF!$H$21:$AO$21="RF Lead"),RF!$H$2:$AO$17)</f>
        <v>0</v>
      </c>
      <c r="N148" s="250">
        <f>SUMPRODUCT((RF!$A$2:$A$17=$A148)*(RFEmp=N$1)*(RF!$H$21:$AO$21="RF Lead"),RF!$H$2:$AO$17)</f>
        <v>0</v>
      </c>
      <c r="O148" s="250">
        <f>SUMPRODUCT((RF!$A$2:$A$17=$A148)*(RFEmp=O$1)*(RF!$H$21:$AO$21="RF Lead"),RF!$H$2:$AO$17)</f>
        <v>0</v>
      </c>
      <c r="P148" s="250">
        <f>SUMPRODUCT((RF!$A$2:$A$17=$A148)*(RFEmp=P$1)*(RF!$H$21:$AO$21="RF Lead"),RF!$H$2:$AO$17)</f>
        <v>0</v>
      </c>
      <c r="Q148" s="250">
        <f>SUMPRODUCT((RF!$A$2:$A$17=$A148)*(RFEmp=Q$1)*(RF!$H$21:$AO$21="RF Lead"),RF!$H$2:$AO$17)</f>
        <v>0</v>
      </c>
      <c r="R148" s="250">
        <f>SUMPRODUCT((RF!$A$2:$A$17=$A148)*(RFEmp=R$1)*(RF!$H$21:$AO$21="RF Lead"),RF!$H$2:$AO$17)</f>
        <v>0</v>
      </c>
      <c r="S148" s="250">
        <f>SUMPRODUCT((RF!$A$2:$A$17=$A148)*(RFEmp=S$1)*(RF!$H$21:$AO$21="RF Lead"),RF!$H$2:$AO$17)</f>
        <v>0</v>
      </c>
      <c r="T148" s="250">
        <f>SUMPRODUCT((RF!$A$2:$A$17=$A148)*(RFEmp=T$1)*(RF!$H$21:$AO$21="RF Lead"),RF!$H$2:$AO$17)</f>
        <v>0</v>
      </c>
      <c r="U148" s="250">
        <f>SUMPRODUCT((RF!$A$2:$A$17=$A148)*(RFEmp=U$1)*(RF!$H$21:$AO$21="RF Lead"),RF!$H$2:$AO$17)</f>
        <v>0</v>
      </c>
      <c r="V148" s="250">
        <f>SUMPRODUCT((RF!$A$2:$A$17=$A148)*(RFEmp=V$1)*(RF!$H$21:$AO$21="RF Lead"),RF!$H$2:$AO$17)</f>
        <v>0</v>
      </c>
      <c r="W148" s="250">
        <f>SUMPRODUCT((RF!$A$2:$A$17=$A148)*(RFEmp=W$1)*(RF!$H$21:$AO$21="RF Lead"),RF!$H$2:$AO$17)</f>
        <v>0</v>
      </c>
      <c r="X148" s="250">
        <f>SUMPRODUCT((RF!$A$2:$A$17=$A148)*(RFEmp=X$1)*(RF!$H$21:$AO$21="RF Lead"),RF!$H$2:$AO$17)</f>
        <v>0</v>
      </c>
      <c r="Y148" s="250">
        <f>SUMPRODUCT((RF!$A$2:$A$17=$A148)*(RFEmp=Y$1)*(RF!$H$21:$AO$21="RF Lead"),RF!$H$2:$AO$17)</f>
        <v>0</v>
      </c>
      <c r="Z148" s="250">
        <f>SUMPRODUCT((RF!$A$2:$A$17=$A148)*(RFEmp=Z$1)*(RF!$H$21:$AO$21="RF Lead"),RF!$H$2:$AO$17)</f>
        <v>0</v>
      </c>
      <c r="AA148" s="250">
        <f>SUMPRODUCT((RF!$A$2:$A$17=$A148)*(RFEmp=AA$1)*(RF!$H$21:$AO$21="RF Lead"),RF!$H$2:$AO$17)</f>
        <v>0</v>
      </c>
      <c r="AB148" s="250">
        <f>SUMPRODUCT((RF!$A$2:$A$17=$A148)*(RFEmp=AB$1)*(RF!$H$21:$AO$21="RF Lead"),RF!$H$2:$AO$17)</f>
        <v>0</v>
      </c>
      <c r="AC148" s="250">
        <f>SUMPRODUCT((RF!$A$2:$A$17=$A148)*(RFEmp=AC$1)*(RF!$H$21:$AO$21="RF Lead"),RF!$H$2:$AO$17)</f>
        <v>0</v>
      </c>
      <c r="AD148" s="250">
        <f>SUMPRODUCT((RF!$A$2:$A$17=$A148)*(RFEmp=AD$1)*(RF!$H$21:$AO$21="RF Lead"),RF!$H$2:$AO$17)</f>
        <v>0</v>
      </c>
      <c r="AE148" s="250">
        <f>SUMPRODUCT((RF!$A$2:$A$17=$A148)*(RFEmp=AE$1)*(RF!$H$21:$AO$21="RF Lead"),RF!$H$2:$AO$17)</f>
        <v>0</v>
      </c>
      <c r="AF148" s="250">
        <f>SUMPRODUCT((RF!$A$2:$A$17=$A148)*(RFEmp=AF$1)*(RF!$H$21:$AO$21="RF Lead"),RF!$H$2:$AO$17)</f>
        <v>0</v>
      </c>
      <c r="AG148" s="250">
        <f>SUMPRODUCT((RF!$A$2:$A$17=$A148)*(RFEmp=AG$1)*(RF!$H$21:$AO$21="RF Lead"),RF!$H$2:$AO$17)</f>
        <v>0</v>
      </c>
      <c r="AH148" s="250">
        <f>SUMPRODUCT((RF!$A$2:$A$17=$A148)*(RFEmp=AH$1)*(RF!$H$21:$AO$21="RF Lead"),RF!$H$2:$AO$17)</f>
        <v>0</v>
      </c>
      <c r="AI148" s="250">
        <f>SUMPRODUCT((RF!$A$2:$A$17=$A148)*(RFEmp=AI$1)*(RF!$H$21:$AO$21="RF Lead"),RF!$H$2:$AO$17)</f>
        <v>0</v>
      </c>
      <c r="AJ148" s="250">
        <f>SUMPRODUCT((RF!$A$2:$A$17=$A148)*(RFEmp=AJ$1)*(RF!$H$21:$AO$21="RF Lead"),RF!$H$2:$AO$17)</f>
        <v>0</v>
      </c>
      <c r="AK148" s="250">
        <f>SUMPRODUCT((RF!$A$2:$A$17=$A148)*(RFEmp=AK$1)*(RF!$H$21:$AO$21="RF Lead"),RF!$H$2:$AO$17)</f>
        <v>0</v>
      </c>
      <c r="AL148" s="250">
        <f>SUMPRODUCT((RF!$A$2:$A$17=$A148)*(RFEmp=AL$1)*(RF!$H$21:$AO$21="RF Lead"),RF!$H$2:$AO$17)</f>
        <v>0</v>
      </c>
      <c r="AM148" s="250">
        <f>SUMPRODUCT((RF!$A$2:$A$17=$A148)*(RFEmp=AM$1)*(RF!$H$21:$AO$21="RF Lead"),RF!$H$2:$AO$17)</f>
        <v>0</v>
      </c>
      <c r="AN148" s="250">
        <f>SUMPRODUCT((RF!$A$2:$A$17=$A148)*(RFEmp=AN$1)*(RF!$H$21:$AO$21="RF Lead"),RF!$H$2:$AO$17)</f>
        <v>0</v>
      </c>
      <c r="AO148" s="250">
        <f>SUMPRODUCT((RF!$A$2:$A$17=$A148)*(RFEmp=AO$1)*(RF!$H$21:$AO$21="RF Lead"),RF!$H$2:$AO$17)</f>
        <v>0</v>
      </c>
      <c r="AP148" s="250">
        <f>SUMPRODUCT((RF!$A$2:$A$17=$A148)*(RFEmp=AP$1)*(RF!$H$21:$AO$21="RF Lead"),RF!$H$2:$AO$17)</f>
        <v>0</v>
      </c>
      <c r="AQ148" s="250">
        <f>SUMPRODUCT((RF!$A$2:$A$17=$A148)*(RFEmp=AQ$1)*(RF!$H$21:$AO$21="RF Lead"),RF!$H$2:$AO$17)</f>
        <v>0</v>
      </c>
      <c r="AR148" s="250">
        <f>SUMPRODUCT((RF!$A$2:$A$17=$A148)*(RFEmp=AR$1)*(RF!$H$21:$AO$21="RF Lead"),RF!$H$2:$AO$17)</f>
        <v>0</v>
      </c>
      <c r="AS148" s="250">
        <f>SUMPRODUCT((RF!$A$2:$A$17=$A148)*(RFEmp=AS$1)*(RF!$H$21:$AO$21="RF Lead"),RF!$H$2:$AO$17)</f>
        <v>0</v>
      </c>
      <c r="AT148" s="250">
        <f>SUMPRODUCT((RF!$A$2:$A$17=$A148)*(RFEmp=AT$1)*(RF!$H$21:$AO$21="RF Lead"),RF!$H$2:$AO$17)</f>
        <v>0</v>
      </c>
      <c r="AU148" s="250">
        <f>SUMPRODUCT((RF!$A$2:$A$17=$A148)*(RFEmp=AU$1)*(RF!$H$21:$AO$21="RF Lead"),RF!$H$2:$AO$17)</f>
        <v>0</v>
      </c>
      <c r="AV148" s="250">
        <f>SUMPRODUCT((RF!$A$2:$A$17=$A148)*(RFEmp=AV$1)*(RF!$H$21:$AO$21="RF Lead"),RF!$H$2:$AO$17)</f>
        <v>0</v>
      </c>
      <c r="AW148" s="250">
        <f>SUMPRODUCT((RF!$A$2:$A$17=$A148)*(RFEmp=AW$1)*(RF!$H$21:$AO$21="RF Lead"),RF!$H$2:$AO$17)</f>
        <v>0</v>
      </c>
      <c r="AX148" s="467">
        <f>SUMPRODUCT((RF!$A$2:$A$17=$A148)*(RFEmp=AX$1)*(RF!$H$21:$AO$21="RF Lead"),RF!$H$2:$AO$17)</f>
        <v>0</v>
      </c>
    </row>
    <row r="149" spans="1:50" s="271" customFormat="1" x14ac:dyDescent="0.2">
      <c r="A149" s="260">
        <f t="shared" si="42"/>
        <v>42561</v>
      </c>
      <c r="B149" s="261" t="str">
        <f>Total!$M$1</f>
        <v>SC</v>
      </c>
      <c r="C149" s="249">
        <f>SUMPRODUCT((SC!$A$2:$A$34=$A149)*(SCEmp=C$1),SC!$F$2:$Z$34)</f>
        <v>0</v>
      </c>
      <c r="D149" s="250">
        <f>SUMPRODUCT((SC!$A$2:$A$34=$A149)*(SCEmp=D$1),SC!$F$2:$Z$34)</f>
        <v>0</v>
      </c>
      <c r="E149" s="250">
        <f>SUMPRODUCT((SC!$A$2:$A$34=$A149)*(SCEmp=E$1),SC!$F$2:$Z$34)</f>
        <v>0</v>
      </c>
      <c r="F149" s="250">
        <f>SUMPRODUCT((SC!$A$2:$A$34=$A149)*(SCEmp=F$1),SC!$F$2:$Z$34)</f>
        <v>0</v>
      </c>
      <c r="G149" s="250">
        <f>SUMPRODUCT((SC!$A$2:$A$34=$A149)*(SCEmp=G$1),SC!$F$2:$Z$34)</f>
        <v>0</v>
      </c>
      <c r="H149" s="250">
        <f>SUMPRODUCT((SC!$A$2:$A$34=$A149)*(SCEmp=H$1),SC!$F$2:$Z$34)</f>
        <v>0</v>
      </c>
      <c r="I149" s="250">
        <f>SUMPRODUCT((SC!$A$2:$A$34=$A149)*(SCEmp=I$1),SC!$F$2:$Z$34)</f>
        <v>0</v>
      </c>
      <c r="J149" s="250">
        <f>SUMPRODUCT((SC!$A$2:$A$34=$A149)*(SCEmp=J$1),SC!$F$2:$Z$34)</f>
        <v>0</v>
      </c>
      <c r="K149" s="250">
        <f>SUMPRODUCT((SC!$A$2:$A$34=$A149)*(SCEmp=K$1),SC!$F$2:$Z$34)</f>
        <v>0</v>
      </c>
      <c r="L149" s="250">
        <f>SUMPRODUCT((SC!$A$2:$A$34=$A149)*(SCEmp=L$1),SC!$F$2:$Z$34)</f>
        <v>0</v>
      </c>
      <c r="M149" s="250">
        <f>SUMPRODUCT((SC!$A$2:$A$34=$A149)*(SCEmp=M$1),SC!$F$2:$Z$34)</f>
        <v>0</v>
      </c>
      <c r="N149" s="250">
        <f>SUMPRODUCT((SC!$A$2:$A$34=$A149)*(SCEmp=N$1),SC!$F$2:$Z$34)</f>
        <v>0</v>
      </c>
      <c r="O149" s="250">
        <f>SUMPRODUCT((SC!$A$2:$A$34=$A149)*(SCEmp=O$1),SC!$F$2:$Z$34)</f>
        <v>0</v>
      </c>
      <c r="P149" s="250">
        <f>SUMPRODUCT((SC!$A$2:$A$34=$A149)*(SCEmp=P$1),SC!$F$2:$Z$34)</f>
        <v>0</v>
      </c>
      <c r="Q149" s="250">
        <f>SUMPRODUCT((SC!$A$2:$A$34=$A149)*(SCEmp=Q$1),SC!$F$2:$Z$34)</f>
        <v>0</v>
      </c>
      <c r="R149" s="250">
        <f>SUMPRODUCT((SC!$A$2:$A$34=$A149)*(SCEmp=R$1),SC!$F$2:$Z$34)</f>
        <v>0</v>
      </c>
      <c r="S149" s="250">
        <f>SUMPRODUCT((SC!$A$2:$A$34=$A149)*(SCEmp=S$1),SC!$F$2:$Z$34)</f>
        <v>0</v>
      </c>
      <c r="T149" s="250">
        <f>SUMPRODUCT((SC!$A$2:$A$34=$A149)*(SCEmp=T$1),SC!$F$2:$Z$34)</f>
        <v>0</v>
      </c>
      <c r="U149" s="250">
        <f>SUMPRODUCT((SC!$A$2:$A$34=$A149)*(SCEmp=U$1),SC!$F$2:$Z$34)</f>
        <v>0</v>
      </c>
      <c r="V149" s="250">
        <f>SUMPRODUCT((SC!$A$2:$A$34=$A149)*(SCEmp=V$1),SC!$F$2:$Z$34)</f>
        <v>0</v>
      </c>
      <c r="W149" s="250">
        <f>SUMPRODUCT((SC!$A$2:$A$34=$A149)*(SCEmp=W$1),SC!$F$2:$Z$34)</f>
        <v>0</v>
      </c>
      <c r="X149" s="250">
        <f>SUMPRODUCT((SC!$A$2:$A$34=$A149)*(SCEmp=X$1),SC!$F$2:$Z$34)</f>
        <v>0</v>
      </c>
      <c r="Y149" s="250">
        <f>SUMPRODUCT((SC!$A$2:$A$34=$A149)*(SCEmp=Y$1),SC!$F$2:$Z$34)</f>
        <v>0</v>
      </c>
      <c r="Z149" s="250">
        <f>SUMPRODUCT((SC!$A$2:$A$34=$A149)*(SCEmp=Z$1),SC!$F$2:$Z$34)</f>
        <v>0</v>
      </c>
      <c r="AA149" s="250">
        <f>SUMPRODUCT((SC!$A$2:$A$34=$A149)*(SCEmp=AA$1),SC!$F$2:$Z$34)</f>
        <v>0</v>
      </c>
      <c r="AB149" s="250">
        <f>SUMPRODUCT((SC!$A$2:$A$34=$A149)*(SCEmp=AB$1),SC!$F$2:$Z$34)</f>
        <v>0</v>
      </c>
      <c r="AC149" s="250">
        <f>SUMPRODUCT((SC!$A$2:$A$34=$A149)*(SCEmp=AC$1),SC!$F$2:$Z$34)</f>
        <v>0</v>
      </c>
      <c r="AD149" s="250">
        <f>SUMPRODUCT((SC!$A$2:$A$34=$A149)*(SCEmp=AD$1),SC!$F$2:$Z$34)</f>
        <v>0</v>
      </c>
      <c r="AE149" s="250">
        <f>SUMPRODUCT((SC!$A$2:$A$34=$A149)*(SCEmp=AE$1),SC!$F$2:$Z$34)</f>
        <v>0</v>
      </c>
      <c r="AF149" s="250">
        <f>SUMPRODUCT((SC!$A$2:$A$34=$A149)*(SCEmp=AF$1),SC!$F$2:$Z$34)</f>
        <v>0</v>
      </c>
      <c r="AG149" s="250">
        <f>SUMPRODUCT((SC!$A$2:$A$34=$A149)*(SCEmp=AG$1),SC!$F$2:$Z$34)</f>
        <v>0</v>
      </c>
      <c r="AH149" s="250">
        <f>SUMPRODUCT((SC!$A$2:$A$34=$A149)*(SCEmp=AH$1),SC!$F$2:$Z$34)</f>
        <v>0</v>
      </c>
      <c r="AI149" s="250">
        <f>SUMPRODUCT((SC!$A$2:$A$34=$A149)*(SCEmp=AI$1),SC!$F$2:$Z$34)</f>
        <v>0</v>
      </c>
      <c r="AJ149" s="250">
        <f>SUMPRODUCT((SC!$A$2:$A$34=$A149)*(SCEmp=AJ$1),SC!$F$2:$Z$34)</f>
        <v>0</v>
      </c>
      <c r="AK149" s="250">
        <f>SUMPRODUCT((SC!$A$2:$A$34=$A149)*(SCEmp=AK$1),SC!$F$2:$Z$34)</f>
        <v>0</v>
      </c>
      <c r="AL149" s="250">
        <f>SUMPRODUCT((SC!$A$2:$A$34=$A149)*(SCEmp=AL$1),SC!$F$2:$Z$34)</f>
        <v>0</v>
      </c>
      <c r="AM149" s="250">
        <f>SUMPRODUCT((SC!$A$2:$A$34=$A149)*(SCEmp=AM$1),SC!$F$2:$Z$34)</f>
        <v>0</v>
      </c>
      <c r="AN149" s="250">
        <f>SUMPRODUCT((SC!$A$2:$A$34=$A149)*(SCEmp=AN$1),SC!$F$2:$Z$34)</f>
        <v>0</v>
      </c>
      <c r="AO149" s="250">
        <f>SUMPRODUCT((SC!$A$2:$A$34=$A149)*(SCEmp=AO$1),SC!$F$2:$Z$34)</f>
        <v>0</v>
      </c>
      <c r="AP149" s="250">
        <f>SUMPRODUCT((SC!$A$2:$A$34=$A149)*(SCEmp=AP$1),SC!$F$2:$Z$34)</f>
        <v>0</v>
      </c>
      <c r="AQ149" s="250">
        <f>SUMPRODUCT((SC!$A$2:$A$34=$A149)*(SCEmp=AQ$1),SC!$F$2:$Z$34)</f>
        <v>0</v>
      </c>
      <c r="AR149" s="250">
        <f>SUMPRODUCT((SC!$A$2:$A$34=$A149)*(SCEmp=AR$1),SC!$F$2:$Z$34)</f>
        <v>0</v>
      </c>
      <c r="AS149" s="250">
        <f>SUMPRODUCT((SC!$A$2:$A$34=$A149)*(SCEmp=AS$1),SC!$F$2:$Z$34)</f>
        <v>0</v>
      </c>
      <c r="AT149" s="250">
        <f>SUMPRODUCT((SC!$A$2:$A$34=$A149)*(SCEmp=AT$1),SC!$F$2:$Z$34)</f>
        <v>0</v>
      </c>
      <c r="AU149" s="250">
        <f>SUMPRODUCT((SC!$A$2:$A$34=$A149)*(SCEmp=AU$1),SC!$F$2:$Z$34)</f>
        <v>0</v>
      </c>
      <c r="AV149" s="250">
        <f>SUMPRODUCT((SC!$A$2:$A$34=$A149)*(SCEmp=AV$1),SC!$F$2:$Z$34)</f>
        <v>0</v>
      </c>
      <c r="AW149" s="250">
        <f>SUMPRODUCT((SC!$A$2:$A$34=$A149)*(SCEmp=AW$1),SC!$F$2:$Z$34)</f>
        <v>0</v>
      </c>
      <c r="AX149" s="467">
        <f>SUMPRODUCT((SC!$A$2:$A$34=$A149)*(SCEmp=AX$1),SC!$F$2:$Z$34)</f>
        <v>0</v>
      </c>
    </row>
    <row r="150" spans="1:50" s="271" customFormat="1" x14ac:dyDescent="0.2">
      <c r="A150" s="262">
        <f t="shared" si="42"/>
        <v>42561</v>
      </c>
      <c r="B150" s="263" t="s">
        <v>87</v>
      </c>
      <c r="C150" s="264">
        <f t="shared" ref="C150:AN150" si="63">IF(SUM(C137:C149)&gt;8,SUM(C137:C149)-8,0)+IF(SUM(C137:C149)&gt;12,SUM(C137:C149)-12,0)</f>
        <v>0</v>
      </c>
      <c r="D150" s="265">
        <f t="shared" si="63"/>
        <v>0</v>
      </c>
      <c r="E150" s="265">
        <f t="shared" si="63"/>
        <v>0</v>
      </c>
      <c r="F150" s="265">
        <f t="shared" si="63"/>
        <v>0</v>
      </c>
      <c r="G150" s="265">
        <f t="shared" si="63"/>
        <v>0</v>
      </c>
      <c r="H150" s="265">
        <f t="shared" si="63"/>
        <v>0</v>
      </c>
      <c r="I150" s="265">
        <f t="shared" si="63"/>
        <v>0</v>
      </c>
      <c r="J150" s="265">
        <f t="shared" si="63"/>
        <v>0</v>
      </c>
      <c r="K150" s="265">
        <f t="shared" si="63"/>
        <v>0</v>
      </c>
      <c r="L150" s="265">
        <f t="shared" si="63"/>
        <v>0</v>
      </c>
      <c r="M150" s="265">
        <f t="shared" si="63"/>
        <v>0</v>
      </c>
      <c r="N150" s="265">
        <f t="shared" si="63"/>
        <v>0</v>
      </c>
      <c r="O150" s="265">
        <f t="shared" si="63"/>
        <v>0</v>
      </c>
      <c r="P150" s="265">
        <f t="shared" si="63"/>
        <v>0</v>
      </c>
      <c r="Q150" s="265">
        <f t="shared" si="63"/>
        <v>0</v>
      </c>
      <c r="R150" s="265">
        <f t="shared" si="63"/>
        <v>0</v>
      </c>
      <c r="S150" s="265">
        <f t="shared" si="63"/>
        <v>0</v>
      </c>
      <c r="T150" s="265">
        <f t="shared" si="63"/>
        <v>0</v>
      </c>
      <c r="U150" s="265">
        <f t="shared" si="63"/>
        <v>0</v>
      </c>
      <c r="V150" s="265">
        <f t="shared" si="63"/>
        <v>0</v>
      </c>
      <c r="W150" s="265">
        <f t="shared" si="63"/>
        <v>0</v>
      </c>
      <c r="X150" s="265">
        <f t="shared" si="63"/>
        <v>0</v>
      </c>
      <c r="Y150" s="265">
        <f t="shared" si="63"/>
        <v>0</v>
      </c>
      <c r="Z150" s="265">
        <f t="shared" si="63"/>
        <v>0</v>
      </c>
      <c r="AA150" s="265">
        <f t="shared" si="63"/>
        <v>0</v>
      </c>
      <c r="AB150" s="265">
        <f t="shared" si="63"/>
        <v>0</v>
      </c>
      <c r="AC150" s="265">
        <f t="shared" si="63"/>
        <v>0</v>
      </c>
      <c r="AD150" s="265">
        <f t="shared" si="63"/>
        <v>0</v>
      </c>
      <c r="AE150" s="265">
        <f t="shared" si="63"/>
        <v>0</v>
      </c>
      <c r="AF150" s="265">
        <f t="shared" si="63"/>
        <v>0</v>
      </c>
      <c r="AG150" s="265">
        <f t="shared" si="63"/>
        <v>0</v>
      </c>
      <c r="AH150" s="265">
        <f t="shared" si="63"/>
        <v>0</v>
      </c>
      <c r="AI150" s="265">
        <f t="shared" si="63"/>
        <v>0</v>
      </c>
      <c r="AJ150" s="265">
        <f t="shared" si="63"/>
        <v>0</v>
      </c>
      <c r="AK150" s="265">
        <f t="shared" si="63"/>
        <v>0</v>
      </c>
      <c r="AL150" s="265">
        <f t="shared" si="63"/>
        <v>0</v>
      </c>
      <c r="AM150" s="265">
        <f t="shared" si="63"/>
        <v>0</v>
      </c>
      <c r="AN150" s="265">
        <f t="shared" si="63"/>
        <v>0</v>
      </c>
      <c r="AO150" s="265">
        <f t="shared" ref="AO150:AW150" si="64">IF(SUM(AO137:AO149)&gt;8,SUM(AO137:AO149)-8,0)+IF(SUM(AO137:AO149)&gt;12,SUM(AO137:AO149)-12,0)</f>
        <v>0</v>
      </c>
      <c r="AP150" s="265">
        <f t="shared" si="64"/>
        <v>0</v>
      </c>
      <c r="AQ150" s="265">
        <f t="shared" si="64"/>
        <v>0</v>
      </c>
      <c r="AR150" s="265">
        <f t="shared" si="64"/>
        <v>0</v>
      </c>
      <c r="AS150" s="265">
        <f t="shared" si="64"/>
        <v>0</v>
      </c>
      <c r="AT150" s="265">
        <f t="shared" si="64"/>
        <v>0</v>
      </c>
      <c r="AU150" s="265">
        <f t="shared" si="64"/>
        <v>0</v>
      </c>
      <c r="AV150" s="265">
        <f t="shared" si="64"/>
        <v>0</v>
      </c>
      <c r="AW150" s="265">
        <f t="shared" si="64"/>
        <v>0</v>
      </c>
      <c r="AX150" s="469">
        <f t="shared" si="51"/>
        <v>0</v>
      </c>
    </row>
    <row r="151" spans="1:50" s="271" customFormat="1" x14ac:dyDescent="0.2">
      <c r="A151" s="266">
        <f t="shared" si="42"/>
        <v>42561</v>
      </c>
      <c r="B151" s="267" t="s">
        <v>86</v>
      </c>
      <c r="C151" s="268">
        <f t="shared" ref="C151:AN151" si="65">IFERROR((C$243*SUM(C137:C146)+C$244*SUM(C147:C149))/SUM(C137:C149)/2,0)*C150</f>
        <v>0</v>
      </c>
      <c r="D151" s="269">
        <f t="shared" si="65"/>
        <v>0</v>
      </c>
      <c r="E151" s="269">
        <f t="shared" si="65"/>
        <v>0</v>
      </c>
      <c r="F151" s="269">
        <f t="shared" si="65"/>
        <v>0</v>
      </c>
      <c r="G151" s="269">
        <f t="shared" si="65"/>
        <v>0</v>
      </c>
      <c r="H151" s="269">
        <f t="shared" si="65"/>
        <v>0</v>
      </c>
      <c r="I151" s="269">
        <f t="shared" si="65"/>
        <v>0</v>
      </c>
      <c r="J151" s="269">
        <f t="shared" si="65"/>
        <v>0</v>
      </c>
      <c r="K151" s="269">
        <f t="shared" si="65"/>
        <v>0</v>
      </c>
      <c r="L151" s="269">
        <f t="shared" si="65"/>
        <v>0</v>
      </c>
      <c r="M151" s="269">
        <f t="shared" si="65"/>
        <v>0</v>
      </c>
      <c r="N151" s="269">
        <f t="shared" si="65"/>
        <v>0</v>
      </c>
      <c r="O151" s="269">
        <f t="shared" si="65"/>
        <v>0</v>
      </c>
      <c r="P151" s="269">
        <f t="shared" si="65"/>
        <v>0</v>
      </c>
      <c r="Q151" s="269">
        <f t="shared" si="65"/>
        <v>0</v>
      </c>
      <c r="R151" s="269">
        <f t="shared" si="65"/>
        <v>0</v>
      </c>
      <c r="S151" s="269">
        <f t="shared" si="65"/>
        <v>0</v>
      </c>
      <c r="T151" s="269">
        <f t="shared" si="65"/>
        <v>0</v>
      </c>
      <c r="U151" s="269">
        <f t="shared" si="65"/>
        <v>0</v>
      </c>
      <c r="V151" s="269">
        <f t="shared" si="65"/>
        <v>0</v>
      </c>
      <c r="W151" s="269">
        <f t="shared" si="65"/>
        <v>0</v>
      </c>
      <c r="X151" s="269">
        <f t="shared" si="65"/>
        <v>0</v>
      </c>
      <c r="Y151" s="269">
        <f t="shared" si="65"/>
        <v>0</v>
      </c>
      <c r="Z151" s="269">
        <f t="shared" si="65"/>
        <v>0</v>
      </c>
      <c r="AA151" s="269">
        <f t="shared" si="65"/>
        <v>0</v>
      </c>
      <c r="AB151" s="269">
        <f t="shared" si="65"/>
        <v>0</v>
      </c>
      <c r="AC151" s="269">
        <f t="shared" si="65"/>
        <v>0</v>
      </c>
      <c r="AD151" s="269">
        <f t="shared" si="65"/>
        <v>0</v>
      </c>
      <c r="AE151" s="269">
        <f t="shared" si="65"/>
        <v>0</v>
      </c>
      <c r="AF151" s="269">
        <f t="shared" si="65"/>
        <v>0</v>
      </c>
      <c r="AG151" s="269">
        <f t="shared" si="65"/>
        <v>0</v>
      </c>
      <c r="AH151" s="269">
        <f t="shared" si="65"/>
        <v>0</v>
      </c>
      <c r="AI151" s="269">
        <f t="shared" si="65"/>
        <v>0</v>
      </c>
      <c r="AJ151" s="269">
        <f t="shared" si="65"/>
        <v>0</v>
      </c>
      <c r="AK151" s="269">
        <f t="shared" si="65"/>
        <v>0</v>
      </c>
      <c r="AL151" s="269">
        <f t="shared" si="65"/>
        <v>0</v>
      </c>
      <c r="AM151" s="269">
        <f t="shared" si="65"/>
        <v>0</v>
      </c>
      <c r="AN151" s="269">
        <f t="shared" si="65"/>
        <v>0</v>
      </c>
      <c r="AO151" s="269">
        <f t="shared" ref="AO151:AW151" si="66">IFERROR((AO$243*SUM(AO137:AO146)+AO$244*SUM(AO147:AO149))/SUM(AO137:AO149)/2,0)*AO150</f>
        <v>0</v>
      </c>
      <c r="AP151" s="269">
        <f t="shared" si="66"/>
        <v>0</v>
      </c>
      <c r="AQ151" s="269">
        <f t="shared" si="66"/>
        <v>0</v>
      </c>
      <c r="AR151" s="269">
        <f t="shared" si="66"/>
        <v>0</v>
      </c>
      <c r="AS151" s="269">
        <f t="shared" si="66"/>
        <v>0</v>
      </c>
      <c r="AT151" s="269">
        <f t="shared" si="66"/>
        <v>0</v>
      </c>
      <c r="AU151" s="269">
        <f t="shared" si="66"/>
        <v>0</v>
      </c>
      <c r="AV151" s="269">
        <f t="shared" si="66"/>
        <v>0</v>
      </c>
      <c r="AW151" s="269">
        <f t="shared" si="66"/>
        <v>0</v>
      </c>
      <c r="AX151" s="470">
        <f t="shared" si="54"/>
        <v>0</v>
      </c>
    </row>
    <row r="152" spans="1:50" s="271" customFormat="1" x14ac:dyDescent="0.2">
      <c r="A152" s="247">
        <f t="shared" ref="A152" si="67">A137+1</f>
        <v>42562</v>
      </c>
      <c r="B152" s="248" t="s">
        <v>77</v>
      </c>
      <c r="C152" s="249">
        <f>SUMPRODUCT((Driver!$A$2:$A$17=$A152)*(DriverEmp=C$1),Driver!$C$2:$V$17)</f>
        <v>0</v>
      </c>
      <c r="D152" s="250">
        <f>SUMPRODUCT((Driver!$A$2:$A$17=$A152)*(DriverEmp=D$1),Driver!$C$2:$V$17)</f>
        <v>0</v>
      </c>
      <c r="E152" s="250">
        <f>SUMPRODUCT((Driver!$A$2:$A$17=$A152)*(DriverEmp=E$1),Driver!$C$2:$V$17)</f>
        <v>0</v>
      </c>
      <c r="F152" s="250">
        <f>SUMPRODUCT((Driver!$A$2:$A$17=$A152)*(DriverEmp=F$1),Driver!$C$2:$V$17)</f>
        <v>0</v>
      </c>
      <c r="G152" s="250">
        <f>SUMPRODUCT((Driver!$A$2:$A$17=$A152)*(DriverEmp=G$1),Driver!$C$2:$V$17)</f>
        <v>0</v>
      </c>
      <c r="H152" s="250">
        <f>SUMPRODUCT((Driver!$A$2:$A$17=$A152)*(DriverEmp=H$1),Driver!$C$2:$V$17)</f>
        <v>0</v>
      </c>
      <c r="I152" s="250">
        <f>SUMPRODUCT((Driver!$A$2:$A$17=$A152)*(DriverEmp=I$1),Driver!$C$2:$V$17)</f>
        <v>0</v>
      </c>
      <c r="J152" s="250">
        <f>SUMPRODUCT((Driver!$A$2:$A$17=$A152)*(DriverEmp=J$1),Driver!$C$2:$V$17)</f>
        <v>0</v>
      </c>
      <c r="K152" s="250">
        <f>SUMPRODUCT((Driver!$A$2:$A$17=$A152)*(DriverEmp=K$1),Driver!$C$2:$V$17)</f>
        <v>0</v>
      </c>
      <c r="L152" s="250">
        <f>SUMPRODUCT((Driver!$A$2:$A$17=$A152)*(DriverEmp=L$1),Driver!$C$2:$V$17)</f>
        <v>0</v>
      </c>
      <c r="M152" s="250">
        <f>SUMPRODUCT((Driver!$A$2:$A$17=$A152)*(DriverEmp=M$1),Driver!$C$2:$V$17)</f>
        <v>0</v>
      </c>
      <c r="N152" s="250">
        <f>SUMPRODUCT((Driver!$A$2:$A$17=$A152)*(DriverEmp=N$1),Driver!$C$2:$V$17)</f>
        <v>0</v>
      </c>
      <c r="O152" s="250">
        <f>SUMPRODUCT((Driver!$A$2:$A$17=$A152)*(DriverEmp=O$1),Driver!$C$2:$V$17)</f>
        <v>0</v>
      </c>
      <c r="P152" s="250">
        <f>SUMPRODUCT((Driver!$A$2:$A$17=$A152)*(DriverEmp=P$1),Driver!$C$2:$V$17)</f>
        <v>0</v>
      </c>
      <c r="Q152" s="250">
        <f>SUMPRODUCT((Driver!$A$2:$A$17=$A152)*(DriverEmp=Q$1),Driver!$C$2:$V$17)</f>
        <v>0</v>
      </c>
      <c r="R152" s="250">
        <f>SUMPRODUCT((Driver!$A$2:$A$17=$A152)*(DriverEmp=R$1),Driver!$C$2:$V$17)</f>
        <v>0</v>
      </c>
      <c r="S152" s="250">
        <f>SUMPRODUCT((Driver!$A$2:$A$17=$A152)*(DriverEmp=S$1),Driver!$C$2:$V$17)</f>
        <v>0</v>
      </c>
      <c r="T152" s="250">
        <f>SUMPRODUCT((Driver!$A$2:$A$17=$A152)*(DriverEmp=T$1),Driver!$C$2:$V$17)</f>
        <v>0</v>
      </c>
      <c r="U152" s="250">
        <f>SUMPRODUCT((Driver!$A$2:$A$17=$A152)*(DriverEmp=U$1),Driver!$C$2:$V$17)</f>
        <v>0</v>
      </c>
      <c r="V152" s="250">
        <f>SUMPRODUCT((Driver!$A$2:$A$17=$A152)*(DriverEmp=V$1),Driver!$C$2:$V$17)</f>
        <v>0</v>
      </c>
      <c r="W152" s="250">
        <f>SUMPRODUCT((Driver!$A$2:$A$17=$A152)*(DriverEmp=W$1),Driver!$C$2:$V$17)</f>
        <v>0</v>
      </c>
      <c r="X152" s="250">
        <f>SUMPRODUCT((Driver!$A$2:$A$17=$A152)*(DriverEmp=X$1),Driver!$C$2:$V$17)</f>
        <v>0</v>
      </c>
      <c r="Y152" s="250">
        <f>SUMPRODUCT((Driver!$A$2:$A$17=$A152)*(DriverEmp=Y$1),Driver!$C$2:$V$17)</f>
        <v>0</v>
      </c>
      <c r="Z152" s="250">
        <f>SUMPRODUCT((Driver!$A$2:$A$17=$A152)*(DriverEmp=Z$1),Driver!$C$2:$V$17)</f>
        <v>0</v>
      </c>
      <c r="AA152" s="250">
        <f>SUMPRODUCT((Driver!$A$2:$A$17=$A152)*(DriverEmp=AA$1),Driver!$C$2:$V$17)</f>
        <v>0</v>
      </c>
      <c r="AB152" s="250">
        <f>SUMPRODUCT((Driver!$A$2:$A$17=$A152)*(DriverEmp=AB$1),Driver!$C$2:$V$17)</f>
        <v>0</v>
      </c>
      <c r="AC152" s="250">
        <f>SUMPRODUCT((Driver!$A$2:$A$17=$A152)*(DriverEmp=AC$1),Driver!$C$2:$V$17)</f>
        <v>0</v>
      </c>
      <c r="AD152" s="250">
        <f>SUMPRODUCT((Driver!$A$2:$A$17=$A152)*(DriverEmp=AD$1),Driver!$C$2:$V$17)</f>
        <v>0</v>
      </c>
      <c r="AE152" s="250">
        <f>SUMPRODUCT((Driver!$A$2:$A$17=$A152)*(DriverEmp=AE$1),Driver!$C$2:$V$17)</f>
        <v>0</v>
      </c>
      <c r="AF152" s="250">
        <f>SUMPRODUCT((Driver!$A$2:$A$17=$A152)*(DriverEmp=AF$1),Driver!$C$2:$V$17)</f>
        <v>0</v>
      </c>
      <c r="AG152" s="250">
        <f>SUMPRODUCT((Driver!$A$2:$A$17=$A152)*(DriverEmp=AG$1),Driver!$C$2:$V$17)</f>
        <v>0</v>
      </c>
      <c r="AH152" s="250">
        <f>SUMPRODUCT((Driver!$A$2:$A$17=$A152)*(DriverEmp=AH$1),Driver!$C$2:$V$17)</f>
        <v>0</v>
      </c>
      <c r="AI152" s="250">
        <f>SUMPRODUCT((Driver!$A$2:$A$17=$A152)*(DriverEmp=AI$1),Driver!$C$2:$V$17)</f>
        <v>0</v>
      </c>
      <c r="AJ152" s="250">
        <f>SUMPRODUCT((Driver!$A$2:$A$17=$A152)*(DriverEmp=AJ$1),Driver!$C$2:$V$17)</f>
        <v>0</v>
      </c>
      <c r="AK152" s="250">
        <f>SUMPRODUCT((Driver!$A$2:$A$17=$A152)*(DriverEmp=AK$1),Driver!$C$2:$V$17)</f>
        <v>0</v>
      </c>
      <c r="AL152" s="250">
        <f>SUMPRODUCT((Driver!$A$2:$A$17=$A152)*(DriverEmp=AL$1),Driver!$C$2:$V$17)</f>
        <v>0</v>
      </c>
      <c r="AM152" s="250">
        <f>SUMPRODUCT((Driver!$A$2:$A$17=$A152)*(DriverEmp=AM$1),Driver!$C$2:$V$17)</f>
        <v>0</v>
      </c>
      <c r="AN152" s="250">
        <f>SUMPRODUCT((Driver!$A$2:$A$17=$A152)*(DriverEmp=AN$1),Driver!$C$2:$V$17)</f>
        <v>0</v>
      </c>
      <c r="AO152" s="250">
        <f>SUMPRODUCT((Driver!$A$2:$A$17=$A152)*(DriverEmp=AO$1),Driver!$C$2:$V$17)</f>
        <v>0</v>
      </c>
      <c r="AP152" s="250">
        <f>SUMPRODUCT((Driver!$A$2:$A$17=$A152)*(DriverEmp=AP$1),Driver!$C$2:$V$17)</f>
        <v>0</v>
      </c>
      <c r="AQ152" s="250">
        <f>SUMPRODUCT((Driver!$A$2:$A$17=$A152)*(DriverEmp=AQ$1),Driver!$C$2:$V$17)</f>
        <v>0</v>
      </c>
      <c r="AR152" s="250">
        <f>SUMPRODUCT((Driver!$A$2:$A$17=$A152)*(DriverEmp=AR$1),Driver!$C$2:$V$17)</f>
        <v>0</v>
      </c>
      <c r="AS152" s="250">
        <f>SUMPRODUCT((Driver!$A$2:$A$17=$A152)*(DriverEmp=AS$1),Driver!$C$2:$V$17)</f>
        <v>0</v>
      </c>
      <c r="AT152" s="250">
        <f>SUMPRODUCT((Driver!$A$2:$A$17=$A152)*(DriverEmp=AT$1),Driver!$C$2:$V$17)</f>
        <v>0</v>
      </c>
      <c r="AU152" s="250">
        <f>SUMPRODUCT((Driver!$A$2:$A$17=$A152)*(DriverEmp=AU$1),Driver!$C$2:$V$17)</f>
        <v>0</v>
      </c>
      <c r="AV152" s="250">
        <f>SUMPRODUCT((Driver!$A$2:$A$17=$A152)*(DriverEmp=AV$1),Driver!$C$2:$V$17)</f>
        <v>0</v>
      </c>
      <c r="AW152" s="250">
        <f>SUMPRODUCT((Driver!$A$2:$A$17=$A152)*(DriverEmp=AW$1),Driver!$C$2:$V$17)</f>
        <v>0</v>
      </c>
      <c r="AX152" s="467">
        <f>SUMPRODUCT((Driver!$A$2:$A$17=$A152)*(DriverEmp=AX$1),Driver!$C$2:$V$17)</f>
        <v>0</v>
      </c>
    </row>
    <row r="153" spans="1:50" s="271" customFormat="1" x14ac:dyDescent="0.2">
      <c r="A153" s="247">
        <f t="shared" ref="A153" si="68">A152</f>
        <v>42562</v>
      </c>
      <c r="B153" s="251" t="str">
        <f>Total!$H$1</f>
        <v>PP</v>
      </c>
      <c r="C153" s="249">
        <f>SUMPRODUCT((PP!$A$2:$A$80=$A153)*(PPEmp=C$1),PP!$D$2:$BD$80)</f>
        <v>0</v>
      </c>
      <c r="D153" s="250">
        <f>SUMPRODUCT((PP!$A$2:$A$80=$A153)*(PPEmp=D$1),PP!$D$2:$BD$80)</f>
        <v>0</v>
      </c>
      <c r="E153" s="250">
        <f>SUMPRODUCT((PP!$A$2:$A$80=$A153)*(PPEmp=E$1),PP!$D$2:$BD$80)</f>
        <v>0</v>
      </c>
      <c r="F153" s="250">
        <f>SUMPRODUCT((PP!$A$2:$A$80=$A153)*(PPEmp=F$1),PP!$D$2:$BD$80)</f>
        <v>0</v>
      </c>
      <c r="G153" s="250">
        <f>SUMPRODUCT((PP!$A$2:$A$80=$A153)*(PPEmp=G$1),PP!$D$2:$BD$80)</f>
        <v>0</v>
      </c>
      <c r="H153" s="250">
        <f>SUMPRODUCT((PP!$A$2:$A$80=$A153)*(PPEmp=H$1),PP!$D$2:$BD$80)</f>
        <v>0</v>
      </c>
      <c r="I153" s="250">
        <f>SUMPRODUCT((PP!$A$2:$A$80=$A153)*(PPEmp=I$1),PP!$D$2:$BD$80)</f>
        <v>0</v>
      </c>
      <c r="J153" s="250">
        <f>SUMPRODUCT((PP!$A$2:$A$80=$A153)*(PPEmp=J$1),PP!$D$2:$BD$80)</f>
        <v>0</v>
      </c>
      <c r="K153" s="250">
        <f>SUMPRODUCT((PP!$A$2:$A$80=$A153)*(PPEmp=K$1),PP!$D$2:$BD$80)</f>
        <v>0</v>
      </c>
      <c r="L153" s="250">
        <f>SUMPRODUCT((PP!$A$2:$A$80=$A153)*(PPEmp=L$1),PP!$D$2:$BD$80)</f>
        <v>0</v>
      </c>
      <c r="M153" s="250">
        <f>SUMPRODUCT((PP!$A$2:$A$80=$A153)*(PPEmp=M$1),PP!$D$2:$BD$80)</f>
        <v>0</v>
      </c>
      <c r="N153" s="250">
        <f>SUMPRODUCT((PP!$A$2:$A$80=$A153)*(PPEmp=N$1),PP!$D$2:$BD$80)</f>
        <v>0</v>
      </c>
      <c r="O153" s="250">
        <f>SUMPRODUCT((PP!$A$2:$A$80=$A153)*(PPEmp=O$1),PP!$D$2:$BD$80)</f>
        <v>0</v>
      </c>
      <c r="P153" s="250">
        <f>SUMPRODUCT((PP!$A$2:$A$80=$A153)*(PPEmp=P$1),PP!$D$2:$BD$80)</f>
        <v>0</v>
      </c>
      <c r="Q153" s="250">
        <f>SUMPRODUCT((PP!$A$2:$A$80=$A153)*(PPEmp=Q$1),PP!$D$2:$BD$80)</f>
        <v>0</v>
      </c>
      <c r="R153" s="250">
        <f>SUMPRODUCT((PP!$A$2:$A$80=$A153)*(PPEmp=R$1),PP!$D$2:$BD$80)</f>
        <v>0</v>
      </c>
      <c r="S153" s="250">
        <f>SUMPRODUCT((PP!$A$2:$A$80=$A153)*(PPEmp=S$1),PP!$D$2:$BD$80)</f>
        <v>0</v>
      </c>
      <c r="T153" s="250">
        <f>SUMPRODUCT((PP!$A$2:$A$80=$A153)*(PPEmp=T$1),PP!$D$2:$BD$80)</f>
        <v>0</v>
      </c>
      <c r="U153" s="250">
        <f>SUMPRODUCT((PP!$A$2:$A$80=$A153)*(PPEmp=U$1),PP!$D$2:$BD$80)</f>
        <v>0</v>
      </c>
      <c r="V153" s="250">
        <f>SUMPRODUCT((PP!$A$2:$A$80=$A153)*(PPEmp=V$1),PP!$D$2:$BD$80)</f>
        <v>0</v>
      </c>
      <c r="W153" s="250">
        <f>SUMPRODUCT((PP!$A$2:$A$80=$A153)*(PPEmp=W$1),PP!$D$2:$BD$80)</f>
        <v>0</v>
      </c>
      <c r="X153" s="250">
        <f>SUMPRODUCT((PP!$A$2:$A$80=$A153)*(PPEmp=X$1),PP!$D$2:$BD$80)</f>
        <v>0</v>
      </c>
      <c r="Y153" s="250">
        <f>SUMPRODUCT((PP!$A$2:$A$80=$A153)*(PPEmp=Y$1),PP!$D$2:$BD$80)</f>
        <v>0</v>
      </c>
      <c r="Z153" s="250">
        <f>SUMPRODUCT((PP!$A$2:$A$80=$A153)*(PPEmp=Z$1),PP!$D$2:$BD$80)</f>
        <v>0</v>
      </c>
      <c r="AA153" s="250">
        <f>SUMPRODUCT((PP!$A$2:$A$80=$A153)*(PPEmp=AA$1),PP!$D$2:$BD$80)</f>
        <v>0</v>
      </c>
      <c r="AB153" s="250">
        <f>SUMPRODUCT((PP!$A$2:$A$80=$A153)*(PPEmp=AB$1),PP!$D$2:$BD$80)</f>
        <v>0</v>
      </c>
      <c r="AC153" s="250">
        <f>SUMPRODUCT((PP!$A$2:$A$80=$A153)*(PPEmp=AC$1),PP!$D$2:$BD$80)</f>
        <v>0</v>
      </c>
      <c r="AD153" s="250">
        <f>SUMPRODUCT((PP!$A$2:$A$80=$A153)*(PPEmp=AD$1),PP!$D$2:$BD$80)</f>
        <v>0</v>
      </c>
      <c r="AE153" s="250">
        <f>SUMPRODUCT((PP!$A$2:$A$80=$A153)*(PPEmp=AE$1),PP!$D$2:$BD$80)</f>
        <v>0</v>
      </c>
      <c r="AF153" s="250">
        <f>SUMPRODUCT((PP!$A$2:$A$80=$A153)*(PPEmp=AF$1),PP!$D$2:$BD$80)</f>
        <v>0</v>
      </c>
      <c r="AG153" s="250">
        <f>SUMPRODUCT((PP!$A$2:$A$80=$A153)*(PPEmp=AG$1),PP!$D$2:$BD$80)</f>
        <v>0</v>
      </c>
      <c r="AH153" s="250">
        <f>SUMPRODUCT((PP!$A$2:$A$80=$A153)*(PPEmp=AH$1),PP!$D$2:$BD$80)</f>
        <v>0</v>
      </c>
      <c r="AI153" s="250">
        <f>SUMPRODUCT((PP!$A$2:$A$80=$A153)*(PPEmp=AI$1),PP!$D$2:$BD$80)</f>
        <v>0</v>
      </c>
      <c r="AJ153" s="250">
        <f>SUMPRODUCT((PP!$A$2:$A$80=$A153)*(PPEmp=AJ$1),PP!$D$2:$BD$80)</f>
        <v>0</v>
      </c>
      <c r="AK153" s="250">
        <f>SUMPRODUCT((PP!$A$2:$A$80=$A153)*(PPEmp=AK$1),PP!$D$2:$BD$80)</f>
        <v>0</v>
      </c>
      <c r="AL153" s="250">
        <f>SUMPRODUCT((PP!$A$2:$A$80=$A153)*(PPEmp=AL$1),PP!$D$2:$BD$80)</f>
        <v>0</v>
      </c>
      <c r="AM153" s="250">
        <f>SUMPRODUCT((PP!$A$2:$A$80=$A153)*(PPEmp=AM$1),PP!$D$2:$BD$80)</f>
        <v>0</v>
      </c>
      <c r="AN153" s="250">
        <f>SUMPRODUCT((PP!$A$2:$A$80=$A153)*(PPEmp=AN$1),PP!$D$2:$BD$80)</f>
        <v>0</v>
      </c>
      <c r="AO153" s="250">
        <f>SUMPRODUCT((PP!$A$2:$A$80=$A153)*(PPEmp=AO$1),PP!$D$2:$BD$80)</f>
        <v>0</v>
      </c>
      <c r="AP153" s="250">
        <f>SUMPRODUCT((PP!$A$2:$A$80=$A153)*(PPEmp=AP$1),PP!$D$2:$BD$80)</f>
        <v>0</v>
      </c>
      <c r="AQ153" s="250">
        <f>SUMPRODUCT((PP!$A$2:$A$80=$A153)*(PPEmp=AQ$1),PP!$D$2:$BD$80)</f>
        <v>0</v>
      </c>
      <c r="AR153" s="250">
        <f>SUMPRODUCT((PP!$A$2:$A$80=$A153)*(PPEmp=AR$1),PP!$D$2:$BD$80)</f>
        <v>0</v>
      </c>
      <c r="AS153" s="250">
        <f>SUMPRODUCT((PP!$A$2:$A$80=$A153)*(PPEmp=AS$1),PP!$D$2:$BD$80)</f>
        <v>0</v>
      </c>
      <c r="AT153" s="250">
        <f>SUMPRODUCT((PP!$A$2:$A$80=$A153)*(PPEmp=AT$1),PP!$D$2:$BD$80)</f>
        <v>0</v>
      </c>
      <c r="AU153" s="250">
        <f>SUMPRODUCT((PP!$A$2:$A$80=$A153)*(PPEmp=AU$1),PP!$D$2:$BD$80)</f>
        <v>0</v>
      </c>
      <c r="AV153" s="250">
        <f>SUMPRODUCT((PP!$A$2:$A$80=$A153)*(PPEmp=AV$1),PP!$D$2:$BD$80)</f>
        <v>0</v>
      </c>
      <c r="AW153" s="250">
        <f>SUMPRODUCT((PP!$A$2:$A$80=$A153)*(PPEmp=AW$1),PP!$D$2:$BD$80)</f>
        <v>0</v>
      </c>
      <c r="AX153" s="467">
        <f>SUMPRODUCT((PP!$A$2:$A$80=$A153)*(PPEmp=AX$1),PP!$D$2:$BD$80)</f>
        <v>0</v>
      </c>
    </row>
    <row r="154" spans="1:50" s="271" customFormat="1" x14ac:dyDescent="0.2">
      <c r="A154" s="247">
        <f t="shared" si="42"/>
        <v>42562</v>
      </c>
      <c r="B154" s="252" t="str">
        <f>Total!$J$1</f>
        <v>FH</v>
      </c>
      <c r="C154" s="249">
        <f>SUMPRODUCT((FH!$A$2:$A$97=$A154)*(FHEmp=C$1),FH!$E$2:$AZ$97)</f>
        <v>0</v>
      </c>
      <c r="D154" s="250">
        <f>SUMPRODUCT((FH!$A$2:$A$97=$A154)*(FHEmp=D$1),FH!$E$2:$AZ$97)</f>
        <v>0</v>
      </c>
      <c r="E154" s="250">
        <f>SUMPRODUCT((FH!$A$2:$A$97=$A154)*(FHEmp=E$1),FH!$E$2:$AZ$97)</f>
        <v>0</v>
      </c>
      <c r="F154" s="250">
        <f>SUMPRODUCT((FH!$A$2:$A$97=$A154)*(FHEmp=F$1),FH!$E$2:$AZ$97)</f>
        <v>4.2500000000000009</v>
      </c>
      <c r="G154" s="250">
        <f>SUMPRODUCT((FH!$A$2:$A$97=$A154)*(FHEmp=G$1),FH!$E$2:$AZ$97)</f>
        <v>0</v>
      </c>
      <c r="H154" s="250">
        <f>SUMPRODUCT((FH!$A$2:$A$97=$A154)*(FHEmp=H$1),FH!$E$2:$AZ$97)</f>
        <v>6.2500000000000018</v>
      </c>
      <c r="I154" s="250">
        <f>SUMPRODUCT((FH!$A$2:$A$97=$A154)*(FHEmp=I$1),FH!$E$2:$AZ$97)</f>
        <v>0</v>
      </c>
      <c r="J154" s="250">
        <f>SUMPRODUCT((FH!$A$2:$A$97=$A154)*(FHEmp=J$1),FH!$E$2:$AZ$97)</f>
        <v>0</v>
      </c>
      <c r="K154" s="250">
        <f>SUMPRODUCT((FH!$A$2:$A$97=$A154)*(FHEmp=K$1),FH!$E$2:$AZ$97)</f>
        <v>0</v>
      </c>
      <c r="L154" s="250">
        <f>SUMPRODUCT((FH!$A$2:$A$97=$A154)*(FHEmp=L$1),FH!$E$2:$AZ$97)</f>
        <v>0</v>
      </c>
      <c r="M154" s="250">
        <f>SUMPRODUCT((FH!$A$2:$A$97=$A154)*(FHEmp=M$1),FH!$E$2:$AZ$97)</f>
        <v>0</v>
      </c>
      <c r="N154" s="250">
        <f>SUMPRODUCT((FH!$A$2:$A$97=$A154)*(FHEmp=N$1),FH!$E$2:$AZ$97)</f>
        <v>0</v>
      </c>
      <c r="O154" s="250">
        <f>SUMPRODUCT((FH!$A$2:$A$97=$A154)*(FHEmp=O$1),FH!$E$2:$AZ$97)</f>
        <v>0</v>
      </c>
      <c r="P154" s="250">
        <f>SUMPRODUCT((FH!$A$2:$A$97=$A154)*(FHEmp=P$1),FH!$E$2:$AZ$97)</f>
        <v>0</v>
      </c>
      <c r="Q154" s="250">
        <f>SUMPRODUCT((FH!$A$2:$A$97=$A154)*(FHEmp=Q$1),FH!$E$2:$AZ$97)</f>
        <v>0</v>
      </c>
      <c r="R154" s="250">
        <f>SUMPRODUCT((FH!$A$2:$A$97=$A154)*(FHEmp=R$1),FH!$E$2:$AZ$97)</f>
        <v>0</v>
      </c>
      <c r="S154" s="250">
        <f>SUMPRODUCT((FH!$A$2:$A$97=$A154)*(FHEmp=S$1),FH!$E$2:$AZ$97)</f>
        <v>0</v>
      </c>
      <c r="T154" s="250">
        <f>SUMPRODUCT((FH!$A$2:$A$97=$A154)*(FHEmp=T$1),FH!$E$2:$AZ$97)</f>
        <v>0</v>
      </c>
      <c r="U154" s="250">
        <f>SUMPRODUCT((FH!$A$2:$A$97=$A154)*(FHEmp=U$1),FH!$E$2:$AZ$97)</f>
        <v>0</v>
      </c>
      <c r="V154" s="250">
        <f>SUMPRODUCT((FH!$A$2:$A$97=$A154)*(FHEmp=V$1),FH!$E$2:$AZ$97)</f>
        <v>0</v>
      </c>
      <c r="W154" s="250">
        <f>SUMPRODUCT((FH!$A$2:$A$97=$A154)*(FHEmp=W$1),FH!$E$2:$AZ$97)</f>
        <v>0</v>
      </c>
      <c r="X154" s="250">
        <f>SUMPRODUCT((FH!$A$2:$A$97=$A154)*(FHEmp=X$1),FH!$E$2:$AZ$97)</f>
        <v>0</v>
      </c>
      <c r="Y154" s="250">
        <f>SUMPRODUCT((FH!$A$2:$A$97=$A154)*(FHEmp=Y$1),FH!$E$2:$AZ$97)</f>
        <v>0</v>
      </c>
      <c r="Z154" s="250">
        <f>SUMPRODUCT((FH!$A$2:$A$97=$A154)*(FHEmp=Z$1),FH!$E$2:$AZ$97)</f>
        <v>0</v>
      </c>
      <c r="AA154" s="250">
        <f>SUMPRODUCT((FH!$A$2:$A$97=$A154)*(FHEmp=AA$1),FH!$E$2:$AZ$97)</f>
        <v>0</v>
      </c>
      <c r="AB154" s="250">
        <f>SUMPRODUCT((FH!$A$2:$A$97=$A154)*(FHEmp=AB$1),FH!$E$2:$AZ$97)</f>
        <v>0</v>
      </c>
      <c r="AC154" s="250">
        <f>SUMPRODUCT((FH!$A$2:$A$97=$A154)*(FHEmp=AC$1),FH!$E$2:$AZ$97)</f>
        <v>0</v>
      </c>
      <c r="AD154" s="250">
        <f>SUMPRODUCT((FH!$A$2:$A$97=$A154)*(FHEmp=AD$1),FH!$E$2:$AZ$97)</f>
        <v>0</v>
      </c>
      <c r="AE154" s="250">
        <f>SUMPRODUCT((FH!$A$2:$A$97=$A154)*(FHEmp=AE$1),FH!$E$2:$AZ$97)</f>
        <v>0</v>
      </c>
      <c r="AF154" s="250">
        <f>SUMPRODUCT((FH!$A$2:$A$97=$A154)*(FHEmp=AF$1),FH!$E$2:$AZ$97)</f>
        <v>0</v>
      </c>
      <c r="AG154" s="250">
        <f>SUMPRODUCT((FH!$A$2:$A$97=$A154)*(FHEmp=AG$1),FH!$E$2:$AZ$97)</f>
        <v>0</v>
      </c>
      <c r="AH154" s="250">
        <f>SUMPRODUCT((FH!$A$2:$A$97=$A154)*(FHEmp=AH$1),FH!$E$2:$AZ$97)</f>
        <v>0</v>
      </c>
      <c r="AI154" s="250">
        <f>SUMPRODUCT((FH!$A$2:$A$97=$A154)*(FHEmp=AI$1),FH!$E$2:$AZ$97)</f>
        <v>0</v>
      </c>
      <c r="AJ154" s="250">
        <f>SUMPRODUCT((FH!$A$2:$A$97=$A154)*(FHEmp=AJ$1),FH!$E$2:$AZ$97)</f>
        <v>0</v>
      </c>
      <c r="AK154" s="250">
        <f>SUMPRODUCT((FH!$A$2:$A$97=$A154)*(FHEmp=AK$1),FH!$E$2:$AZ$97)</f>
        <v>0</v>
      </c>
      <c r="AL154" s="250">
        <f>SUMPRODUCT((FH!$A$2:$A$97=$A154)*(FHEmp=AL$1),FH!$E$2:$AZ$97)</f>
        <v>0</v>
      </c>
      <c r="AM154" s="250">
        <f>SUMPRODUCT((FH!$A$2:$A$97=$A154)*(FHEmp=AM$1),FH!$E$2:$AZ$97)</f>
        <v>0</v>
      </c>
      <c r="AN154" s="250">
        <f>SUMPRODUCT((FH!$A$2:$A$97=$A154)*(FHEmp=AN$1),FH!$E$2:$AZ$97)</f>
        <v>0</v>
      </c>
      <c r="AO154" s="250">
        <f>SUMPRODUCT((FH!$A$2:$A$97=$A154)*(FHEmp=AO$1),FH!$E$2:$AZ$97)</f>
        <v>0</v>
      </c>
      <c r="AP154" s="250">
        <f>SUMPRODUCT((FH!$A$2:$A$97=$A154)*(FHEmp=AP$1),FH!$E$2:$AZ$97)</f>
        <v>0</v>
      </c>
      <c r="AQ154" s="250">
        <f>SUMPRODUCT((FH!$A$2:$A$97=$A154)*(FHEmp=AQ$1),FH!$E$2:$AZ$97)</f>
        <v>0</v>
      </c>
      <c r="AR154" s="250">
        <f>SUMPRODUCT((FH!$A$2:$A$97=$A154)*(FHEmp=AR$1),FH!$E$2:$AZ$97)</f>
        <v>0</v>
      </c>
      <c r="AS154" s="250">
        <f>SUMPRODUCT((FH!$A$2:$A$97=$A154)*(FHEmp=AS$1),FH!$E$2:$AZ$97)</f>
        <v>0</v>
      </c>
      <c r="AT154" s="250">
        <f>SUMPRODUCT((FH!$A$2:$A$97=$A154)*(FHEmp=AT$1),FH!$E$2:$AZ$97)</f>
        <v>0</v>
      </c>
      <c r="AU154" s="250">
        <f>SUMPRODUCT((FH!$A$2:$A$97=$A154)*(FHEmp=AU$1),FH!$E$2:$AZ$97)</f>
        <v>0</v>
      </c>
      <c r="AV154" s="250">
        <f>SUMPRODUCT((FH!$A$2:$A$97=$A154)*(FHEmp=AV$1),FH!$E$2:$AZ$97)</f>
        <v>0</v>
      </c>
      <c r="AW154" s="250">
        <f>SUMPRODUCT((FH!$A$2:$A$97=$A154)*(FHEmp=AW$1),FH!$E$2:$AZ$97)</f>
        <v>0</v>
      </c>
      <c r="AX154" s="467">
        <f>SUMPRODUCT((FH!$A$2:$A$97=$A154)*(FHEmp=AX$1),FH!$E$2:$AZ$97)</f>
        <v>0</v>
      </c>
    </row>
    <row r="155" spans="1:50" s="271" customFormat="1" x14ac:dyDescent="0.2">
      <c r="A155" s="247">
        <f t="shared" si="42"/>
        <v>42562</v>
      </c>
      <c r="B155" s="253" t="str">
        <f>Total!$K$1</f>
        <v>T22</v>
      </c>
      <c r="C155" s="249">
        <f>SUMPRODUCT(('T22'!$A$2:$A$97=$A155)*(T22Emp=C$1),'T22'!$E$2:$AZ$97)</f>
        <v>0</v>
      </c>
      <c r="D155" s="250">
        <f>SUMPRODUCT(('T22'!$A$2:$A$97=$A155)*(T22Emp=D$1),'T22'!$E$2:$AZ$97)</f>
        <v>0</v>
      </c>
      <c r="E155" s="250">
        <f>SUMPRODUCT(('T22'!$A$2:$A$97=$A155)*(T22Emp=E$1),'T22'!$E$2:$AZ$97)</f>
        <v>0</v>
      </c>
      <c r="F155" s="250">
        <f>SUMPRODUCT(('T22'!$A$2:$A$97=$A155)*(T22Emp=F$1),'T22'!$E$2:$AZ$97)</f>
        <v>0</v>
      </c>
      <c r="G155" s="250">
        <f>SUMPRODUCT(('T22'!$A$2:$A$97=$A155)*(T22Emp=G$1),'T22'!$E$2:$AZ$97)</f>
        <v>0</v>
      </c>
      <c r="H155" s="250">
        <f>SUMPRODUCT(('T22'!$A$2:$A$97=$A155)*(T22Emp=H$1),'T22'!$E$2:$AZ$97)</f>
        <v>0</v>
      </c>
      <c r="I155" s="250">
        <f>SUMPRODUCT(('T22'!$A$2:$A$97=$A155)*(T22Emp=I$1),'T22'!$E$2:$AZ$97)</f>
        <v>0</v>
      </c>
      <c r="J155" s="250">
        <f>SUMPRODUCT(('T22'!$A$2:$A$97=$A155)*(T22Emp=J$1),'T22'!$E$2:$AZ$97)</f>
        <v>0</v>
      </c>
      <c r="K155" s="250">
        <f>SUMPRODUCT(('T22'!$A$2:$A$97=$A155)*(T22Emp=K$1),'T22'!$E$2:$AZ$97)</f>
        <v>0</v>
      </c>
      <c r="L155" s="250">
        <f>SUMPRODUCT(('T22'!$A$2:$A$97=$A155)*(T22Emp=L$1),'T22'!$E$2:$AZ$97)</f>
        <v>0</v>
      </c>
      <c r="M155" s="250">
        <f>SUMPRODUCT(('T22'!$A$2:$A$97=$A155)*(T22Emp=M$1),'T22'!$E$2:$AZ$97)</f>
        <v>0</v>
      </c>
      <c r="N155" s="250">
        <f>SUMPRODUCT(('T22'!$A$2:$A$97=$A155)*(T22Emp=N$1),'T22'!$E$2:$AZ$97)</f>
        <v>0</v>
      </c>
      <c r="O155" s="250">
        <f>SUMPRODUCT(('T22'!$A$2:$A$97=$A155)*(T22Emp=O$1),'T22'!$E$2:$AZ$97)</f>
        <v>0</v>
      </c>
      <c r="P155" s="250">
        <f>SUMPRODUCT(('T22'!$A$2:$A$97=$A155)*(T22Emp=P$1),'T22'!$E$2:$AZ$97)</f>
        <v>0</v>
      </c>
      <c r="Q155" s="250">
        <f>SUMPRODUCT(('T22'!$A$2:$A$97=$A155)*(T22Emp=Q$1),'T22'!$E$2:$AZ$97)</f>
        <v>0</v>
      </c>
      <c r="R155" s="250">
        <f>SUMPRODUCT(('T22'!$A$2:$A$97=$A155)*(T22Emp=R$1),'T22'!$E$2:$AZ$97)</f>
        <v>2.7500000000000009</v>
      </c>
      <c r="S155" s="250">
        <f>SUMPRODUCT(('T22'!$A$2:$A$97=$A155)*(T22Emp=S$1),'T22'!$E$2:$AZ$97)</f>
        <v>0</v>
      </c>
      <c r="T155" s="250">
        <f>SUMPRODUCT(('T22'!$A$2:$A$97=$A155)*(T22Emp=T$1),'T22'!$E$2:$AZ$97)</f>
        <v>0</v>
      </c>
      <c r="U155" s="250">
        <f>SUMPRODUCT(('T22'!$A$2:$A$97=$A155)*(T22Emp=U$1),'T22'!$E$2:$AZ$97)</f>
        <v>0</v>
      </c>
      <c r="V155" s="250">
        <f>SUMPRODUCT(('T22'!$A$2:$A$97=$A155)*(T22Emp=V$1),'T22'!$E$2:$AZ$97)</f>
        <v>0</v>
      </c>
      <c r="W155" s="250">
        <f>SUMPRODUCT(('T22'!$A$2:$A$97=$A155)*(T22Emp=W$1),'T22'!$E$2:$AZ$97)</f>
        <v>0</v>
      </c>
      <c r="X155" s="250">
        <f>SUMPRODUCT(('T22'!$A$2:$A$97=$A155)*(T22Emp=X$1),'T22'!$E$2:$AZ$97)</f>
        <v>3.2499999999999991</v>
      </c>
      <c r="Y155" s="250">
        <f>SUMPRODUCT(('T22'!$A$2:$A$97=$A155)*(T22Emp=Y$1),'T22'!$E$2:$AZ$97)</f>
        <v>0</v>
      </c>
      <c r="Z155" s="250">
        <f>SUMPRODUCT(('T22'!$A$2:$A$97=$A155)*(T22Emp=Z$1),'T22'!$E$2:$AZ$97)</f>
        <v>0</v>
      </c>
      <c r="AA155" s="250">
        <f>SUMPRODUCT(('T22'!$A$2:$A$97=$A155)*(T22Emp=AA$1),'T22'!$E$2:$AZ$97)</f>
        <v>0</v>
      </c>
      <c r="AB155" s="250">
        <f>SUMPRODUCT(('T22'!$A$2:$A$97=$A155)*(T22Emp=AB$1),'T22'!$E$2:$AZ$97)</f>
        <v>0</v>
      </c>
      <c r="AC155" s="250">
        <f>SUMPRODUCT(('T22'!$A$2:$A$97=$A155)*(T22Emp=AC$1),'T22'!$E$2:$AZ$97)</f>
        <v>0</v>
      </c>
      <c r="AD155" s="250">
        <f>SUMPRODUCT(('T22'!$A$2:$A$97=$A155)*(T22Emp=AD$1),'T22'!$E$2:$AZ$97)</f>
        <v>0</v>
      </c>
      <c r="AE155" s="250">
        <f>SUMPRODUCT(('T22'!$A$2:$A$97=$A155)*(T22Emp=AE$1),'T22'!$E$2:$AZ$97)</f>
        <v>0</v>
      </c>
      <c r="AF155" s="250">
        <f>SUMPRODUCT(('T22'!$A$2:$A$97=$A155)*(T22Emp=AF$1),'T22'!$E$2:$AZ$97)</f>
        <v>0</v>
      </c>
      <c r="AG155" s="250">
        <f>SUMPRODUCT(('T22'!$A$2:$A$97=$A155)*(T22Emp=AG$1),'T22'!$E$2:$AZ$97)</f>
        <v>0</v>
      </c>
      <c r="AH155" s="250">
        <f>SUMPRODUCT(('T22'!$A$2:$A$97=$A155)*(T22Emp=AH$1),'T22'!$E$2:$AZ$97)</f>
        <v>0</v>
      </c>
      <c r="AI155" s="250">
        <f>SUMPRODUCT(('T22'!$A$2:$A$97=$A155)*(T22Emp=AI$1),'T22'!$E$2:$AZ$97)</f>
        <v>0</v>
      </c>
      <c r="AJ155" s="250">
        <f>SUMPRODUCT(('T22'!$A$2:$A$97=$A155)*(T22Emp=AJ$1),'T22'!$E$2:$AZ$97)</f>
        <v>0</v>
      </c>
      <c r="AK155" s="250">
        <f>SUMPRODUCT(('T22'!$A$2:$A$97=$A155)*(T22Emp=AK$1),'T22'!$E$2:$AZ$97)</f>
        <v>0</v>
      </c>
      <c r="AL155" s="250">
        <f>SUMPRODUCT(('T22'!$A$2:$A$97=$A155)*(T22Emp=AL$1),'T22'!$E$2:$AZ$97)</f>
        <v>0</v>
      </c>
      <c r="AM155" s="250">
        <f>SUMPRODUCT(('T22'!$A$2:$A$97=$A155)*(T22Emp=AM$1),'T22'!$E$2:$AZ$97)</f>
        <v>0</v>
      </c>
      <c r="AN155" s="250">
        <f>SUMPRODUCT(('T22'!$A$2:$A$97=$A155)*(T22Emp=AN$1),'T22'!$E$2:$AZ$97)</f>
        <v>0</v>
      </c>
      <c r="AO155" s="250">
        <f>SUMPRODUCT(('T22'!$A$2:$A$97=$A155)*(T22Emp=AO$1),'T22'!$E$2:$AZ$97)</f>
        <v>0</v>
      </c>
      <c r="AP155" s="250">
        <f>SUMPRODUCT(('T22'!$A$2:$A$97=$A155)*(T22Emp=AP$1),'T22'!$E$2:$AZ$97)</f>
        <v>0</v>
      </c>
      <c r="AQ155" s="250">
        <f>SUMPRODUCT(('T22'!$A$2:$A$97=$A155)*(T22Emp=AQ$1),'T22'!$E$2:$AZ$97)</f>
        <v>0</v>
      </c>
      <c r="AR155" s="250">
        <f>SUMPRODUCT(('T22'!$A$2:$A$97=$A155)*(T22Emp=AR$1),'T22'!$E$2:$AZ$97)</f>
        <v>0</v>
      </c>
      <c r="AS155" s="250">
        <f>SUMPRODUCT(('T22'!$A$2:$A$97=$A155)*(T22Emp=AS$1),'T22'!$E$2:$AZ$97)</f>
        <v>0</v>
      </c>
      <c r="AT155" s="250">
        <f>SUMPRODUCT(('T22'!$A$2:$A$97=$A155)*(T22Emp=AT$1),'T22'!$E$2:$AZ$97)</f>
        <v>0</v>
      </c>
      <c r="AU155" s="250">
        <f>SUMPRODUCT(('T22'!$A$2:$A$97=$A155)*(T22Emp=AU$1),'T22'!$E$2:$AZ$97)</f>
        <v>0</v>
      </c>
      <c r="AV155" s="250">
        <f>SUMPRODUCT(('T22'!$A$2:$A$97=$A155)*(T22Emp=AV$1),'T22'!$E$2:$AZ$97)</f>
        <v>0</v>
      </c>
      <c r="AW155" s="250">
        <f>SUMPRODUCT(('T22'!$A$2:$A$97=$A155)*(T22Emp=AW$1),'T22'!$E$2:$AZ$97)</f>
        <v>0</v>
      </c>
      <c r="AX155" s="467">
        <f>SUMPRODUCT(('T22'!$A$2:$A$97=$A155)*(T22Emp=AX$1),'T22'!$E$2:$AZ$97)</f>
        <v>0</v>
      </c>
    </row>
    <row r="156" spans="1:50" s="271" customFormat="1" x14ac:dyDescent="0.2">
      <c r="A156" s="247">
        <f t="shared" si="42"/>
        <v>42562</v>
      </c>
      <c r="B156" s="254" t="str">
        <f>Total!$L$1</f>
        <v>RF</v>
      </c>
      <c r="C156" s="249">
        <f>SUMPRODUCT((RF!$A$2:$A$17=$A156)*(RFEmp=C$1)*(RF!$H$21:$AO$21="RF Valet"),RF!$H$2:$AO$17)</f>
        <v>0</v>
      </c>
      <c r="D156" s="250">
        <f>SUMPRODUCT((RF!$A$2:$A$17=$A156)*(RFEmp=D$1)*(RF!$H$21:$AO$21="RF Valet"),RF!$H$2:$AO$17)</f>
        <v>0</v>
      </c>
      <c r="E156" s="250">
        <f>SUMPRODUCT((RF!$A$2:$A$17=$A156)*(RFEmp=E$1)*(RF!$H$21:$AO$21="RF Valet"),RF!$H$2:$AO$17)</f>
        <v>0</v>
      </c>
      <c r="F156" s="250">
        <f>SUMPRODUCT((RF!$A$2:$A$17=$A156)*(RFEmp=F$1)*(RF!$H$21:$AO$21="RF Valet"),RF!$H$2:$AO$17)</f>
        <v>0</v>
      </c>
      <c r="G156" s="250">
        <f>SUMPRODUCT((RF!$A$2:$A$17=$A156)*(RFEmp=G$1)*(RF!$H$21:$AO$21="RF Valet"),RF!$H$2:$AO$17)</f>
        <v>0</v>
      </c>
      <c r="H156" s="250">
        <f>SUMPRODUCT((RF!$A$2:$A$17=$A156)*(RFEmp=H$1)*(RF!$H$21:$AO$21="RF Valet"),RF!$H$2:$AO$17)</f>
        <v>0</v>
      </c>
      <c r="I156" s="250">
        <f>SUMPRODUCT((RF!$A$2:$A$17=$A156)*(RFEmp=I$1)*(RF!$H$21:$AO$21="RF Valet"),RF!$H$2:$AO$17)</f>
        <v>0</v>
      </c>
      <c r="J156" s="250">
        <f>SUMPRODUCT((RF!$A$2:$A$17=$A156)*(RFEmp=J$1)*(RF!$H$21:$AO$21="RF Valet"),RF!$H$2:$AO$17)</f>
        <v>0</v>
      </c>
      <c r="K156" s="250">
        <f>SUMPRODUCT((RF!$A$2:$A$17=$A156)*(RFEmp=K$1)*(RF!$H$21:$AO$21="RF Valet"),RF!$H$2:$AO$17)</f>
        <v>0</v>
      </c>
      <c r="L156" s="250">
        <f>SUMPRODUCT((RF!$A$2:$A$17=$A156)*(RFEmp=L$1)*(RF!$H$21:$AO$21="RF Valet"),RF!$H$2:$AO$17)</f>
        <v>0</v>
      </c>
      <c r="M156" s="250">
        <f>SUMPRODUCT((RF!$A$2:$A$17=$A156)*(RFEmp=M$1)*(RF!$H$21:$AO$21="RF Valet"),RF!$H$2:$AO$17)</f>
        <v>0</v>
      </c>
      <c r="N156" s="250">
        <f>SUMPRODUCT((RF!$A$2:$A$17=$A156)*(RFEmp=N$1)*(RF!$H$21:$AO$21="RF Valet"),RF!$H$2:$AO$17)</f>
        <v>0</v>
      </c>
      <c r="O156" s="250">
        <f>SUMPRODUCT((RF!$A$2:$A$17=$A156)*(RFEmp=O$1)*(RF!$H$21:$AO$21="RF Valet"),RF!$H$2:$AO$17)</f>
        <v>0</v>
      </c>
      <c r="P156" s="250">
        <f>SUMPRODUCT((RF!$A$2:$A$17=$A156)*(RFEmp=P$1)*(RF!$H$21:$AO$21="RF Valet"),RF!$H$2:$AO$17)</f>
        <v>0</v>
      </c>
      <c r="Q156" s="250">
        <f>SUMPRODUCT((RF!$A$2:$A$17=$A156)*(RFEmp=Q$1)*(RF!$H$21:$AO$21="RF Valet"),RF!$H$2:$AO$17)</f>
        <v>0</v>
      </c>
      <c r="R156" s="250">
        <f>SUMPRODUCT((RF!$A$2:$A$17=$A156)*(RFEmp=R$1)*(RF!$H$21:$AO$21="RF Valet"),RF!$H$2:$AO$17)</f>
        <v>0</v>
      </c>
      <c r="S156" s="250">
        <f>SUMPRODUCT((RF!$A$2:$A$17=$A156)*(RFEmp=S$1)*(RF!$H$21:$AO$21="RF Valet"),RF!$H$2:$AO$17)</f>
        <v>0</v>
      </c>
      <c r="T156" s="250">
        <f>SUMPRODUCT((RF!$A$2:$A$17=$A156)*(RFEmp=T$1)*(RF!$H$21:$AO$21="RF Valet"),RF!$H$2:$AO$17)</f>
        <v>0</v>
      </c>
      <c r="U156" s="250">
        <f>SUMPRODUCT((RF!$A$2:$A$17=$A156)*(RFEmp=U$1)*(RF!$H$21:$AO$21="RF Valet"),RF!$H$2:$AO$17)</f>
        <v>0</v>
      </c>
      <c r="V156" s="250">
        <f>SUMPRODUCT((RF!$A$2:$A$17=$A156)*(RFEmp=V$1)*(RF!$H$21:$AO$21="RF Valet"),RF!$H$2:$AO$17)</f>
        <v>0</v>
      </c>
      <c r="W156" s="250">
        <f>SUMPRODUCT((RF!$A$2:$A$17=$A156)*(RFEmp=W$1)*(RF!$H$21:$AO$21="RF Valet"),RF!$H$2:$AO$17)</f>
        <v>0</v>
      </c>
      <c r="X156" s="250">
        <f>SUMPRODUCT((RF!$A$2:$A$17=$A156)*(RFEmp=X$1)*(RF!$H$21:$AO$21="RF Valet"),RF!$H$2:$AO$17)</f>
        <v>0</v>
      </c>
      <c r="Y156" s="250">
        <f>SUMPRODUCT((RF!$A$2:$A$17=$A156)*(RFEmp=Y$1)*(RF!$H$21:$AO$21="RF Valet"),RF!$H$2:$AO$17)</f>
        <v>0</v>
      </c>
      <c r="Z156" s="250">
        <f>SUMPRODUCT((RF!$A$2:$A$17=$A156)*(RFEmp=Z$1)*(RF!$H$21:$AO$21="RF Valet"),RF!$H$2:$AO$17)</f>
        <v>0</v>
      </c>
      <c r="AA156" s="250">
        <f>SUMPRODUCT((RF!$A$2:$A$17=$A156)*(RFEmp=AA$1)*(RF!$H$21:$AO$21="RF Valet"),RF!$H$2:$AO$17)</f>
        <v>0</v>
      </c>
      <c r="AB156" s="250">
        <f>SUMPRODUCT((RF!$A$2:$A$17=$A156)*(RFEmp=AB$1)*(RF!$H$21:$AO$21="RF Valet"),RF!$H$2:$AO$17)</f>
        <v>0</v>
      </c>
      <c r="AC156" s="250">
        <f>SUMPRODUCT((RF!$A$2:$A$17=$A156)*(RFEmp=AC$1)*(RF!$H$21:$AO$21="RF Valet"),RF!$H$2:$AO$17)</f>
        <v>0</v>
      </c>
      <c r="AD156" s="250">
        <f>SUMPRODUCT((RF!$A$2:$A$17=$A156)*(RFEmp=AD$1)*(RF!$H$21:$AO$21="RF Valet"),RF!$H$2:$AO$17)</f>
        <v>0</v>
      </c>
      <c r="AE156" s="250">
        <f>SUMPRODUCT((RF!$A$2:$A$17=$A156)*(RFEmp=AE$1)*(RF!$H$21:$AO$21="RF Valet"),RF!$H$2:$AO$17)</f>
        <v>0</v>
      </c>
      <c r="AF156" s="250">
        <f>SUMPRODUCT((RF!$A$2:$A$17=$A156)*(RFEmp=AF$1)*(RF!$H$21:$AO$21="RF Valet"),RF!$H$2:$AO$17)</f>
        <v>0</v>
      </c>
      <c r="AG156" s="250">
        <f>SUMPRODUCT((RF!$A$2:$A$17=$A156)*(RFEmp=AG$1)*(RF!$H$21:$AO$21="RF Valet"),RF!$H$2:$AO$17)</f>
        <v>0</v>
      </c>
      <c r="AH156" s="250">
        <f>SUMPRODUCT((RF!$A$2:$A$17=$A156)*(RFEmp=AH$1)*(RF!$H$21:$AO$21="RF Valet"),RF!$H$2:$AO$17)</f>
        <v>0</v>
      </c>
      <c r="AI156" s="250">
        <f>SUMPRODUCT((RF!$A$2:$A$17=$A156)*(RFEmp=AI$1)*(RF!$H$21:$AO$21="RF Valet"),RF!$H$2:$AO$17)</f>
        <v>0</v>
      </c>
      <c r="AJ156" s="250">
        <f>SUMPRODUCT((RF!$A$2:$A$17=$A156)*(RFEmp=AJ$1)*(RF!$H$21:$AO$21="RF Valet"),RF!$H$2:$AO$17)</f>
        <v>0</v>
      </c>
      <c r="AK156" s="250">
        <f>SUMPRODUCT((RF!$A$2:$A$17=$A156)*(RFEmp=AK$1)*(RF!$H$21:$AO$21="RF Valet"),RF!$H$2:$AO$17)</f>
        <v>0</v>
      </c>
      <c r="AL156" s="250">
        <f>SUMPRODUCT((RF!$A$2:$A$17=$A156)*(RFEmp=AL$1)*(RF!$H$21:$AO$21="RF Valet"),RF!$H$2:$AO$17)</f>
        <v>0</v>
      </c>
      <c r="AM156" s="250">
        <f>SUMPRODUCT((RF!$A$2:$A$17=$A156)*(RFEmp=AM$1)*(RF!$H$21:$AO$21="RF Valet"),RF!$H$2:$AO$17)</f>
        <v>0</v>
      </c>
      <c r="AN156" s="250">
        <f>SUMPRODUCT((RF!$A$2:$A$17=$A156)*(RFEmp=AN$1)*(RF!$H$21:$AO$21="RF Valet"),RF!$H$2:$AO$17)</f>
        <v>0</v>
      </c>
      <c r="AO156" s="250">
        <f>SUMPRODUCT((RF!$A$2:$A$17=$A156)*(RFEmp=AO$1)*(RF!$H$21:$AO$21="RF Valet"),RF!$H$2:$AO$17)</f>
        <v>0</v>
      </c>
      <c r="AP156" s="250">
        <f>SUMPRODUCT((RF!$A$2:$A$17=$A156)*(RFEmp=AP$1)*(RF!$H$21:$AO$21="RF Valet"),RF!$H$2:$AO$17)</f>
        <v>0</v>
      </c>
      <c r="AQ156" s="250">
        <f>SUMPRODUCT((RF!$A$2:$A$17=$A156)*(RFEmp=AQ$1)*(RF!$H$21:$AO$21="RF Valet"),RF!$H$2:$AO$17)</f>
        <v>0</v>
      </c>
      <c r="AR156" s="250">
        <f>SUMPRODUCT((RF!$A$2:$A$17=$A156)*(RFEmp=AR$1)*(RF!$H$21:$AO$21="RF Valet"),RF!$H$2:$AO$17)</f>
        <v>0</v>
      </c>
      <c r="AS156" s="250">
        <f>SUMPRODUCT((RF!$A$2:$A$17=$A156)*(RFEmp=AS$1)*(RF!$H$21:$AO$21="RF Valet"),RF!$H$2:$AO$17)</f>
        <v>0</v>
      </c>
      <c r="AT156" s="250">
        <f>SUMPRODUCT((RF!$A$2:$A$17=$A156)*(RFEmp=AT$1)*(RF!$H$21:$AO$21="RF Valet"),RF!$H$2:$AO$17)</f>
        <v>0</v>
      </c>
      <c r="AU156" s="250">
        <f>SUMPRODUCT((RF!$A$2:$A$17=$A156)*(RFEmp=AU$1)*(RF!$H$21:$AO$21="RF Valet"),RF!$H$2:$AO$17)</f>
        <v>0</v>
      </c>
      <c r="AV156" s="250">
        <f>SUMPRODUCT((RF!$A$2:$A$17=$A156)*(RFEmp=AV$1)*(RF!$H$21:$AO$21="RF Valet"),RF!$H$2:$AO$17)</f>
        <v>0</v>
      </c>
      <c r="AW156" s="250">
        <f>SUMPRODUCT((RF!$A$2:$A$17=$A156)*(RFEmp=AW$1)*(RF!$H$21:$AO$21="RF Valet"),RF!$H$2:$AO$17)</f>
        <v>0</v>
      </c>
      <c r="AX156" s="467">
        <f>SUMPRODUCT((RF!$A$2:$A$17=$A156)*(RFEmp=AX$1)*(RF!$H$21:$AO$21="RF Valet"),RF!$H$2:$AO$17)</f>
        <v>0</v>
      </c>
    </row>
    <row r="157" spans="1:50" s="271" customFormat="1" x14ac:dyDescent="0.2">
      <c r="A157" s="247">
        <f t="shared" si="42"/>
        <v>42562</v>
      </c>
      <c r="B157" s="571" t="s">
        <v>139</v>
      </c>
      <c r="C157" s="249">
        <f>SUMPRODUCT(('RC'!$A$2:$A$17=$A157)*(RCEmp=C$1),'RC'!$D$2:$AK$17)</f>
        <v>0</v>
      </c>
      <c r="D157" s="250">
        <f>SUMPRODUCT(('RC'!$A$2:$A$17=$A157)*(RCEmp=D$1),'RC'!$D$2:$AK$17)</f>
        <v>0</v>
      </c>
      <c r="E157" s="250">
        <f>SUMPRODUCT(('RC'!$A$2:$A$17=$A157)*(RCEmp=E$1),'RC'!$D$2:$AK$17)</f>
        <v>0</v>
      </c>
      <c r="F157" s="250">
        <f>SUMPRODUCT(('RC'!$A$2:$A$17=$A157)*(RCEmp=F$1),'RC'!$D$2:$AK$17)</f>
        <v>0</v>
      </c>
      <c r="G157" s="250">
        <f>SUMPRODUCT(('RC'!$A$2:$A$17=$A157)*(RCEmp=G$1),'RC'!$D$2:$AK$17)</f>
        <v>0</v>
      </c>
      <c r="H157" s="250">
        <f>SUMPRODUCT(('RC'!$A$2:$A$17=$A157)*(RCEmp=H$1),'RC'!$D$2:$AK$17)</f>
        <v>0</v>
      </c>
      <c r="I157" s="250">
        <f>SUMPRODUCT(('RC'!$A$2:$A$17=$A157)*(RCEmp=I$1),'RC'!$D$2:$AK$17)</f>
        <v>0</v>
      </c>
      <c r="J157" s="250">
        <f>SUMPRODUCT(('RC'!$A$2:$A$17=$A157)*(RCEmp=J$1),'RC'!$D$2:$AK$17)</f>
        <v>0</v>
      </c>
      <c r="K157" s="250">
        <f>SUMPRODUCT(('RC'!$A$2:$A$17=$A157)*(RCEmp=K$1),'RC'!$D$2:$AK$17)</f>
        <v>0</v>
      </c>
      <c r="L157" s="250">
        <f>SUMPRODUCT(('RC'!$A$2:$A$17=$A157)*(RCEmp=L$1),'RC'!$D$2:$AK$17)</f>
        <v>0</v>
      </c>
      <c r="M157" s="250">
        <f>SUMPRODUCT(('RC'!$A$2:$A$17=$A157)*(RCEmp=M$1),'RC'!$D$2:$AK$17)</f>
        <v>0</v>
      </c>
      <c r="N157" s="250">
        <f>SUMPRODUCT(('RC'!$A$2:$A$17=$A157)*(RCEmp=N$1),'RC'!$D$2:$AK$17)</f>
        <v>0</v>
      </c>
      <c r="O157" s="250">
        <f>SUMPRODUCT(('RC'!$A$2:$A$17=$A157)*(RCEmp=O$1),'RC'!$D$2:$AK$17)</f>
        <v>0</v>
      </c>
      <c r="P157" s="250">
        <f>SUMPRODUCT(('RC'!$A$2:$A$17=$A157)*(RCEmp=P$1),'RC'!$D$2:$AK$17)</f>
        <v>0</v>
      </c>
      <c r="Q157" s="250">
        <f>SUMPRODUCT(('RC'!$A$2:$A$17=$A157)*(RCEmp=Q$1),'RC'!$D$2:$AK$17)</f>
        <v>0</v>
      </c>
      <c r="R157" s="250">
        <f>SUMPRODUCT(('RC'!$A$2:$A$17=$A157)*(RCEmp=R$1),'RC'!$D$2:$AK$17)</f>
        <v>0</v>
      </c>
      <c r="S157" s="250">
        <f>SUMPRODUCT(('RC'!$A$2:$A$17=$A157)*(RCEmp=S$1),'RC'!$D$2:$AK$17)</f>
        <v>0</v>
      </c>
      <c r="T157" s="250">
        <f>SUMPRODUCT(('RC'!$A$2:$A$17=$A157)*(RCEmp=T$1),'RC'!$D$2:$AK$17)</f>
        <v>0</v>
      </c>
      <c r="U157" s="250">
        <f>SUMPRODUCT(('RC'!$A$2:$A$17=$A157)*(RCEmp=U$1),'RC'!$D$2:$AK$17)</f>
        <v>0</v>
      </c>
      <c r="V157" s="250">
        <f>SUMPRODUCT(('RC'!$A$2:$A$17=$A157)*(RCEmp=V$1),'RC'!$D$2:$AK$17)</f>
        <v>0</v>
      </c>
      <c r="W157" s="250">
        <f>SUMPRODUCT(('RC'!$A$2:$A$17=$A157)*(RCEmp=W$1),'RC'!$D$2:$AK$17)</f>
        <v>0</v>
      </c>
      <c r="X157" s="250">
        <f>SUMPRODUCT(('RC'!$A$2:$A$17=$A157)*(RCEmp=X$1),'RC'!$D$2:$AK$17)</f>
        <v>0</v>
      </c>
      <c r="Y157" s="250">
        <f>SUMPRODUCT(('RC'!$A$2:$A$17=$A157)*(RCEmp=Y$1),'RC'!$D$2:$AK$17)</f>
        <v>0</v>
      </c>
      <c r="Z157" s="250">
        <f>SUMPRODUCT(('RC'!$A$2:$A$17=$A157)*(RCEmp=Z$1),'RC'!$D$2:$AK$17)</f>
        <v>0</v>
      </c>
      <c r="AA157" s="250">
        <f>SUMPRODUCT(('RC'!$A$2:$A$17=$A157)*(RCEmp=AA$1),'RC'!$D$2:$AK$17)</f>
        <v>0</v>
      </c>
      <c r="AB157" s="250">
        <f>SUMPRODUCT(('RC'!$A$2:$A$17=$A157)*(RCEmp=AB$1),'RC'!$D$2:$AK$17)</f>
        <v>0</v>
      </c>
      <c r="AC157" s="250">
        <f>SUMPRODUCT(('RC'!$A$2:$A$17=$A157)*(RCEmp=AC$1),'RC'!$D$2:$AK$17)</f>
        <v>0</v>
      </c>
      <c r="AD157" s="250">
        <f>SUMPRODUCT(('RC'!$A$2:$A$17=$A157)*(RCEmp=AD$1),'RC'!$D$2:$AK$17)</f>
        <v>0</v>
      </c>
      <c r="AE157" s="250">
        <f>SUMPRODUCT(('RC'!$A$2:$A$17=$A157)*(RCEmp=AE$1),'RC'!$D$2:$AK$17)</f>
        <v>0</v>
      </c>
      <c r="AF157" s="250">
        <f>SUMPRODUCT(('RC'!$A$2:$A$17=$A157)*(RCEmp=AF$1),'RC'!$D$2:$AK$17)</f>
        <v>0</v>
      </c>
      <c r="AG157" s="250">
        <f>SUMPRODUCT(('RC'!$A$2:$A$17=$A157)*(RCEmp=AG$1),'RC'!$D$2:$AK$17)</f>
        <v>0</v>
      </c>
      <c r="AH157" s="250">
        <f>SUMPRODUCT(('RC'!$A$2:$A$17=$A157)*(RCEmp=AH$1),'RC'!$D$2:$AK$17)</f>
        <v>0</v>
      </c>
      <c r="AI157" s="250">
        <f>SUMPRODUCT(('RC'!$A$2:$A$17=$A157)*(RCEmp=AI$1),'RC'!$D$2:$AK$17)</f>
        <v>0</v>
      </c>
      <c r="AJ157" s="250">
        <f>SUMPRODUCT(('RC'!$A$2:$A$17=$A157)*(RCEmp=AJ$1),'RC'!$D$2:$AK$17)</f>
        <v>0</v>
      </c>
      <c r="AK157" s="250">
        <f>SUMPRODUCT(('RC'!$A$2:$A$17=$A157)*(RCEmp=AK$1),'RC'!$D$2:$AK$17)</f>
        <v>0</v>
      </c>
      <c r="AL157" s="250">
        <f>SUMPRODUCT(('RC'!$A$2:$A$17=$A157)*(RCEmp=AL$1),'RC'!$D$2:$AK$17)</f>
        <v>0</v>
      </c>
      <c r="AM157" s="250">
        <f>SUMPRODUCT(('RC'!$A$2:$A$17=$A157)*(RCEmp=AM$1),'RC'!$D$2:$AK$17)</f>
        <v>0</v>
      </c>
      <c r="AN157" s="250">
        <f>SUMPRODUCT(('RC'!$A$2:$A$17=$A157)*(RCEmp=AN$1),'RC'!$D$2:$AK$17)</f>
        <v>0</v>
      </c>
      <c r="AO157" s="250">
        <f>SUMPRODUCT(('RC'!$A$2:$A$17=$A157)*(RCEmp=AO$1),'RC'!$D$2:$AK$17)</f>
        <v>0</v>
      </c>
      <c r="AP157" s="250">
        <f>SUMPRODUCT(('RC'!$A$2:$A$17=$A157)*(RCEmp=AP$1),'RC'!$D$2:$AK$17)</f>
        <v>0</v>
      </c>
      <c r="AQ157" s="250">
        <f>SUMPRODUCT(('RC'!$A$2:$A$17=$A157)*(RCEmp=AQ$1),'RC'!$D$2:$AK$17)</f>
        <v>0</v>
      </c>
      <c r="AR157" s="250">
        <f>SUMPRODUCT(('RC'!$A$2:$A$17=$A157)*(RCEmp=AR$1),'RC'!$D$2:$AK$17)</f>
        <v>0</v>
      </c>
      <c r="AS157" s="250">
        <f>SUMPRODUCT(('RC'!$A$2:$A$17=$A157)*(RCEmp=AS$1),'RC'!$D$2:$AK$17)</f>
        <v>0</v>
      </c>
      <c r="AT157" s="250">
        <f>SUMPRODUCT(('RC'!$A$2:$A$17=$A157)*(RCEmp=AT$1),'RC'!$D$2:$AK$17)</f>
        <v>0</v>
      </c>
      <c r="AU157" s="250">
        <f>SUMPRODUCT(('RC'!$A$2:$A$17=$A157)*(RCEmp=AU$1),'RC'!$D$2:$AK$17)</f>
        <v>0</v>
      </c>
      <c r="AV157" s="250">
        <f>SUMPRODUCT(('RC'!$A$2:$A$17=$A157)*(RCEmp=AV$1),'RC'!$D$2:$AK$17)</f>
        <v>0</v>
      </c>
      <c r="AW157" s="250">
        <f>SUMPRODUCT(('RC'!$A$2:$A$17=$A157)*(RCEmp=AW$1),'RC'!$D$2:$AK$17)</f>
        <v>0</v>
      </c>
      <c r="AX157" s="467">
        <f>SUMPRODUCT(('RC'!$A$2:$A$17=$A157)*(RCEmp=AX$1),'RC'!$D$2:$AK$17)</f>
        <v>0</v>
      </c>
    </row>
    <row r="158" spans="1:50" s="271" customFormat="1" x14ac:dyDescent="0.2">
      <c r="A158" s="247">
        <f t="shared" si="42"/>
        <v>42562</v>
      </c>
      <c r="B158" s="639" t="s">
        <v>152</v>
      </c>
      <c r="C158" s="249">
        <f>SUMPRODUCT((HoO!$A$2:$A$34=$A158)*(HoOEmp=C$1),HoO!$E$2:$Z$34)</f>
        <v>0</v>
      </c>
      <c r="D158" s="250">
        <f>SUMPRODUCT((HoO!$A$2:$A$34=$A158)*(HoOEmp=D$1),HoO!$E$2:$Z$34)</f>
        <v>0</v>
      </c>
      <c r="E158" s="250">
        <f>SUMPRODUCT((HoO!$A$2:$A$34=$A158)*(HoOEmp=E$1),HoO!$E$2:$Z$34)</f>
        <v>0</v>
      </c>
      <c r="F158" s="250">
        <f>SUMPRODUCT((HoO!$A$2:$A$34=$A158)*(HoOEmp=F$1),HoO!$E$2:$Z$34)</f>
        <v>0</v>
      </c>
      <c r="G158" s="250">
        <f>SUMPRODUCT((HoO!$A$2:$A$34=$A158)*(HoOEmp=G$1),HoO!$E$2:$Z$34)</f>
        <v>0</v>
      </c>
      <c r="H158" s="250">
        <f>SUMPRODUCT((HoO!$A$2:$A$34=$A158)*(HoOEmp=H$1),HoO!$E$2:$Z$34)</f>
        <v>0</v>
      </c>
      <c r="I158" s="250">
        <f>SUMPRODUCT((HoO!$A$2:$A$34=$A158)*(HoOEmp=I$1),HoO!$E$2:$Z$34)</f>
        <v>0</v>
      </c>
      <c r="J158" s="250">
        <f>SUMPRODUCT((HoO!$A$2:$A$34=$A158)*(HoOEmp=J$1),HoO!$E$2:$Z$34)</f>
        <v>0</v>
      </c>
      <c r="K158" s="250">
        <f>SUMPRODUCT((HoO!$A$2:$A$34=$A158)*(HoOEmp=K$1),HoO!$E$2:$Z$34)</f>
        <v>0</v>
      </c>
      <c r="L158" s="250">
        <f>SUMPRODUCT((HoO!$A$2:$A$34=$A158)*(HoOEmp=L$1),HoO!$E$2:$Z$34)</f>
        <v>0</v>
      </c>
      <c r="M158" s="250">
        <f>SUMPRODUCT((HoO!$A$2:$A$34=$A158)*(HoOEmp=M$1),HoO!$E$2:$Z$34)</f>
        <v>0</v>
      </c>
      <c r="N158" s="250">
        <f>SUMPRODUCT((HoO!$A$2:$A$34=$A158)*(HoOEmp=N$1),HoO!$E$2:$Z$34)</f>
        <v>0</v>
      </c>
      <c r="O158" s="250">
        <f>SUMPRODUCT((HoO!$A$2:$A$34=$A158)*(HoOEmp=O$1),HoO!$E$2:$Z$34)</f>
        <v>0</v>
      </c>
      <c r="P158" s="250">
        <f>SUMPRODUCT((HoO!$A$2:$A$34=$A158)*(HoOEmp=P$1),HoO!$E$2:$Z$34)</f>
        <v>0</v>
      </c>
      <c r="Q158" s="250">
        <f>SUMPRODUCT((HoO!$A$2:$A$34=$A158)*(HoOEmp=Q$1),HoO!$E$2:$Z$34)</f>
        <v>0</v>
      </c>
      <c r="R158" s="250">
        <f>SUMPRODUCT((HoO!$A$2:$A$34=$A158)*(HoOEmp=R$1),HoO!$E$2:$Z$34)</f>
        <v>0</v>
      </c>
      <c r="S158" s="250">
        <f>SUMPRODUCT((HoO!$A$2:$A$34=$A158)*(HoOEmp=S$1),HoO!$E$2:$Z$34)</f>
        <v>0</v>
      </c>
      <c r="T158" s="250">
        <f>SUMPRODUCT((HoO!$A$2:$A$34=$A158)*(HoOEmp=T$1),HoO!$E$2:$Z$34)</f>
        <v>0</v>
      </c>
      <c r="U158" s="250">
        <f>SUMPRODUCT((HoO!$A$2:$A$34=$A158)*(HoOEmp=U$1),HoO!$E$2:$Z$34)</f>
        <v>0</v>
      </c>
      <c r="V158" s="250">
        <f>SUMPRODUCT((HoO!$A$2:$A$34=$A158)*(HoOEmp=V$1),HoO!$E$2:$Z$34)</f>
        <v>0</v>
      </c>
      <c r="W158" s="250">
        <f>SUMPRODUCT((HoO!$A$2:$A$34=$A158)*(HoOEmp=W$1),HoO!$E$2:$Z$34)</f>
        <v>0</v>
      </c>
      <c r="X158" s="250">
        <f>SUMPRODUCT((HoO!$A$2:$A$34=$A158)*(HoOEmp=X$1),HoO!$E$2:$Z$34)</f>
        <v>0</v>
      </c>
      <c r="Y158" s="250">
        <f>SUMPRODUCT((HoO!$A$2:$A$34=$A158)*(HoOEmp=Y$1),HoO!$E$2:$Z$34)</f>
        <v>0</v>
      </c>
      <c r="Z158" s="250">
        <f>SUMPRODUCT((HoO!$A$2:$A$34=$A158)*(HoOEmp=Z$1),HoO!$E$2:$Z$34)</f>
        <v>0</v>
      </c>
      <c r="AA158" s="250">
        <f>SUMPRODUCT((HoO!$A$2:$A$34=$A158)*(HoOEmp=AA$1),HoO!$E$2:$Z$34)</f>
        <v>0</v>
      </c>
      <c r="AB158" s="250">
        <f>SUMPRODUCT((HoO!$A$2:$A$34=$A158)*(HoOEmp=AB$1),HoO!$E$2:$Z$34)</f>
        <v>0</v>
      </c>
      <c r="AC158" s="250">
        <f>SUMPRODUCT((HoO!$A$2:$A$34=$A158)*(HoOEmp=AC$1),HoO!$E$2:$Z$34)</f>
        <v>0</v>
      </c>
      <c r="AD158" s="250">
        <f>SUMPRODUCT((HoO!$A$2:$A$34=$A158)*(HoOEmp=AD$1),HoO!$E$2:$Z$34)</f>
        <v>0</v>
      </c>
      <c r="AE158" s="250">
        <f>SUMPRODUCT((HoO!$A$2:$A$34=$A158)*(HoOEmp=AE$1),HoO!$E$2:$Z$34)</f>
        <v>0</v>
      </c>
      <c r="AF158" s="250">
        <f>SUMPRODUCT((HoO!$A$2:$A$34=$A158)*(HoOEmp=AF$1),HoO!$E$2:$Z$34)</f>
        <v>0</v>
      </c>
      <c r="AG158" s="250">
        <f>SUMPRODUCT((HoO!$A$2:$A$34=$A158)*(HoOEmp=AG$1),HoO!$E$2:$Z$34)</f>
        <v>0</v>
      </c>
      <c r="AH158" s="250">
        <f>SUMPRODUCT((HoO!$A$2:$A$34=$A158)*(HoOEmp=AH$1),HoO!$E$2:$Z$34)</f>
        <v>0</v>
      </c>
      <c r="AI158" s="250">
        <f>SUMPRODUCT((HoO!$A$2:$A$34=$A158)*(HoOEmp=AI$1),HoO!$E$2:$Z$34)</f>
        <v>0</v>
      </c>
      <c r="AJ158" s="250">
        <f>SUMPRODUCT((HoO!$A$2:$A$34=$A158)*(HoOEmp=AJ$1),HoO!$E$2:$Z$34)</f>
        <v>0</v>
      </c>
      <c r="AK158" s="250">
        <f>SUMPRODUCT((HoO!$A$2:$A$34=$A158)*(HoOEmp=AK$1),HoO!$E$2:$Z$34)</f>
        <v>0</v>
      </c>
      <c r="AL158" s="250">
        <f>SUMPRODUCT((HoO!$A$2:$A$34=$A158)*(HoOEmp=AL$1),HoO!$E$2:$Z$34)</f>
        <v>0</v>
      </c>
      <c r="AM158" s="250">
        <f>SUMPRODUCT((HoO!$A$2:$A$34=$A158)*(HoOEmp=AM$1),HoO!$E$2:$Z$34)</f>
        <v>0</v>
      </c>
      <c r="AN158" s="250">
        <f>SUMPRODUCT((HoO!$A$2:$A$34=$A158)*(HoOEmp=AN$1),HoO!$E$2:$Z$34)</f>
        <v>0</v>
      </c>
      <c r="AO158" s="250">
        <f>SUMPRODUCT((HoO!$A$2:$A$34=$A158)*(HoOEmp=AO$1),HoO!$E$2:$Z$34)</f>
        <v>0</v>
      </c>
      <c r="AP158" s="250">
        <f>SUMPRODUCT((HoO!$A$2:$A$34=$A158)*(HoOEmp=AP$1),HoO!$E$2:$Z$34)</f>
        <v>0</v>
      </c>
      <c r="AQ158" s="250">
        <f>SUMPRODUCT((HoO!$A$2:$A$34=$A158)*(HoOEmp=AQ$1),HoO!$E$2:$Z$34)</f>
        <v>0</v>
      </c>
      <c r="AR158" s="250">
        <f>SUMPRODUCT((HoO!$A$2:$A$34=$A158)*(HoOEmp=AR$1),HoO!$E$2:$Z$34)</f>
        <v>0</v>
      </c>
      <c r="AS158" s="250">
        <f>SUMPRODUCT((HoO!$A$2:$A$34=$A158)*(HoOEmp=AS$1),HoO!$E$2:$Z$34)</f>
        <v>0</v>
      </c>
      <c r="AT158" s="250">
        <f>SUMPRODUCT((HoO!$A$2:$A$34=$A158)*(HoOEmp=AT$1),HoO!$E$2:$Z$34)</f>
        <v>0</v>
      </c>
      <c r="AU158" s="250">
        <f>SUMPRODUCT((HoO!$A$2:$A$34=$A158)*(HoOEmp=AU$1),HoO!$E$2:$Z$34)</f>
        <v>0</v>
      </c>
      <c r="AV158" s="250">
        <f>SUMPRODUCT((HoO!$A$2:$A$34=$A158)*(HoOEmp=AV$1),HoO!$E$2:$Z$34)</f>
        <v>0</v>
      </c>
      <c r="AW158" s="250">
        <f>SUMPRODUCT((HoO!$A$2:$A$34=$A158)*(HoOEmp=AW$1),HoO!$E$2:$Z$34)</f>
        <v>0</v>
      </c>
      <c r="AX158" s="467">
        <f>SUMPRODUCT((HoO!$A$2:$A$34=$A158)*(HoOEmp=AX$1),HoO!$E$2:$Z$34)</f>
        <v>0</v>
      </c>
    </row>
    <row r="159" spans="1:50" s="271" customFormat="1" x14ac:dyDescent="0.2">
      <c r="A159" s="247">
        <f t="shared" si="42"/>
        <v>42562</v>
      </c>
      <c r="B159" s="640" t="s">
        <v>223</v>
      </c>
      <c r="C159" s="249">
        <f>SUMPRODUCT((ET!$A$2:$A$34=$A159)*(ETEmp=C$1),ET!$E$2:$Z$34)</f>
        <v>0</v>
      </c>
      <c r="D159" s="250">
        <f>SUMPRODUCT((ET!$A$2:$A$34=$A159)*(ETEmp=D$1),ET!$E$2:$Z$34)</f>
        <v>0</v>
      </c>
      <c r="E159" s="250">
        <f>SUMPRODUCT((ET!$A$2:$A$34=$A159)*(ETEmp=E$1),ET!$E$2:$Z$34)</f>
        <v>0</v>
      </c>
      <c r="F159" s="250">
        <f>SUMPRODUCT((ET!$A$2:$A$34=$A159)*(ETEmp=F$1),ET!$E$2:$Z$34)</f>
        <v>0</v>
      </c>
      <c r="G159" s="250">
        <f>SUMPRODUCT((ET!$A$2:$A$34=$A159)*(ETEmp=G$1),ET!$E$2:$Z$34)</f>
        <v>0</v>
      </c>
      <c r="H159" s="250">
        <f>SUMPRODUCT((ET!$A$2:$A$34=$A159)*(ETEmp=H$1),ET!$E$2:$Z$34)</f>
        <v>0</v>
      </c>
      <c r="I159" s="250">
        <f>SUMPRODUCT((ET!$A$2:$A$34=$A159)*(ETEmp=I$1),ET!$E$2:$Z$34)</f>
        <v>0</v>
      </c>
      <c r="J159" s="250">
        <f>SUMPRODUCT((ET!$A$2:$A$34=$A159)*(ETEmp=J$1),ET!$E$2:$Z$34)</f>
        <v>0</v>
      </c>
      <c r="K159" s="250">
        <f>SUMPRODUCT((ET!$A$2:$A$34=$A159)*(ETEmp=K$1),ET!$E$2:$Z$34)</f>
        <v>0</v>
      </c>
      <c r="L159" s="250">
        <f>SUMPRODUCT((ET!$A$2:$A$34=$A159)*(ETEmp=L$1),ET!$E$2:$Z$34)</f>
        <v>0</v>
      </c>
      <c r="M159" s="250">
        <f>SUMPRODUCT((ET!$A$2:$A$34=$A159)*(ETEmp=M$1),ET!$E$2:$Z$34)</f>
        <v>0</v>
      </c>
      <c r="N159" s="250">
        <f>SUMPRODUCT((ET!$A$2:$A$34=$A159)*(ETEmp=N$1),ET!$E$2:$Z$34)</f>
        <v>0</v>
      </c>
      <c r="O159" s="250">
        <f>SUMPRODUCT((ET!$A$2:$A$34=$A159)*(ETEmp=O$1),ET!$E$2:$Z$34)</f>
        <v>0</v>
      </c>
      <c r="P159" s="250">
        <f>SUMPRODUCT((ET!$A$2:$A$34=$A159)*(ETEmp=P$1),ET!$E$2:$Z$34)</f>
        <v>0</v>
      </c>
      <c r="Q159" s="250">
        <f>SUMPRODUCT((ET!$A$2:$A$34=$A159)*(ETEmp=Q$1),ET!$E$2:$Z$34)</f>
        <v>0</v>
      </c>
      <c r="R159" s="250">
        <f>SUMPRODUCT((ET!$A$2:$A$34=$A159)*(ETEmp=R$1),ET!$E$2:$Z$34)</f>
        <v>0</v>
      </c>
      <c r="S159" s="250">
        <f>SUMPRODUCT((ET!$A$2:$A$34=$A159)*(ETEmp=S$1),ET!$E$2:$Z$34)</f>
        <v>0</v>
      </c>
      <c r="T159" s="250">
        <f>SUMPRODUCT((ET!$A$2:$A$34=$A159)*(ETEmp=T$1),ET!$E$2:$Z$34)</f>
        <v>0</v>
      </c>
      <c r="U159" s="250">
        <f>SUMPRODUCT((ET!$A$2:$A$34=$A159)*(ETEmp=U$1),ET!$E$2:$Z$34)</f>
        <v>0</v>
      </c>
      <c r="V159" s="250">
        <f>SUMPRODUCT((ET!$A$2:$A$34=$A159)*(ETEmp=V$1),ET!$E$2:$Z$34)</f>
        <v>0</v>
      </c>
      <c r="W159" s="250">
        <f>SUMPRODUCT((ET!$A$2:$A$34=$A159)*(ETEmp=W$1),ET!$E$2:$Z$34)</f>
        <v>0</v>
      </c>
      <c r="X159" s="250">
        <f>SUMPRODUCT((ET!$A$2:$A$34=$A159)*(ETEmp=X$1),ET!$E$2:$Z$34)</f>
        <v>0</v>
      </c>
      <c r="Y159" s="250">
        <f>SUMPRODUCT((ET!$A$2:$A$34=$A159)*(ETEmp=Y$1),ET!$E$2:$Z$34)</f>
        <v>0</v>
      </c>
      <c r="Z159" s="250">
        <f>SUMPRODUCT((ET!$A$2:$A$34=$A159)*(ETEmp=Z$1),ET!$E$2:$Z$34)</f>
        <v>0</v>
      </c>
      <c r="AA159" s="250">
        <f>SUMPRODUCT((ET!$A$2:$A$34=$A159)*(ETEmp=AA$1),ET!$E$2:$Z$34)</f>
        <v>0</v>
      </c>
      <c r="AB159" s="250">
        <f>SUMPRODUCT((ET!$A$2:$A$34=$A159)*(ETEmp=AB$1),ET!$E$2:$Z$34)</f>
        <v>0</v>
      </c>
      <c r="AC159" s="250">
        <f>SUMPRODUCT((ET!$A$2:$A$34=$A159)*(ETEmp=AC$1),ET!$E$2:$Z$34)</f>
        <v>0</v>
      </c>
      <c r="AD159" s="250">
        <f>SUMPRODUCT((ET!$A$2:$A$34=$A159)*(ETEmp=AD$1),ET!$E$2:$Z$34)</f>
        <v>0</v>
      </c>
      <c r="AE159" s="250">
        <f>SUMPRODUCT((ET!$A$2:$A$34=$A159)*(ETEmp=AE$1),ET!$E$2:$Z$34)</f>
        <v>0</v>
      </c>
      <c r="AF159" s="250">
        <f>SUMPRODUCT((ET!$A$2:$A$34=$A159)*(ETEmp=AF$1),ET!$E$2:$Z$34)</f>
        <v>0</v>
      </c>
      <c r="AG159" s="250">
        <f>SUMPRODUCT((ET!$A$2:$A$34=$A159)*(ETEmp=AG$1),ET!$E$2:$Z$34)</f>
        <v>0</v>
      </c>
      <c r="AH159" s="250">
        <f>SUMPRODUCT((ET!$A$2:$A$34=$A159)*(ETEmp=AH$1),ET!$E$2:$Z$34)</f>
        <v>0</v>
      </c>
      <c r="AI159" s="250">
        <f>SUMPRODUCT((ET!$A$2:$A$34=$A159)*(ETEmp=AI$1),ET!$E$2:$Z$34)</f>
        <v>0</v>
      </c>
      <c r="AJ159" s="250">
        <f>SUMPRODUCT((ET!$A$2:$A$34=$A159)*(ETEmp=AJ$1),ET!$E$2:$Z$34)</f>
        <v>0</v>
      </c>
      <c r="AK159" s="250">
        <f>SUMPRODUCT((ET!$A$2:$A$34=$A159)*(ETEmp=AK$1),ET!$E$2:$Z$34)</f>
        <v>0</v>
      </c>
      <c r="AL159" s="250">
        <f>SUMPRODUCT((ET!$A$2:$A$34=$A159)*(ETEmp=AL$1),ET!$E$2:$Z$34)</f>
        <v>0</v>
      </c>
      <c r="AM159" s="250">
        <f>SUMPRODUCT((ET!$A$2:$A$34=$A159)*(ETEmp=AM$1),ET!$E$2:$Z$34)</f>
        <v>0</v>
      </c>
      <c r="AN159" s="250">
        <f>SUMPRODUCT((ET!$A$2:$A$34=$A159)*(ETEmp=AN$1),ET!$E$2:$Z$34)</f>
        <v>0</v>
      </c>
      <c r="AO159" s="250">
        <f>SUMPRODUCT((ET!$A$2:$A$34=$A159)*(ETEmp=AO$1),ET!$E$2:$Z$34)</f>
        <v>0</v>
      </c>
      <c r="AP159" s="250">
        <f>SUMPRODUCT((ET!$A$2:$A$34=$A159)*(ETEmp=AP$1),ET!$E$2:$Z$34)</f>
        <v>0</v>
      </c>
      <c r="AQ159" s="250">
        <f>SUMPRODUCT((ET!$A$2:$A$34=$A159)*(ETEmp=AQ$1),ET!$E$2:$Z$34)</f>
        <v>0</v>
      </c>
      <c r="AR159" s="250">
        <f>SUMPRODUCT((ET!$A$2:$A$34=$A159)*(ETEmp=AR$1),ET!$E$2:$Z$34)</f>
        <v>0</v>
      </c>
      <c r="AS159" s="250">
        <f>SUMPRODUCT((ET!$A$2:$A$34=$A159)*(ETEmp=AS$1),ET!$E$2:$Z$34)</f>
        <v>0</v>
      </c>
      <c r="AT159" s="250">
        <f>SUMPRODUCT((ET!$A$2:$A$34=$A159)*(ETEmp=AT$1),ET!$E$2:$Z$34)</f>
        <v>0</v>
      </c>
      <c r="AU159" s="250">
        <f>SUMPRODUCT((ET!$A$2:$A$34=$A159)*(ETEmp=AU$1),ET!$E$2:$Z$34)</f>
        <v>0</v>
      </c>
      <c r="AV159" s="250">
        <f>SUMPRODUCT((ET!$A$2:$A$34=$A159)*(ETEmp=AV$1),ET!$E$2:$Z$34)</f>
        <v>0</v>
      </c>
      <c r="AW159" s="250">
        <f>SUMPRODUCT((ET!$A$2:$A$34=$A159)*(ETEmp=AW$1),ET!$E$2:$Z$34)</f>
        <v>0</v>
      </c>
      <c r="AX159" s="467">
        <f>SUMPRODUCT((ET!$A$2:$A$34=$A159)*(ETEmp=AX$1),ET!$E$2:$Z$34)</f>
        <v>0</v>
      </c>
    </row>
    <row r="160" spans="1:50" s="271" customFormat="1" x14ac:dyDescent="0.2">
      <c r="A160" s="247">
        <f t="shared" si="42"/>
        <v>42562</v>
      </c>
      <c r="B160" s="641" t="s">
        <v>224</v>
      </c>
      <c r="C160" s="249">
        <f>SUMPRODUCT((UV!$A$2:$A$17=$A160)*(UVEmp=C$1),UV!$D$2:$AK$17)</f>
        <v>0</v>
      </c>
      <c r="D160" s="250">
        <f>SUMPRODUCT((UV!$A$2:$A$17=$A160)*(UVEmp=D$1),UV!$D$2:$AK$17)</f>
        <v>0</v>
      </c>
      <c r="E160" s="250">
        <f>SUMPRODUCT((UV!$A$2:$A$17=$A160)*(UVEmp=E$1),UV!$D$2:$AK$17)</f>
        <v>0</v>
      </c>
      <c r="F160" s="250">
        <f>SUMPRODUCT((UV!$A$2:$A$17=$A160)*(UVEmp=F$1),UV!$D$2:$AK$17)</f>
        <v>0</v>
      </c>
      <c r="G160" s="250">
        <f>SUMPRODUCT((UV!$A$2:$A$17=$A160)*(UVEmp=G$1),UV!$D$2:$AK$17)</f>
        <v>0</v>
      </c>
      <c r="H160" s="250">
        <f>SUMPRODUCT((UV!$A$2:$A$17=$A160)*(UVEmp=H$1),UV!$D$2:$AK$17)</f>
        <v>2.5</v>
      </c>
      <c r="I160" s="250">
        <f>SUMPRODUCT((UV!$A$2:$A$17=$A160)*(UVEmp=I$1),UV!$D$2:$AK$17)</f>
        <v>0</v>
      </c>
      <c r="J160" s="250">
        <f>SUMPRODUCT((UV!$A$2:$A$17=$A160)*(UVEmp=J$1),UV!$D$2:$AK$17)</f>
        <v>0</v>
      </c>
      <c r="K160" s="250">
        <f>SUMPRODUCT((UV!$A$2:$A$17=$A160)*(UVEmp=K$1),UV!$D$2:$AK$17)</f>
        <v>0</v>
      </c>
      <c r="L160" s="250">
        <f>SUMPRODUCT((UV!$A$2:$A$17=$A160)*(UVEmp=L$1),UV!$D$2:$AK$17)</f>
        <v>0</v>
      </c>
      <c r="M160" s="250">
        <f>SUMPRODUCT((UV!$A$2:$A$17=$A160)*(UVEmp=M$1),UV!$D$2:$AK$17)</f>
        <v>0</v>
      </c>
      <c r="N160" s="250">
        <f>SUMPRODUCT((UV!$A$2:$A$17=$A160)*(UVEmp=N$1),UV!$D$2:$AK$17)</f>
        <v>0</v>
      </c>
      <c r="O160" s="250">
        <f>SUMPRODUCT((UV!$A$2:$A$17=$A160)*(UVEmp=O$1),UV!$D$2:$AK$17)</f>
        <v>0</v>
      </c>
      <c r="P160" s="250">
        <f>SUMPRODUCT((UV!$A$2:$A$17=$A160)*(UVEmp=P$1),UV!$D$2:$AK$17)</f>
        <v>0</v>
      </c>
      <c r="Q160" s="250">
        <f>SUMPRODUCT((UV!$A$2:$A$17=$A160)*(UVEmp=Q$1),UV!$D$2:$AK$17)</f>
        <v>0</v>
      </c>
      <c r="R160" s="250">
        <f>SUMPRODUCT((UV!$A$2:$A$17=$A160)*(UVEmp=R$1),UV!$D$2:$AK$17)</f>
        <v>0</v>
      </c>
      <c r="S160" s="250">
        <f>SUMPRODUCT((UV!$A$2:$A$17=$A160)*(UVEmp=S$1),UV!$D$2:$AK$17)</f>
        <v>0</v>
      </c>
      <c r="T160" s="250">
        <f>SUMPRODUCT((UV!$A$2:$A$17=$A160)*(UVEmp=T$1),UV!$D$2:$AK$17)</f>
        <v>0</v>
      </c>
      <c r="U160" s="250">
        <f>SUMPRODUCT((UV!$A$2:$A$17=$A160)*(UVEmp=U$1),UV!$D$2:$AK$17)</f>
        <v>0</v>
      </c>
      <c r="V160" s="250">
        <f>SUMPRODUCT((UV!$A$2:$A$17=$A160)*(UVEmp=V$1),UV!$D$2:$AK$17)</f>
        <v>0</v>
      </c>
      <c r="W160" s="250">
        <f>SUMPRODUCT((UV!$A$2:$A$17=$A160)*(UVEmp=W$1),UV!$D$2:$AK$17)</f>
        <v>0</v>
      </c>
      <c r="X160" s="250">
        <f>SUMPRODUCT((UV!$A$2:$A$17=$A160)*(UVEmp=X$1),UV!$D$2:$AK$17)</f>
        <v>0</v>
      </c>
      <c r="Y160" s="250">
        <f>SUMPRODUCT((UV!$A$2:$A$17=$A160)*(UVEmp=Y$1),UV!$D$2:$AK$17)</f>
        <v>0</v>
      </c>
      <c r="Z160" s="250">
        <f>SUMPRODUCT((UV!$A$2:$A$17=$A160)*(UVEmp=Z$1),UV!$D$2:$AK$17)</f>
        <v>0</v>
      </c>
      <c r="AA160" s="250">
        <f>SUMPRODUCT((UV!$A$2:$A$17=$A160)*(UVEmp=AA$1),UV!$D$2:$AK$17)</f>
        <v>0</v>
      </c>
      <c r="AB160" s="250">
        <f>SUMPRODUCT((UV!$A$2:$A$17=$A160)*(UVEmp=AB$1),UV!$D$2:$AK$17)</f>
        <v>0</v>
      </c>
      <c r="AC160" s="250">
        <f>SUMPRODUCT((UV!$A$2:$A$17=$A160)*(UVEmp=AC$1),UV!$D$2:$AK$17)</f>
        <v>0</v>
      </c>
      <c r="AD160" s="250">
        <f>SUMPRODUCT((UV!$A$2:$A$17=$A160)*(UVEmp=AD$1),UV!$D$2:$AK$17)</f>
        <v>0</v>
      </c>
      <c r="AE160" s="250">
        <f>SUMPRODUCT((UV!$A$2:$A$17=$A160)*(UVEmp=AE$1),UV!$D$2:$AK$17)</f>
        <v>2</v>
      </c>
      <c r="AF160" s="250">
        <f>SUMPRODUCT((UV!$A$2:$A$17=$A160)*(UVEmp=AF$1),UV!$D$2:$AK$17)</f>
        <v>0</v>
      </c>
      <c r="AG160" s="250">
        <f>SUMPRODUCT((UV!$A$2:$A$17=$A160)*(UVEmp=AG$1),UV!$D$2:$AK$17)</f>
        <v>0</v>
      </c>
      <c r="AH160" s="250">
        <f>SUMPRODUCT((UV!$A$2:$A$17=$A160)*(UVEmp=AH$1),UV!$D$2:$AK$17)</f>
        <v>0</v>
      </c>
      <c r="AI160" s="250">
        <f>SUMPRODUCT((UV!$A$2:$A$17=$A160)*(UVEmp=AI$1),UV!$D$2:$AK$17)</f>
        <v>0</v>
      </c>
      <c r="AJ160" s="250">
        <f>SUMPRODUCT((UV!$A$2:$A$17=$A160)*(UVEmp=AJ$1),UV!$D$2:$AK$17)</f>
        <v>0</v>
      </c>
      <c r="AK160" s="250">
        <f>SUMPRODUCT((UV!$A$2:$A$17=$A160)*(UVEmp=AK$1),UV!$D$2:$AK$17)</f>
        <v>0</v>
      </c>
      <c r="AL160" s="250">
        <f>SUMPRODUCT((UV!$A$2:$A$17=$A160)*(UVEmp=AL$1),UV!$D$2:$AK$17)</f>
        <v>0</v>
      </c>
      <c r="AM160" s="250">
        <f>SUMPRODUCT((UV!$A$2:$A$17=$A160)*(UVEmp=AM$1),UV!$D$2:$AK$17)</f>
        <v>0</v>
      </c>
      <c r="AN160" s="250">
        <f>SUMPRODUCT((UV!$A$2:$A$17=$A160)*(UVEmp=AN$1),UV!$D$2:$AK$17)</f>
        <v>0</v>
      </c>
      <c r="AO160" s="250">
        <f>SUMPRODUCT((UV!$A$2:$A$17=$A160)*(UVEmp=AO$1),UV!$D$2:$AK$17)</f>
        <v>0</v>
      </c>
      <c r="AP160" s="250">
        <f>SUMPRODUCT((UV!$A$2:$A$17=$A160)*(UVEmp=AP$1),UV!$D$2:$AK$17)</f>
        <v>0</v>
      </c>
      <c r="AQ160" s="250">
        <f>SUMPRODUCT((UV!$A$2:$A$17=$A160)*(UVEmp=AQ$1),UV!$D$2:$AK$17)</f>
        <v>0</v>
      </c>
      <c r="AR160" s="250">
        <f>SUMPRODUCT((UV!$A$2:$A$17=$A160)*(UVEmp=AR$1),UV!$D$2:$AK$17)</f>
        <v>0</v>
      </c>
      <c r="AS160" s="250">
        <f>SUMPRODUCT((UV!$A$2:$A$17=$A160)*(UVEmp=AS$1),UV!$D$2:$AK$17)</f>
        <v>0</v>
      </c>
      <c r="AT160" s="250">
        <f>SUMPRODUCT((UV!$A$2:$A$17=$A160)*(UVEmp=AT$1),UV!$D$2:$AK$17)</f>
        <v>0</v>
      </c>
      <c r="AU160" s="250">
        <f>SUMPRODUCT((UV!$A$2:$A$17=$A160)*(UVEmp=AU$1),UV!$D$2:$AK$17)</f>
        <v>0</v>
      </c>
      <c r="AV160" s="250">
        <f>SUMPRODUCT((UV!$A$2:$A$17=$A160)*(UVEmp=AV$1),UV!$D$2:$AK$17)</f>
        <v>0</v>
      </c>
      <c r="AW160" s="250">
        <f>SUMPRODUCT((UV!$A$2:$A$17=$A160)*(UVEmp=AW$1),UV!$D$2:$AK$17)</f>
        <v>0</v>
      </c>
      <c r="AX160" s="467">
        <f>SUMPRODUCT((UV!$A$2:$A$17=$A160)*(UVEmp=AX$1),UV!$D$2:$AK$17)</f>
        <v>0</v>
      </c>
    </row>
    <row r="161" spans="1:50" s="271" customFormat="1" x14ac:dyDescent="0.2">
      <c r="A161" s="247">
        <f t="shared" ref="A161:A224" si="69">A160</f>
        <v>42562</v>
      </c>
      <c r="B161" s="255" t="s">
        <v>74</v>
      </c>
      <c r="C161" s="249">
        <f>SUMPRODUCT((TM!$A$2:$A$17=$A161)*(TMEmp=C$1),TM!$D$2:$AK$17)</f>
        <v>0</v>
      </c>
      <c r="D161" s="250">
        <f>SUMPRODUCT((TM!$A$2:$A$17=$A161)*(TMEmp=D$1),TM!$D$2:$AK$17)</f>
        <v>0</v>
      </c>
      <c r="E161" s="250">
        <f>SUMPRODUCT((TM!$A$2:$A$17=$A161)*(TMEmp=E$1),TM!$D$2:$AK$17)</f>
        <v>0</v>
      </c>
      <c r="F161" s="250">
        <f>SUMPRODUCT((TM!$A$2:$A$17=$A161)*(TMEmp=F$1),TM!$D$2:$AK$17)</f>
        <v>0</v>
      </c>
      <c r="G161" s="250">
        <f>SUMPRODUCT((TM!$A$2:$A$17=$A161)*(TMEmp=G$1),TM!$D$2:$AK$17)</f>
        <v>0</v>
      </c>
      <c r="H161" s="250">
        <f>SUMPRODUCT((TM!$A$2:$A$17=$A161)*(TMEmp=H$1),TM!$D$2:$AK$17)</f>
        <v>0</v>
      </c>
      <c r="I161" s="250">
        <f>SUMPRODUCT((TM!$A$2:$A$17=$A161)*(TMEmp=I$1),TM!$D$2:$AK$17)</f>
        <v>0</v>
      </c>
      <c r="J161" s="250">
        <f>SUMPRODUCT((TM!$A$2:$A$17=$A161)*(TMEmp=J$1),TM!$D$2:$AK$17)</f>
        <v>0</v>
      </c>
      <c r="K161" s="250">
        <f>SUMPRODUCT((TM!$A$2:$A$17=$A161)*(TMEmp=K$1),TM!$D$2:$AK$17)</f>
        <v>0</v>
      </c>
      <c r="L161" s="250">
        <f>SUMPRODUCT((TM!$A$2:$A$17=$A161)*(TMEmp=L$1),TM!$D$2:$AK$17)</f>
        <v>0</v>
      </c>
      <c r="M161" s="250">
        <f>SUMPRODUCT((TM!$A$2:$A$17=$A161)*(TMEmp=M$1),TM!$D$2:$AK$17)</f>
        <v>0</v>
      </c>
      <c r="N161" s="250">
        <f>SUMPRODUCT((TM!$A$2:$A$17=$A161)*(TMEmp=N$1),TM!$D$2:$AK$17)</f>
        <v>0</v>
      </c>
      <c r="O161" s="250">
        <f>SUMPRODUCT((TM!$A$2:$A$17=$A161)*(TMEmp=O$1),TM!$D$2:$AK$17)</f>
        <v>0</v>
      </c>
      <c r="P161" s="250">
        <f>SUMPRODUCT((TM!$A$2:$A$17=$A161)*(TMEmp=P$1),TM!$D$2:$AK$17)</f>
        <v>0</v>
      </c>
      <c r="Q161" s="250">
        <f>SUMPRODUCT((TM!$A$2:$A$17=$A161)*(TMEmp=Q$1),TM!$D$2:$AK$17)</f>
        <v>0</v>
      </c>
      <c r="R161" s="250">
        <f>SUMPRODUCT((TM!$A$2:$A$17=$A161)*(TMEmp=R$1),TM!$D$2:$AK$17)</f>
        <v>1.5</v>
      </c>
      <c r="S161" s="250">
        <f>SUMPRODUCT((TM!$A$2:$A$17=$A161)*(TMEmp=S$1),TM!$D$2:$AK$17)</f>
        <v>0</v>
      </c>
      <c r="T161" s="250">
        <f>SUMPRODUCT((TM!$A$2:$A$17=$A161)*(TMEmp=T$1),TM!$D$2:$AK$17)</f>
        <v>0</v>
      </c>
      <c r="U161" s="250">
        <f>SUMPRODUCT((TM!$A$2:$A$17=$A161)*(TMEmp=U$1),TM!$D$2:$AK$17)</f>
        <v>0</v>
      </c>
      <c r="V161" s="250">
        <f>SUMPRODUCT((TM!$A$2:$A$17=$A161)*(TMEmp=V$1),TM!$D$2:$AK$17)</f>
        <v>0</v>
      </c>
      <c r="W161" s="250">
        <f>SUMPRODUCT((TM!$A$2:$A$17=$A161)*(TMEmp=W$1),TM!$D$2:$AK$17)</f>
        <v>1.75</v>
      </c>
      <c r="X161" s="250">
        <f>SUMPRODUCT((TM!$A$2:$A$17=$A161)*(TMEmp=X$1),TM!$D$2:$AK$17)</f>
        <v>0</v>
      </c>
      <c r="Y161" s="250">
        <f>SUMPRODUCT((TM!$A$2:$A$17=$A161)*(TMEmp=Y$1),TM!$D$2:$AK$17)</f>
        <v>0</v>
      </c>
      <c r="Z161" s="250">
        <f>SUMPRODUCT((TM!$A$2:$A$17=$A161)*(TMEmp=Z$1),TM!$D$2:$AK$17)</f>
        <v>0</v>
      </c>
      <c r="AA161" s="250">
        <f>SUMPRODUCT((TM!$A$2:$A$17=$A161)*(TMEmp=AA$1),TM!$D$2:$AK$17)</f>
        <v>0</v>
      </c>
      <c r="AB161" s="250">
        <f>SUMPRODUCT((TM!$A$2:$A$17=$A161)*(TMEmp=AB$1),TM!$D$2:$AK$17)</f>
        <v>0</v>
      </c>
      <c r="AC161" s="250">
        <f>SUMPRODUCT((TM!$A$2:$A$17=$A161)*(TMEmp=AC$1),TM!$D$2:$AK$17)</f>
        <v>0</v>
      </c>
      <c r="AD161" s="250">
        <f>SUMPRODUCT((TM!$A$2:$A$17=$A161)*(TMEmp=AD$1),TM!$D$2:$AK$17)</f>
        <v>0</v>
      </c>
      <c r="AE161" s="250">
        <f>SUMPRODUCT((TM!$A$2:$A$17=$A161)*(TMEmp=AE$1),TM!$D$2:$AK$17)</f>
        <v>1.5</v>
      </c>
      <c r="AF161" s="250">
        <f>SUMPRODUCT((TM!$A$2:$A$17=$A161)*(TMEmp=AF$1),TM!$D$2:$AK$17)</f>
        <v>0</v>
      </c>
      <c r="AG161" s="250">
        <f>SUMPRODUCT((TM!$A$2:$A$17=$A161)*(TMEmp=AG$1),TM!$D$2:$AK$17)</f>
        <v>0</v>
      </c>
      <c r="AH161" s="250">
        <f>SUMPRODUCT((TM!$A$2:$A$17=$A161)*(TMEmp=AH$1),TM!$D$2:$AK$17)</f>
        <v>0</v>
      </c>
      <c r="AI161" s="250">
        <f>SUMPRODUCT((TM!$A$2:$A$17=$A161)*(TMEmp=AI$1),TM!$D$2:$AK$17)</f>
        <v>0</v>
      </c>
      <c r="AJ161" s="250">
        <f>SUMPRODUCT((TM!$A$2:$A$17=$A161)*(TMEmp=AJ$1),TM!$D$2:$AK$17)</f>
        <v>0</v>
      </c>
      <c r="AK161" s="250">
        <f>SUMPRODUCT((TM!$A$2:$A$17=$A161)*(TMEmp=AK$1),TM!$D$2:$AK$17)</f>
        <v>0</v>
      </c>
      <c r="AL161" s="250">
        <f>SUMPRODUCT((TM!$A$2:$A$17=$A161)*(TMEmp=AL$1),TM!$D$2:$AK$17)</f>
        <v>0</v>
      </c>
      <c r="AM161" s="250">
        <f>SUMPRODUCT((TM!$A$2:$A$17=$A161)*(TMEmp=AM$1),TM!$D$2:$AK$17)</f>
        <v>0</v>
      </c>
      <c r="AN161" s="250">
        <f>SUMPRODUCT((TM!$A$2:$A$17=$A161)*(TMEmp=AN$1),TM!$D$2:$AK$17)</f>
        <v>0</v>
      </c>
      <c r="AO161" s="250">
        <f>SUMPRODUCT((TM!$A$2:$A$17=$A161)*(TMEmp=AO$1),TM!$D$2:$AK$17)</f>
        <v>0</v>
      </c>
      <c r="AP161" s="250">
        <f>SUMPRODUCT((TM!$A$2:$A$17=$A161)*(TMEmp=AP$1),TM!$D$2:$AK$17)</f>
        <v>0</v>
      </c>
      <c r="AQ161" s="250">
        <f>SUMPRODUCT((TM!$A$2:$A$17=$A161)*(TMEmp=AQ$1),TM!$D$2:$AK$17)</f>
        <v>0</v>
      </c>
      <c r="AR161" s="250">
        <f>SUMPRODUCT((TM!$A$2:$A$17=$A161)*(TMEmp=AR$1),TM!$D$2:$AK$17)</f>
        <v>0</v>
      </c>
      <c r="AS161" s="250">
        <f>SUMPRODUCT((TM!$A$2:$A$17=$A161)*(TMEmp=AS$1),TM!$D$2:$AK$17)</f>
        <v>0</v>
      </c>
      <c r="AT161" s="250">
        <f>SUMPRODUCT((TM!$A$2:$A$17=$A161)*(TMEmp=AT$1),TM!$D$2:$AK$17)</f>
        <v>0</v>
      </c>
      <c r="AU161" s="250">
        <f>SUMPRODUCT((TM!$A$2:$A$17=$A161)*(TMEmp=AU$1),TM!$D$2:$AK$17)</f>
        <v>0</v>
      </c>
      <c r="AV161" s="250">
        <f>SUMPRODUCT((TM!$A$2:$A$17=$A161)*(TMEmp=AV$1),TM!$D$2:$AK$17)</f>
        <v>0</v>
      </c>
      <c r="AW161" s="250">
        <f>SUMPRODUCT((TM!$A$2:$A$17=$A161)*(TMEmp=AW$1),TM!$D$2:$AK$17)</f>
        <v>0</v>
      </c>
      <c r="AX161" s="467">
        <f>SUMPRODUCT((TM!$A$2:$A$17=$A161)*(TMEmp=AX$1),TM!$D$2:$AK$17)</f>
        <v>0</v>
      </c>
    </row>
    <row r="162" spans="1:50" s="271" customFormat="1" x14ac:dyDescent="0.2">
      <c r="A162" s="256">
        <f t="shared" si="69"/>
        <v>42562</v>
      </c>
      <c r="B162" s="257" t="s">
        <v>72</v>
      </c>
      <c r="C162" s="258">
        <f>SUMPRODUCT((PC!$A$2:$A$80=$A162)*(PCEmp=C$1),PC!$D$2:$BD$80)</f>
        <v>0</v>
      </c>
      <c r="D162" s="259">
        <f>SUMPRODUCT((PC!$A$2:$A$80=$A162)*(PCEmp=D$1),PC!$D$2:$BD$80)</f>
        <v>0</v>
      </c>
      <c r="E162" s="259">
        <f>SUMPRODUCT((PC!$A$2:$A$80=$A162)*(PCEmp=E$1),PC!$D$2:$BD$80)</f>
        <v>0</v>
      </c>
      <c r="F162" s="259">
        <f>SUMPRODUCT((PC!$A$2:$A$80=$A162)*(PCEmp=F$1),PC!$D$2:$BD$80)</f>
        <v>0</v>
      </c>
      <c r="G162" s="259">
        <f>SUMPRODUCT((PC!$A$2:$A$80=$A162)*(PCEmp=G$1),PC!$D$2:$BD$80)</f>
        <v>0</v>
      </c>
      <c r="H162" s="259">
        <f>SUMPRODUCT((PC!$A$2:$A$80=$A162)*(PCEmp=H$1),PC!$D$2:$BD$80)</f>
        <v>0</v>
      </c>
      <c r="I162" s="259">
        <f>SUMPRODUCT((PC!$A$2:$A$80=$A162)*(PCEmp=I$1),PC!$D$2:$BD$80)</f>
        <v>0</v>
      </c>
      <c r="J162" s="259">
        <f>SUMPRODUCT((PC!$A$2:$A$80=$A162)*(PCEmp=J$1),PC!$D$2:$BD$80)</f>
        <v>0</v>
      </c>
      <c r="K162" s="259">
        <f>SUMPRODUCT((PC!$A$2:$A$80=$A162)*(PCEmp=K$1),PC!$D$2:$BD$80)</f>
        <v>0</v>
      </c>
      <c r="L162" s="259">
        <f>SUMPRODUCT((PC!$A$2:$A$80=$A162)*(PCEmp=L$1),PC!$D$2:$BD$80)</f>
        <v>0</v>
      </c>
      <c r="M162" s="259">
        <f>SUMPRODUCT((PC!$A$2:$A$80=$A162)*(PCEmp=M$1),PC!$D$2:$BD$80)</f>
        <v>0</v>
      </c>
      <c r="N162" s="259">
        <f>SUMPRODUCT((PC!$A$2:$A$80=$A162)*(PCEmp=N$1),PC!$D$2:$BD$80)</f>
        <v>0</v>
      </c>
      <c r="O162" s="259">
        <f>SUMPRODUCT((PC!$A$2:$A$80=$A162)*(PCEmp=O$1),PC!$D$2:$BD$80)</f>
        <v>0</v>
      </c>
      <c r="P162" s="259">
        <f>SUMPRODUCT((PC!$A$2:$A$80=$A162)*(PCEmp=P$1),PC!$D$2:$BD$80)</f>
        <v>0</v>
      </c>
      <c r="Q162" s="259">
        <f>SUMPRODUCT((PC!$A$2:$A$80=$A162)*(PCEmp=Q$1),PC!$D$2:$BD$80)</f>
        <v>0</v>
      </c>
      <c r="R162" s="259">
        <f>SUMPRODUCT((PC!$A$2:$A$80=$A162)*(PCEmp=R$1),PC!$D$2:$BD$80)</f>
        <v>0</v>
      </c>
      <c r="S162" s="259">
        <f>SUMPRODUCT((PC!$A$2:$A$80=$A162)*(PCEmp=S$1),PC!$D$2:$BD$80)</f>
        <v>0</v>
      </c>
      <c r="T162" s="259">
        <f>SUMPRODUCT((PC!$A$2:$A$80=$A162)*(PCEmp=T$1),PC!$D$2:$BD$80)</f>
        <v>0</v>
      </c>
      <c r="U162" s="259">
        <f>SUMPRODUCT((PC!$A$2:$A$80=$A162)*(PCEmp=U$1),PC!$D$2:$BD$80)</f>
        <v>0</v>
      </c>
      <c r="V162" s="259">
        <f>SUMPRODUCT((PC!$A$2:$A$80=$A162)*(PCEmp=V$1),PC!$D$2:$BD$80)</f>
        <v>0</v>
      </c>
      <c r="W162" s="259">
        <f>SUMPRODUCT((PC!$A$2:$A$80=$A162)*(PCEmp=W$1),PC!$D$2:$BD$80)</f>
        <v>0</v>
      </c>
      <c r="X162" s="259">
        <f>SUMPRODUCT((PC!$A$2:$A$80=$A162)*(PCEmp=X$1),PC!$D$2:$BD$80)</f>
        <v>0</v>
      </c>
      <c r="Y162" s="259">
        <f>SUMPRODUCT((PC!$A$2:$A$80=$A162)*(PCEmp=Y$1),PC!$D$2:$BD$80)</f>
        <v>0</v>
      </c>
      <c r="Z162" s="259">
        <f>SUMPRODUCT((PC!$A$2:$A$80=$A162)*(PCEmp=Z$1),PC!$D$2:$BD$80)</f>
        <v>0</v>
      </c>
      <c r="AA162" s="259">
        <f>SUMPRODUCT((PC!$A$2:$A$80=$A162)*(PCEmp=AA$1),PC!$D$2:$BD$80)</f>
        <v>0</v>
      </c>
      <c r="AB162" s="259">
        <f>SUMPRODUCT((PC!$A$2:$A$80=$A162)*(PCEmp=AB$1),PC!$D$2:$BD$80)</f>
        <v>0</v>
      </c>
      <c r="AC162" s="259">
        <f>SUMPRODUCT((PC!$A$2:$A$80=$A162)*(PCEmp=AC$1),PC!$D$2:$BD$80)</f>
        <v>0</v>
      </c>
      <c r="AD162" s="259">
        <f>SUMPRODUCT((PC!$A$2:$A$80=$A162)*(PCEmp=AD$1),PC!$D$2:$BD$80)</f>
        <v>0</v>
      </c>
      <c r="AE162" s="259">
        <f>SUMPRODUCT((PC!$A$2:$A$80=$A162)*(PCEmp=AE$1),PC!$D$2:$BD$80)</f>
        <v>0</v>
      </c>
      <c r="AF162" s="259">
        <f>SUMPRODUCT((PC!$A$2:$A$80=$A162)*(PCEmp=AF$1),PC!$D$2:$BD$80)</f>
        <v>0</v>
      </c>
      <c r="AG162" s="259">
        <f>SUMPRODUCT((PC!$A$2:$A$80=$A162)*(PCEmp=AG$1),PC!$D$2:$BD$80)</f>
        <v>0</v>
      </c>
      <c r="AH162" s="259">
        <f>SUMPRODUCT((PC!$A$2:$A$80=$A162)*(PCEmp=AH$1),PC!$D$2:$BD$80)</f>
        <v>0</v>
      </c>
      <c r="AI162" s="259">
        <f>SUMPRODUCT((PC!$A$2:$A$80=$A162)*(PCEmp=AI$1),PC!$D$2:$BD$80)</f>
        <v>0</v>
      </c>
      <c r="AJ162" s="259">
        <f>SUMPRODUCT((PC!$A$2:$A$80=$A162)*(PCEmp=AJ$1),PC!$D$2:$BD$80)</f>
        <v>0</v>
      </c>
      <c r="AK162" s="259">
        <f>SUMPRODUCT((PC!$A$2:$A$80=$A162)*(PCEmp=AK$1),PC!$D$2:$BD$80)</f>
        <v>0</v>
      </c>
      <c r="AL162" s="259">
        <f>SUMPRODUCT((PC!$A$2:$A$80=$A162)*(PCEmp=AL$1),PC!$D$2:$BD$80)</f>
        <v>0</v>
      </c>
      <c r="AM162" s="259">
        <f>SUMPRODUCT((PC!$A$2:$A$80=$A162)*(PCEmp=AM$1),PC!$D$2:$BD$80)</f>
        <v>0</v>
      </c>
      <c r="AN162" s="259">
        <f>SUMPRODUCT((PC!$A$2:$A$80=$A162)*(PCEmp=AN$1),PC!$D$2:$BD$80)</f>
        <v>0</v>
      </c>
      <c r="AO162" s="259">
        <f>SUMPRODUCT((PC!$A$2:$A$80=$A162)*(PCEmp=AO$1),PC!$D$2:$BD$80)</f>
        <v>0</v>
      </c>
      <c r="AP162" s="259">
        <f>SUMPRODUCT((PC!$A$2:$A$80=$A162)*(PCEmp=AP$1),PC!$D$2:$BD$80)</f>
        <v>0</v>
      </c>
      <c r="AQ162" s="259">
        <f>SUMPRODUCT((PC!$A$2:$A$80=$A162)*(PCEmp=AQ$1),PC!$D$2:$BD$80)</f>
        <v>0</v>
      </c>
      <c r="AR162" s="259">
        <f>SUMPRODUCT((PC!$A$2:$A$80=$A162)*(PCEmp=AR$1),PC!$D$2:$BD$80)</f>
        <v>0</v>
      </c>
      <c r="AS162" s="259">
        <f>SUMPRODUCT((PC!$A$2:$A$80=$A162)*(PCEmp=AS$1),PC!$D$2:$BD$80)</f>
        <v>0</v>
      </c>
      <c r="AT162" s="259">
        <f>SUMPRODUCT((PC!$A$2:$A$80=$A162)*(PCEmp=AT$1),PC!$D$2:$BD$80)</f>
        <v>0</v>
      </c>
      <c r="AU162" s="259">
        <f>SUMPRODUCT((PC!$A$2:$A$80=$A162)*(PCEmp=AU$1),PC!$D$2:$BD$80)</f>
        <v>0</v>
      </c>
      <c r="AV162" s="259">
        <f>SUMPRODUCT((PC!$A$2:$A$80=$A162)*(PCEmp=AV$1),PC!$D$2:$BD$80)</f>
        <v>0</v>
      </c>
      <c r="AW162" s="259">
        <f>SUMPRODUCT((PC!$A$2:$A$80=$A162)*(PCEmp=AW$1),PC!$D$2:$BD$80)</f>
        <v>0</v>
      </c>
      <c r="AX162" s="468">
        <f>SUMPRODUCT((PC!$A$2:$A$80=$A162)*(PCEmp=AX$1),PC!$D$2:$BD$80)</f>
        <v>0</v>
      </c>
    </row>
    <row r="163" spans="1:50" s="271" customFormat="1" x14ac:dyDescent="0.2">
      <c r="A163" s="247">
        <f t="shared" si="69"/>
        <v>42562</v>
      </c>
      <c r="B163" s="254" t="s">
        <v>85</v>
      </c>
      <c r="C163" s="249">
        <f>SUMPRODUCT((RF!$A$2:$A$17=$A163)*(RFEmp=C$1)*(RF!$H$21:$AO$21="RF Lead"),RF!$H$2:$AO$17)</f>
        <v>0</v>
      </c>
      <c r="D163" s="250">
        <f>SUMPRODUCT((RF!$A$2:$A$17=$A163)*(RFEmp=D$1)*(RF!$H$21:$AO$21="RF Lead"),RF!$H$2:$AO$17)</f>
        <v>0</v>
      </c>
      <c r="E163" s="250">
        <f>SUMPRODUCT((RF!$A$2:$A$17=$A163)*(RFEmp=E$1)*(RF!$H$21:$AO$21="RF Lead"),RF!$H$2:$AO$17)</f>
        <v>0</v>
      </c>
      <c r="F163" s="250">
        <f>SUMPRODUCT((RF!$A$2:$A$17=$A163)*(RFEmp=F$1)*(RF!$H$21:$AO$21="RF Lead"),RF!$H$2:$AO$17)</f>
        <v>0</v>
      </c>
      <c r="G163" s="250">
        <f>SUMPRODUCT((RF!$A$2:$A$17=$A163)*(RFEmp=G$1)*(RF!$H$21:$AO$21="RF Lead"),RF!$H$2:$AO$17)</f>
        <v>0</v>
      </c>
      <c r="H163" s="250">
        <f>SUMPRODUCT((RF!$A$2:$A$17=$A163)*(RFEmp=H$1)*(RF!$H$21:$AO$21="RF Lead"),RF!$H$2:$AO$17)</f>
        <v>0</v>
      </c>
      <c r="I163" s="250">
        <f>SUMPRODUCT((RF!$A$2:$A$17=$A163)*(RFEmp=I$1)*(RF!$H$21:$AO$21="RF Lead"),RF!$H$2:$AO$17)</f>
        <v>0</v>
      </c>
      <c r="J163" s="250">
        <f>SUMPRODUCT((RF!$A$2:$A$17=$A163)*(RFEmp=J$1)*(RF!$H$21:$AO$21="RF Lead"),RF!$H$2:$AO$17)</f>
        <v>0</v>
      </c>
      <c r="K163" s="250">
        <f>SUMPRODUCT((RF!$A$2:$A$17=$A163)*(RFEmp=K$1)*(RF!$H$21:$AO$21="RF Lead"),RF!$H$2:$AO$17)</f>
        <v>0</v>
      </c>
      <c r="L163" s="250">
        <f>SUMPRODUCT((RF!$A$2:$A$17=$A163)*(RFEmp=L$1)*(RF!$H$21:$AO$21="RF Lead"),RF!$H$2:$AO$17)</f>
        <v>0</v>
      </c>
      <c r="M163" s="250">
        <f>SUMPRODUCT((RF!$A$2:$A$17=$A163)*(RFEmp=M$1)*(RF!$H$21:$AO$21="RF Lead"),RF!$H$2:$AO$17)</f>
        <v>0</v>
      </c>
      <c r="N163" s="250">
        <f>SUMPRODUCT((RF!$A$2:$A$17=$A163)*(RFEmp=N$1)*(RF!$H$21:$AO$21="RF Lead"),RF!$H$2:$AO$17)</f>
        <v>0</v>
      </c>
      <c r="O163" s="250">
        <f>SUMPRODUCT((RF!$A$2:$A$17=$A163)*(RFEmp=O$1)*(RF!$H$21:$AO$21="RF Lead"),RF!$H$2:$AO$17)</f>
        <v>0</v>
      </c>
      <c r="P163" s="250">
        <f>SUMPRODUCT((RF!$A$2:$A$17=$A163)*(RFEmp=P$1)*(RF!$H$21:$AO$21="RF Lead"),RF!$H$2:$AO$17)</f>
        <v>0</v>
      </c>
      <c r="Q163" s="250">
        <f>SUMPRODUCT((RF!$A$2:$A$17=$A163)*(RFEmp=Q$1)*(RF!$H$21:$AO$21="RF Lead"),RF!$H$2:$AO$17)</f>
        <v>0</v>
      </c>
      <c r="R163" s="250">
        <f>SUMPRODUCT((RF!$A$2:$A$17=$A163)*(RFEmp=R$1)*(RF!$H$21:$AO$21="RF Lead"),RF!$H$2:$AO$17)</f>
        <v>0</v>
      </c>
      <c r="S163" s="250">
        <f>SUMPRODUCT((RF!$A$2:$A$17=$A163)*(RFEmp=S$1)*(RF!$H$21:$AO$21="RF Lead"),RF!$H$2:$AO$17)</f>
        <v>0</v>
      </c>
      <c r="T163" s="250">
        <f>SUMPRODUCT((RF!$A$2:$A$17=$A163)*(RFEmp=T$1)*(RF!$H$21:$AO$21="RF Lead"),RF!$H$2:$AO$17)</f>
        <v>0</v>
      </c>
      <c r="U163" s="250">
        <f>SUMPRODUCT((RF!$A$2:$A$17=$A163)*(RFEmp=U$1)*(RF!$H$21:$AO$21="RF Lead"),RF!$H$2:$AO$17)</f>
        <v>0</v>
      </c>
      <c r="V163" s="250">
        <f>SUMPRODUCT((RF!$A$2:$A$17=$A163)*(RFEmp=V$1)*(RF!$H$21:$AO$21="RF Lead"),RF!$H$2:$AO$17)</f>
        <v>0</v>
      </c>
      <c r="W163" s="250">
        <f>SUMPRODUCT((RF!$A$2:$A$17=$A163)*(RFEmp=W$1)*(RF!$H$21:$AO$21="RF Lead"),RF!$H$2:$AO$17)</f>
        <v>0</v>
      </c>
      <c r="X163" s="250">
        <f>SUMPRODUCT((RF!$A$2:$A$17=$A163)*(RFEmp=X$1)*(RF!$H$21:$AO$21="RF Lead"),RF!$H$2:$AO$17)</f>
        <v>0</v>
      </c>
      <c r="Y163" s="250">
        <f>SUMPRODUCT((RF!$A$2:$A$17=$A163)*(RFEmp=Y$1)*(RF!$H$21:$AO$21="RF Lead"),RF!$H$2:$AO$17)</f>
        <v>0</v>
      </c>
      <c r="Z163" s="250">
        <f>SUMPRODUCT((RF!$A$2:$A$17=$A163)*(RFEmp=Z$1)*(RF!$H$21:$AO$21="RF Lead"),RF!$H$2:$AO$17)</f>
        <v>0</v>
      </c>
      <c r="AA163" s="250">
        <f>SUMPRODUCT((RF!$A$2:$A$17=$A163)*(RFEmp=AA$1)*(RF!$H$21:$AO$21="RF Lead"),RF!$H$2:$AO$17)</f>
        <v>0</v>
      </c>
      <c r="AB163" s="250">
        <f>SUMPRODUCT((RF!$A$2:$A$17=$A163)*(RFEmp=AB$1)*(RF!$H$21:$AO$21="RF Lead"),RF!$H$2:$AO$17)</f>
        <v>0</v>
      </c>
      <c r="AC163" s="250">
        <f>SUMPRODUCT((RF!$A$2:$A$17=$A163)*(RFEmp=AC$1)*(RF!$H$21:$AO$21="RF Lead"),RF!$H$2:$AO$17)</f>
        <v>0</v>
      </c>
      <c r="AD163" s="250">
        <f>SUMPRODUCT((RF!$A$2:$A$17=$A163)*(RFEmp=AD$1)*(RF!$H$21:$AO$21="RF Lead"),RF!$H$2:$AO$17)</f>
        <v>0</v>
      </c>
      <c r="AE163" s="250">
        <f>SUMPRODUCT((RF!$A$2:$A$17=$A163)*(RFEmp=AE$1)*(RF!$H$21:$AO$21="RF Lead"),RF!$H$2:$AO$17)</f>
        <v>0</v>
      </c>
      <c r="AF163" s="250">
        <f>SUMPRODUCT((RF!$A$2:$A$17=$A163)*(RFEmp=AF$1)*(RF!$H$21:$AO$21="RF Lead"),RF!$H$2:$AO$17)</f>
        <v>0</v>
      </c>
      <c r="AG163" s="250">
        <f>SUMPRODUCT((RF!$A$2:$A$17=$A163)*(RFEmp=AG$1)*(RF!$H$21:$AO$21="RF Lead"),RF!$H$2:$AO$17)</f>
        <v>0</v>
      </c>
      <c r="AH163" s="250">
        <f>SUMPRODUCT((RF!$A$2:$A$17=$A163)*(RFEmp=AH$1)*(RF!$H$21:$AO$21="RF Lead"),RF!$H$2:$AO$17)</f>
        <v>0</v>
      </c>
      <c r="AI163" s="250">
        <f>SUMPRODUCT((RF!$A$2:$A$17=$A163)*(RFEmp=AI$1)*(RF!$H$21:$AO$21="RF Lead"),RF!$H$2:$AO$17)</f>
        <v>0</v>
      </c>
      <c r="AJ163" s="250">
        <f>SUMPRODUCT((RF!$A$2:$A$17=$A163)*(RFEmp=AJ$1)*(RF!$H$21:$AO$21="RF Lead"),RF!$H$2:$AO$17)</f>
        <v>0</v>
      </c>
      <c r="AK163" s="250">
        <f>SUMPRODUCT((RF!$A$2:$A$17=$A163)*(RFEmp=AK$1)*(RF!$H$21:$AO$21="RF Lead"),RF!$H$2:$AO$17)</f>
        <v>0</v>
      </c>
      <c r="AL163" s="250">
        <f>SUMPRODUCT((RF!$A$2:$A$17=$A163)*(RFEmp=AL$1)*(RF!$H$21:$AO$21="RF Lead"),RF!$H$2:$AO$17)</f>
        <v>0</v>
      </c>
      <c r="AM163" s="250">
        <f>SUMPRODUCT((RF!$A$2:$A$17=$A163)*(RFEmp=AM$1)*(RF!$H$21:$AO$21="RF Lead"),RF!$H$2:$AO$17)</f>
        <v>0</v>
      </c>
      <c r="AN163" s="250">
        <f>SUMPRODUCT((RF!$A$2:$A$17=$A163)*(RFEmp=AN$1)*(RF!$H$21:$AO$21="RF Lead"),RF!$H$2:$AO$17)</f>
        <v>0</v>
      </c>
      <c r="AO163" s="250">
        <f>SUMPRODUCT((RF!$A$2:$A$17=$A163)*(RFEmp=AO$1)*(RF!$H$21:$AO$21="RF Lead"),RF!$H$2:$AO$17)</f>
        <v>0</v>
      </c>
      <c r="AP163" s="250">
        <f>SUMPRODUCT((RF!$A$2:$A$17=$A163)*(RFEmp=AP$1)*(RF!$H$21:$AO$21="RF Lead"),RF!$H$2:$AO$17)</f>
        <v>0</v>
      </c>
      <c r="AQ163" s="250">
        <f>SUMPRODUCT((RF!$A$2:$A$17=$A163)*(RFEmp=AQ$1)*(RF!$H$21:$AO$21="RF Lead"),RF!$H$2:$AO$17)</f>
        <v>0</v>
      </c>
      <c r="AR163" s="250">
        <f>SUMPRODUCT((RF!$A$2:$A$17=$A163)*(RFEmp=AR$1)*(RF!$H$21:$AO$21="RF Lead"),RF!$H$2:$AO$17)</f>
        <v>0</v>
      </c>
      <c r="AS163" s="250">
        <f>SUMPRODUCT((RF!$A$2:$A$17=$A163)*(RFEmp=AS$1)*(RF!$H$21:$AO$21="RF Lead"),RF!$H$2:$AO$17)</f>
        <v>0</v>
      </c>
      <c r="AT163" s="250">
        <f>SUMPRODUCT((RF!$A$2:$A$17=$A163)*(RFEmp=AT$1)*(RF!$H$21:$AO$21="RF Lead"),RF!$H$2:$AO$17)</f>
        <v>0</v>
      </c>
      <c r="AU163" s="250">
        <f>SUMPRODUCT((RF!$A$2:$A$17=$A163)*(RFEmp=AU$1)*(RF!$H$21:$AO$21="RF Lead"),RF!$H$2:$AO$17)</f>
        <v>0</v>
      </c>
      <c r="AV163" s="250">
        <f>SUMPRODUCT((RF!$A$2:$A$17=$A163)*(RFEmp=AV$1)*(RF!$H$21:$AO$21="RF Lead"),RF!$H$2:$AO$17)</f>
        <v>0</v>
      </c>
      <c r="AW163" s="250">
        <f>SUMPRODUCT((RF!$A$2:$A$17=$A163)*(RFEmp=AW$1)*(RF!$H$21:$AO$21="RF Lead"),RF!$H$2:$AO$17)</f>
        <v>0</v>
      </c>
      <c r="AX163" s="467">
        <f>SUMPRODUCT((RF!$A$2:$A$17=$A163)*(RFEmp=AX$1)*(RF!$H$21:$AO$21="RF Lead"),RF!$H$2:$AO$17)</f>
        <v>0</v>
      </c>
    </row>
    <row r="164" spans="1:50" s="271" customFormat="1" x14ac:dyDescent="0.2">
      <c r="A164" s="260">
        <f t="shared" si="69"/>
        <v>42562</v>
      </c>
      <c r="B164" s="261" t="str">
        <f>Total!$M$1</f>
        <v>SC</v>
      </c>
      <c r="C164" s="249">
        <f>SUMPRODUCT((SC!$A$2:$A$34=$A164)*(SCEmp=C$1),SC!$F$2:$Z$34)</f>
        <v>0</v>
      </c>
      <c r="D164" s="250">
        <f>SUMPRODUCT((SC!$A$2:$A$34=$A164)*(SCEmp=D$1),SC!$F$2:$Z$34)</f>
        <v>0</v>
      </c>
      <c r="E164" s="250">
        <f>SUMPRODUCT((SC!$A$2:$A$34=$A164)*(SCEmp=E$1),SC!$F$2:$Z$34)</f>
        <v>0</v>
      </c>
      <c r="F164" s="250">
        <f>SUMPRODUCT((SC!$A$2:$A$34=$A164)*(SCEmp=F$1),SC!$F$2:$Z$34)</f>
        <v>0</v>
      </c>
      <c r="G164" s="250">
        <f>SUMPRODUCT((SC!$A$2:$A$34=$A164)*(SCEmp=G$1),SC!$F$2:$Z$34)</f>
        <v>0</v>
      </c>
      <c r="H164" s="250">
        <f>SUMPRODUCT((SC!$A$2:$A$34=$A164)*(SCEmp=H$1),SC!$F$2:$Z$34)</f>
        <v>0</v>
      </c>
      <c r="I164" s="250">
        <f>SUMPRODUCT((SC!$A$2:$A$34=$A164)*(SCEmp=I$1),SC!$F$2:$Z$34)</f>
        <v>0</v>
      </c>
      <c r="J164" s="250">
        <f>SUMPRODUCT((SC!$A$2:$A$34=$A164)*(SCEmp=J$1),SC!$F$2:$Z$34)</f>
        <v>0</v>
      </c>
      <c r="K164" s="250">
        <f>SUMPRODUCT((SC!$A$2:$A$34=$A164)*(SCEmp=K$1),SC!$F$2:$Z$34)</f>
        <v>0</v>
      </c>
      <c r="L164" s="250">
        <f>SUMPRODUCT((SC!$A$2:$A$34=$A164)*(SCEmp=L$1),SC!$F$2:$Z$34)</f>
        <v>0</v>
      </c>
      <c r="M164" s="250">
        <f>SUMPRODUCT((SC!$A$2:$A$34=$A164)*(SCEmp=M$1),SC!$F$2:$Z$34)</f>
        <v>0</v>
      </c>
      <c r="N164" s="250">
        <f>SUMPRODUCT((SC!$A$2:$A$34=$A164)*(SCEmp=N$1),SC!$F$2:$Z$34)</f>
        <v>0</v>
      </c>
      <c r="O164" s="250">
        <f>SUMPRODUCT((SC!$A$2:$A$34=$A164)*(SCEmp=O$1),SC!$F$2:$Z$34)</f>
        <v>0</v>
      </c>
      <c r="P164" s="250">
        <f>SUMPRODUCT((SC!$A$2:$A$34=$A164)*(SCEmp=P$1),SC!$F$2:$Z$34)</f>
        <v>0</v>
      </c>
      <c r="Q164" s="250">
        <f>SUMPRODUCT((SC!$A$2:$A$34=$A164)*(SCEmp=Q$1),SC!$F$2:$Z$34)</f>
        <v>0</v>
      </c>
      <c r="R164" s="250">
        <f>SUMPRODUCT((SC!$A$2:$A$34=$A164)*(SCEmp=R$1),SC!$F$2:$Z$34)</f>
        <v>0</v>
      </c>
      <c r="S164" s="250">
        <f>SUMPRODUCT((SC!$A$2:$A$34=$A164)*(SCEmp=S$1),SC!$F$2:$Z$34)</f>
        <v>0</v>
      </c>
      <c r="T164" s="250">
        <f>SUMPRODUCT((SC!$A$2:$A$34=$A164)*(SCEmp=T$1),SC!$F$2:$Z$34)</f>
        <v>0</v>
      </c>
      <c r="U164" s="250">
        <f>SUMPRODUCT((SC!$A$2:$A$34=$A164)*(SCEmp=U$1),SC!$F$2:$Z$34)</f>
        <v>0</v>
      </c>
      <c r="V164" s="250">
        <f>SUMPRODUCT((SC!$A$2:$A$34=$A164)*(SCEmp=V$1),SC!$F$2:$Z$34)</f>
        <v>0</v>
      </c>
      <c r="W164" s="250">
        <f>SUMPRODUCT((SC!$A$2:$A$34=$A164)*(SCEmp=W$1),SC!$F$2:$Z$34)</f>
        <v>0</v>
      </c>
      <c r="X164" s="250">
        <f>SUMPRODUCT((SC!$A$2:$A$34=$A164)*(SCEmp=X$1),SC!$F$2:$Z$34)</f>
        <v>0</v>
      </c>
      <c r="Y164" s="250">
        <f>SUMPRODUCT((SC!$A$2:$A$34=$A164)*(SCEmp=Y$1),SC!$F$2:$Z$34)</f>
        <v>0</v>
      </c>
      <c r="Z164" s="250">
        <f>SUMPRODUCT((SC!$A$2:$A$34=$A164)*(SCEmp=Z$1),SC!$F$2:$Z$34)</f>
        <v>0</v>
      </c>
      <c r="AA164" s="250">
        <f>SUMPRODUCT((SC!$A$2:$A$34=$A164)*(SCEmp=AA$1),SC!$F$2:$Z$34)</f>
        <v>0</v>
      </c>
      <c r="AB164" s="250">
        <f>SUMPRODUCT((SC!$A$2:$A$34=$A164)*(SCEmp=AB$1),SC!$F$2:$Z$34)</f>
        <v>0</v>
      </c>
      <c r="AC164" s="250">
        <f>SUMPRODUCT((SC!$A$2:$A$34=$A164)*(SCEmp=AC$1),SC!$F$2:$Z$34)</f>
        <v>2</v>
      </c>
      <c r="AD164" s="250">
        <f>SUMPRODUCT((SC!$A$2:$A$34=$A164)*(SCEmp=AD$1),SC!$F$2:$Z$34)</f>
        <v>0</v>
      </c>
      <c r="AE164" s="250">
        <f>SUMPRODUCT((SC!$A$2:$A$34=$A164)*(SCEmp=AE$1),SC!$F$2:$Z$34)</f>
        <v>0</v>
      </c>
      <c r="AF164" s="250">
        <f>SUMPRODUCT((SC!$A$2:$A$34=$A164)*(SCEmp=AF$1),SC!$F$2:$Z$34)</f>
        <v>0</v>
      </c>
      <c r="AG164" s="250">
        <f>SUMPRODUCT((SC!$A$2:$A$34=$A164)*(SCEmp=AG$1),SC!$F$2:$Z$34)</f>
        <v>0</v>
      </c>
      <c r="AH164" s="250">
        <f>SUMPRODUCT((SC!$A$2:$A$34=$A164)*(SCEmp=AH$1),SC!$F$2:$Z$34)</f>
        <v>0</v>
      </c>
      <c r="AI164" s="250">
        <f>SUMPRODUCT((SC!$A$2:$A$34=$A164)*(SCEmp=AI$1),SC!$F$2:$Z$34)</f>
        <v>0</v>
      </c>
      <c r="AJ164" s="250">
        <f>SUMPRODUCT((SC!$A$2:$A$34=$A164)*(SCEmp=AJ$1),SC!$F$2:$Z$34)</f>
        <v>0</v>
      </c>
      <c r="AK164" s="250">
        <f>SUMPRODUCT((SC!$A$2:$A$34=$A164)*(SCEmp=AK$1),SC!$F$2:$Z$34)</f>
        <v>0</v>
      </c>
      <c r="AL164" s="250">
        <f>SUMPRODUCT((SC!$A$2:$A$34=$A164)*(SCEmp=AL$1),SC!$F$2:$Z$34)</f>
        <v>0</v>
      </c>
      <c r="AM164" s="250">
        <f>SUMPRODUCT((SC!$A$2:$A$34=$A164)*(SCEmp=AM$1),SC!$F$2:$Z$34)</f>
        <v>0</v>
      </c>
      <c r="AN164" s="250">
        <f>SUMPRODUCT((SC!$A$2:$A$34=$A164)*(SCEmp=AN$1),SC!$F$2:$Z$34)</f>
        <v>0</v>
      </c>
      <c r="AO164" s="250">
        <f>SUMPRODUCT((SC!$A$2:$A$34=$A164)*(SCEmp=AO$1),SC!$F$2:$Z$34)</f>
        <v>0</v>
      </c>
      <c r="AP164" s="250">
        <f>SUMPRODUCT((SC!$A$2:$A$34=$A164)*(SCEmp=AP$1),SC!$F$2:$Z$34)</f>
        <v>0</v>
      </c>
      <c r="AQ164" s="250">
        <f>SUMPRODUCT((SC!$A$2:$A$34=$A164)*(SCEmp=AQ$1),SC!$F$2:$Z$34)</f>
        <v>0</v>
      </c>
      <c r="AR164" s="250">
        <f>SUMPRODUCT((SC!$A$2:$A$34=$A164)*(SCEmp=AR$1),SC!$F$2:$Z$34)</f>
        <v>0</v>
      </c>
      <c r="AS164" s="250">
        <f>SUMPRODUCT((SC!$A$2:$A$34=$A164)*(SCEmp=AS$1),SC!$F$2:$Z$34)</f>
        <v>0</v>
      </c>
      <c r="AT164" s="250">
        <f>SUMPRODUCT((SC!$A$2:$A$34=$A164)*(SCEmp=AT$1),SC!$F$2:$Z$34)</f>
        <v>0</v>
      </c>
      <c r="AU164" s="250">
        <f>SUMPRODUCT((SC!$A$2:$A$34=$A164)*(SCEmp=AU$1),SC!$F$2:$Z$34)</f>
        <v>0</v>
      </c>
      <c r="AV164" s="250">
        <f>SUMPRODUCT((SC!$A$2:$A$34=$A164)*(SCEmp=AV$1),SC!$F$2:$Z$34)</f>
        <v>0</v>
      </c>
      <c r="AW164" s="250">
        <f>SUMPRODUCT((SC!$A$2:$A$34=$A164)*(SCEmp=AW$1),SC!$F$2:$Z$34)</f>
        <v>0</v>
      </c>
      <c r="AX164" s="467">
        <f>SUMPRODUCT((SC!$A$2:$A$34=$A164)*(SCEmp=AX$1),SC!$F$2:$Z$34)</f>
        <v>0</v>
      </c>
    </row>
    <row r="165" spans="1:50" s="271" customFormat="1" x14ac:dyDescent="0.2">
      <c r="A165" s="262">
        <f t="shared" si="69"/>
        <v>42562</v>
      </c>
      <c r="B165" s="263" t="s">
        <v>87</v>
      </c>
      <c r="C165" s="264">
        <f t="shared" ref="C165:AN165" si="70">IF(SUM(C152:C164)&gt;8,SUM(C152:C164)-8,0)+IF(SUM(C152:C164)&gt;12,SUM(C152:C164)-12,0)</f>
        <v>0</v>
      </c>
      <c r="D165" s="265">
        <f t="shared" si="70"/>
        <v>0</v>
      </c>
      <c r="E165" s="265">
        <f t="shared" si="70"/>
        <v>0</v>
      </c>
      <c r="F165" s="265">
        <f t="shared" si="70"/>
        <v>0</v>
      </c>
      <c r="G165" s="265">
        <f t="shared" si="70"/>
        <v>0</v>
      </c>
      <c r="H165" s="265">
        <f t="shared" si="70"/>
        <v>0.75000000000000178</v>
      </c>
      <c r="I165" s="265">
        <f t="shared" si="70"/>
        <v>0</v>
      </c>
      <c r="J165" s="265">
        <f t="shared" si="70"/>
        <v>0</v>
      </c>
      <c r="K165" s="265">
        <f t="shared" si="70"/>
        <v>0</v>
      </c>
      <c r="L165" s="265">
        <f t="shared" si="70"/>
        <v>0</v>
      </c>
      <c r="M165" s="265">
        <f t="shared" si="70"/>
        <v>0</v>
      </c>
      <c r="N165" s="265">
        <f t="shared" si="70"/>
        <v>0</v>
      </c>
      <c r="O165" s="265">
        <f t="shared" si="70"/>
        <v>0</v>
      </c>
      <c r="P165" s="265">
        <f t="shared" si="70"/>
        <v>0</v>
      </c>
      <c r="Q165" s="265">
        <f t="shared" si="70"/>
        <v>0</v>
      </c>
      <c r="R165" s="265">
        <f t="shared" si="70"/>
        <v>0</v>
      </c>
      <c r="S165" s="265">
        <f t="shared" si="70"/>
        <v>0</v>
      </c>
      <c r="T165" s="265">
        <f t="shared" si="70"/>
        <v>0</v>
      </c>
      <c r="U165" s="265">
        <f t="shared" si="70"/>
        <v>0</v>
      </c>
      <c r="V165" s="265">
        <f t="shared" si="70"/>
        <v>0</v>
      </c>
      <c r="W165" s="265">
        <f t="shared" si="70"/>
        <v>0</v>
      </c>
      <c r="X165" s="265">
        <f t="shared" si="70"/>
        <v>0</v>
      </c>
      <c r="Y165" s="265">
        <f t="shared" si="70"/>
        <v>0</v>
      </c>
      <c r="Z165" s="265">
        <f t="shared" si="70"/>
        <v>0</v>
      </c>
      <c r="AA165" s="265">
        <f t="shared" si="70"/>
        <v>0</v>
      </c>
      <c r="AB165" s="265">
        <f t="shared" si="70"/>
        <v>0</v>
      </c>
      <c r="AC165" s="265">
        <f t="shared" si="70"/>
        <v>0</v>
      </c>
      <c r="AD165" s="265">
        <f t="shared" si="70"/>
        <v>0</v>
      </c>
      <c r="AE165" s="265">
        <f t="shared" si="70"/>
        <v>0</v>
      </c>
      <c r="AF165" s="265">
        <f t="shared" si="70"/>
        <v>0</v>
      </c>
      <c r="AG165" s="265">
        <f t="shared" si="70"/>
        <v>0</v>
      </c>
      <c r="AH165" s="265">
        <f t="shared" si="70"/>
        <v>0</v>
      </c>
      <c r="AI165" s="265">
        <f t="shared" si="70"/>
        <v>0</v>
      </c>
      <c r="AJ165" s="265">
        <f t="shared" si="70"/>
        <v>0</v>
      </c>
      <c r="AK165" s="265">
        <f t="shared" si="70"/>
        <v>0</v>
      </c>
      <c r="AL165" s="265">
        <f t="shared" si="70"/>
        <v>0</v>
      </c>
      <c r="AM165" s="265">
        <f t="shared" si="70"/>
        <v>0</v>
      </c>
      <c r="AN165" s="265">
        <f t="shared" si="70"/>
        <v>0</v>
      </c>
      <c r="AO165" s="265">
        <f t="shared" ref="AO165:AW165" si="71">IF(SUM(AO152:AO164)&gt;8,SUM(AO152:AO164)-8,0)+IF(SUM(AO152:AO164)&gt;12,SUM(AO152:AO164)-12,0)</f>
        <v>0</v>
      </c>
      <c r="AP165" s="265">
        <f t="shared" si="71"/>
        <v>0</v>
      </c>
      <c r="AQ165" s="265">
        <f t="shared" si="71"/>
        <v>0</v>
      </c>
      <c r="AR165" s="265">
        <f t="shared" si="71"/>
        <v>0</v>
      </c>
      <c r="AS165" s="265">
        <f t="shared" si="71"/>
        <v>0</v>
      </c>
      <c r="AT165" s="265">
        <f t="shared" si="71"/>
        <v>0</v>
      </c>
      <c r="AU165" s="265">
        <f t="shared" si="71"/>
        <v>0</v>
      </c>
      <c r="AV165" s="265">
        <f t="shared" si="71"/>
        <v>0</v>
      </c>
      <c r="AW165" s="265">
        <f t="shared" si="71"/>
        <v>0</v>
      </c>
      <c r="AX165" s="469">
        <f t="shared" si="51"/>
        <v>0</v>
      </c>
    </row>
    <row r="166" spans="1:50" s="271" customFormat="1" x14ac:dyDescent="0.2">
      <c r="A166" s="266">
        <f t="shared" si="69"/>
        <v>42562</v>
      </c>
      <c r="B166" s="267" t="s">
        <v>86</v>
      </c>
      <c r="C166" s="268">
        <f t="shared" ref="C166:AN166" si="72">IFERROR((C$243*SUM(C152:C161)+C$244*SUM(C162:C164))/SUM(C152:C164)/2,0)*C165</f>
        <v>0</v>
      </c>
      <c r="D166" s="269">
        <f t="shared" si="72"/>
        <v>0</v>
      </c>
      <c r="E166" s="269">
        <f t="shared" si="72"/>
        <v>0</v>
      </c>
      <c r="F166" s="269">
        <f t="shared" si="72"/>
        <v>0</v>
      </c>
      <c r="G166" s="269">
        <f t="shared" si="72"/>
        <v>0</v>
      </c>
      <c r="H166" s="269">
        <f t="shared" si="72"/>
        <v>3.7500000000000089</v>
      </c>
      <c r="I166" s="269">
        <f t="shared" si="72"/>
        <v>0</v>
      </c>
      <c r="J166" s="269">
        <f t="shared" si="72"/>
        <v>0</v>
      </c>
      <c r="K166" s="269">
        <f t="shared" si="72"/>
        <v>0</v>
      </c>
      <c r="L166" s="269">
        <f t="shared" si="72"/>
        <v>0</v>
      </c>
      <c r="M166" s="269">
        <f t="shared" si="72"/>
        <v>0</v>
      </c>
      <c r="N166" s="269">
        <f t="shared" si="72"/>
        <v>0</v>
      </c>
      <c r="O166" s="269">
        <f t="shared" si="72"/>
        <v>0</v>
      </c>
      <c r="P166" s="269">
        <f t="shared" si="72"/>
        <v>0</v>
      </c>
      <c r="Q166" s="269">
        <f t="shared" si="72"/>
        <v>0</v>
      </c>
      <c r="R166" s="269">
        <f t="shared" si="72"/>
        <v>0</v>
      </c>
      <c r="S166" s="269">
        <f t="shared" si="72"/>
        <v>0</v>
      </c>
      <c r="T166" s="269">
        <f t="shared" si="72"/>
        <v>0</v>
      </c>
      <c r="U166" s="269">
        <f t="shared" si="72"/>
        <v>0</v>
      </c>
      <c r="V166" s="269">
        <f t="shared" si="72"/>
        <v>0</v>
      </c>
      <c r="W166" s="269">
        <f t="shared" si="72"/>
        <v>0</v>
      </c>
      <c r="X166" s="269">
        <f t="shared" si="72"/>
        <v>0</v>
      </c>
      <c r="Y166" s="269">
        <f t="shared" si="72"/>
        <v>0</v>
      </c>
      <c r="Z166" s="269">
        <f t="shared" si="72"/>
        <v>0</v>
      </c>
      <c r="AA166" s="269">
        <f t="shared" si="72"/>
        <v>0</v>
      </c>
      <c r="AB166" s="269">
        <f t="shared" si="72"/>
        <v>0</v>
      </c>
      <c r="AC166" s="269">
        <f t="shared" si="72"/>
        <v>0</v>
      </c>
      <c r="AD166" s="269">
        <f t="shared" si="72"/>
        <v>0</v>
      </c>
      <c r="AE166" s="269">
        <f t="shared" si="72"/>
        <v>0</v>
      </c>
      <c r="AF166" s="269">
        <f t="shared" si="72"/>
        <v>0</v>
      </c>
      <c r="AG166" s="269">
        <f t="shared" si="72"/>
        <v>0</v>
      </c>
      <c r="AH166" s="269">
        <f t="shared" si="72"/>
        <v>0</v>
      </c>
      <c r="AI166" s="269">
        <f t="shared" si="72"/>
        <v>0</v>
      </c>
      <c r="AJ166" s="269">
        <f t="shared" si="72"/>
        <v>0</v>
      </c>
      <c r="AK166" s="269">
        <f t="shared" si="72"/>
        <v>0</v>
      </c>
      <c r="AL166" s="269">
        <f t="shared" si="72"/>
        <v>0</v>
      </c>
      <c r="AM166" s="269">
        <f t="shared" si="72"/>
        <v>0</v>
      </c>
      <c r="AN166" s="269">
        <f t="shared" si="72"/>
        <v>0</v>
      </c>
      <c r="AO166" s="269">
        <f t="shared" ref="AO166:AW166" si="73">IFERROR((AO$243*SUM(AO152:AO161)+AO$244*SUM(AO162:AO164))/SUM(AO152:AO164)/2,0)*AO165</f>
        <v>0</v>
      </c>
      <c r="AP166" s="269">
        <f t="shared" si="73"/>
        <v>0</v>
      </c>
      <c r="AQ166" s="269">
        <f t="shared" si="73"/>
        <v>0</v>
      </c>
      <c r="AR166" s="269">
        <f t="shared" si="73"/>
        <v>0</v>
      </c>
      <c r="AS166" s="269">
        <f t="shared" si="73"/>
        <v>0</v>
      </c>
      <c r="AT166" s="269">
        <f t="shared" si="73"/>
        <v>0</v>
      </c>
      <c r="AU166" s="269">
        <f t="shared" si="73"/>
        <v>0</v>
      </c>
      <c r="AV166" s="269">
        <f t="shared" si="73"/>
        <v>0</v>
      </c>
      <c r="AW166" s="269">
        <f t="shared" si="73"/>
        <v>0</v>
      </c>
      <c r="AX166" s="470">
        <f t="shared" si="54"/>
        <v>0</v>
      </c>
    </row>
    <row r="167" spans="1:50" s="271" customFormat="1" x14ac:dyDescent="0.2">
      <c r="A167" s="247">
        <f t="shared" ref="A167" si="74">A152+1</f>
        <v>42563</v>
      </c>
      <c r="B167" s="248" t="s">
        <v>77</v>
      </c>
      <c r="C167" s="249">
        <f>SUMPRODUCT((Driver!$A$2:$A$17=$A167)*(DriverEmp=C$1),Driver!$C$2:$V$17)</f>
        <v>0</v>
      </c>
      <c r="D167" s="250">
        <f>SUMPRODUCT((Driver!$A$2:$A$17=$A167)*(DriverEmp=D$1),Driver!$C$2:$V$17)</f>
        <v>0</v>
      </c>
      <c r="E167" s="250">
        <f>SUMPRODUCT((Driver!$A$2:$A$17=$A167)*(DriverEmp=E$1),Driver!$C$2:$V$17)</f>
        <v>0</v>
      </c>
      <c r="F167" s="250">
        <f>SUMPRODUCT((Driver!$A$2:$A$17=$A167)*(DriverEmp=F$1),Driver!$C$2:$V$17)</f>
        <v>0</v>
      </c>
      <c r="G167" s="250">
        <f>SUMPRODUCT((Driver!$A$2:$A$17=$A167)*(DriverEmp=G$1),Driver!$C$2:$V$17)</f>
        <v>0</v>
      </c>
      <c r="H167" s="250">
        <f>SUMPRODUCT((Driver!$A$2:$A$17=$A167)*(DriverEmp=H$1),Driver!$C$2:$V$17)</f>
        <v>0</v>
      </c>
      <c r="I167" s="250">
        <f>SUMPRODUCT((Driver!$A$2:$A$17=$A167)*(DriverEmp=I$1),Driver!$C$2:$V$17)</f>
        <v>0</v>
      </c>
      <c r="J167" s="250">
        <f>SUMPRODUCT((Driver!$A$2:$A$17=$A167)*(DriverEmp=J$1),Driver!$C$2:$V$17)</f>
        <v>0</v>
      </c>
      <c r="K167" s="250">
        <f>SUMPRODUCT((Driver!$A$2:$A$17=$A167)*(DriverEmp=K$1),Driver!$C$2:$V$17)</f>
        <v>0</v>
      </c>
      <c r="L167" s="250">
        <f>SUMPRODUCT((Driver!$A$2:$A$17=$A167)*(DriverEmp=L$1),Driver!$C$2:$V$17)</f>
        <v>0</v>
      </c>
      <c r="M167" s="250">
        <f>SUMPRODUCT((Driver!$A$2:$A$17=$A167)*(DriverEmp=M$1),Driver!$C$2:$V$17)</f>
        <v>0</v>
      </c>
      <c r="N167" s="250">
        <f>SUMPRODUCT((Driver!$A$2:$A$17=$A167)*(DriverEmp=N$1),Driver!$C$2:$V$17)</f>
        <v>0</v>
      </c>
      <c r="O167" s="250">
        <f>SUMPRODUCT((Driver!$A$2:$A$17=$A167)*(DriverEmp=O$1),Driver!$C$2:$V$17)</f>
        <v>0</v>
      </c>
      <c r="P167" s="250">
        <f>SUMPRODUCT((Driver!$A$2:$A$17=$A167)*(DriverEmp=P$1),Driver!$C$2:$V$17)</f>
        <v>0</v>
      </c>
      <c r="Q167" s="250">
        <f>SUMPRODUCT((Driver!$A$2:$A$17=$A167)*(DriverEmp=Q$1),Driver!$C$2:$V$17)</f>
        <v>0</v>
      </c>
      <c r="R167" s="250">
        <f>SUMPRODUCT((Driver!$A$2:$A$17=$A167)*(DriverEmp=R$1),Driver!$C$2:$V$17)</f>
        <v>0</v>
      </c>
      <c r="S167" s="250">
        <f>SUMPRODUCT((Driver!$A$2:$A$17=$A167)*(DriverEmp=S$1),Driver!$C$2:$V$17)</f>
        <v>0</v>
      </c>
      <c r="T167" s="250">
        <f>SUMPRODUCT((Driver!$A$2:$A$17=$A167)*(DriverEmp=T$1),Driver!$C$2:$V$17)</f>
        <v>0</v>
      </c>
      <c r="U167" s="250">
        <f>SUMPRODUCT((Driver!$A$2:$A$17=$A167)*(DriverEmp=U$1),Driver!$C$2:$V$17)</f>
        <v>0</v>
      </c>
      <c r="V167" s="250">
        <f>SUMPRODUCT((Driver!$A$2:$A$17=$A167)*(DriverEmp=V$1),Driver!$C$2:$V$17)</f>
        <v>0</v>
      </c>
      <c r="W167" s="250">
        <f>SUMPRODUCT((Driver!$A$2:$A$17=$A167)*(DriverEmp=W$1),Driver!$C$2:$V$17)</f>
        <v>0</v>
      </c>
      <c r="X167" s="250">
        <f>SUMPRODUCT((Driver!$A$2:$A$17=$A167)*(DriverEmp=X$1),Driver!$C$2:$V$17)</f>
        <v>0</v>
      </c>
      <c r="Y167" s="250">
        <f>SUMPRODUCT((Driver!$A$2:$A$17=$A167)*(DriverEmp=Y$1),Driver!$C$2:$V$17)</f>
        <v>0</v>
      </c>
      <c r="Z167" s="250">
        <f>SUMPRODUCT((Driver!$A$2:$A$17=$A167)*(DriverEmp=Z$1),Driver!$C$2:$V$17)</f>
        <v>0</v>
      </c>
      <c r="AA167" s="250">
        <f>SUMPRODUCT((Driver!$A$2:$A$17=$A167)*(DriverEmp=AA$1),Driver!$C$2:$V$17)</f>
        <v>0</v>
      </c>
      <c r="AB167" s="250">
        <f>SUMPRODUCT((Driver!$A$2:$A$17=$A167)*(DriverEmp=AB$1),Driver!$C$2:$V$17)</f>
        <v>0</v>
      </c>
      <c r="AC167" s="250">
        <f>SUMPRODUCT((Driver!$A$2:$A$17=$A167)*(DriverEmp=AC$1),Driver!$C$2:$V$17)</f>
        <v>0</v>
      </c>
      <c r="AD167" s="250">
        <f>SUMPRODUCT((Driver!$A$2:$A$17=$A167)*(DriverEmp=AD$1),Driver!$C$2:$V$17)</f>
        <v>0</v>
      </c>
      <c r="AE167" s="250">
        <f>SUMPRODUCT((Driver!$A$2:$A$17=$A167)*(DriverEmp=AE$1),Driver!$C$2:$V$17)</f>
        <v>0</v>
      </c>
      <c r="AF167" s="250">
        <f>SUMPRODUCT((Driver!$A$2:$A$17=$A167)*(DriverEmp=AF$1),Driver!$C$2:$V$17)</f>
        <v>0</v>
      </c>
      <c r="AG167" s="250">
        <f>SUMPRODUCT((Driver!$A$2:$A$17=$A167)*(DriverEmp=AG$1),Driver!$C$2:$V$17)</f>
        <v>0</v>
      </c>
      <c r="AH167" s="250">
        <f>SUMPRODUCT((Driver!$A$2:$A$17=$A167)*(DriverEmp=AH$1),Driver!$C$2:$V$17)</f>
        <v>0</v>
      </c>
      <c r="AI167" s="250">
        <f>SUMPRODUCT((Driver!$A$2:$A$17=$A167)*(DriverEmp=AI$1),Driver!$C$2:$V$17)</f>
        <v>0</v>
      </c>
      <c r="AJ167" s="250">
        <f>SUMPRODUCT((Driver!$A$2:$A$17=$A167)*(DriverEmp=AJ$1),Driver!$C$2:$V$17)</f>
        <v>0</v>
      </c>
      <c r="AK167" s="250">
        <f>SUMPRODUCT((Driver!$A$2:$A$17=$A167)*(DriverEmp=AK$1),Driver!$C$2:$V$17)</f>
        <v>0</v>
      </c>
      <c r="AL167" s="250">
        <f>SUMPRODUCT((Driver!$A$2:$A$17=$A167)*(DriverEmp=AL$1),Driver!$C$2:$V$17)</f>
        <v>0</v>
      </c>
      <c r="AM167" s="250">
        <f>SUMPRODUCT((Driver!$A$2:$A$17=$A167)*(DriverEmp=AM$1),Driver!$C$2:$V$17)</f>
        <v>0</v>
      </c>
      <c r="AN167" s="250">
        <f>SUMPRODUCT((Driver!$A$2:$A$17=$A167)*(DriverEmp=AN$1),Driver!$C$2:$V$17)</f>
        <v>0</v>
      </c>
      <c r="AO167" s="250">
        <f>SUMPRODUCT((Driver!$A$2:$A$17=$A167)*(DriverEmp=AO$1),Driver!$C$2:$V$17)</f>
        <v>0</v>
      </c>
      <c r="AP167" s="250">
        <f>SUMPRODUCT((Driver!$A$2:$A$17=$A167)*(DriverEmp=AP$1),Driver!$C$2:$V$17)</f>
        <v>0</v>
      </c>
      <c r="AQ167" s="250">
        <f>SUMPRODUCT((Driver!$A$2:$A$17=$A167)*(DriverEmp=AQ$1),Driver!$C$2:$V$17)</f>
        <v>0</v>
      </c>
      <c r="AR167" s="250">
        <f>SUMPRODUCT((Driver!$A$2:$A$17=$A167)*(DriverEmp=AR$1),Driver!$C$2:$V$17)</f>
        <v>0</v>
      </c>
      <c r="AS167" s="250">
        <f>SUMPRODUCT((Driver!$A$2:$A$17=$A167)*(DriverEmp=AS$1),Driver!$C$2:$V$17)</f>
        <v>0</v>
      </c>
      <c r="AT167" s="250">
        <f>SUMPRODUCT((Driver!$A$2:$A$17=$A167)*(DriverEmp=AT$1),Driver!$C$2:$V$17)</f>
        <v>0</v>
      </c>
      <c r="AU167" s="250">
        <f>SUMPRODUCT((Driver!$A$2:$A$17=$A167)*(DriverEmp=AU$1),Driver!$C$2:$V$17)</f>
        <v>0</v>
      </c>
      <c r="AV167" s="250">
        <f>SUMPRODUCT((Driver!$A$2:$A$17=$A167)*(DriverEmp=AV$1),Driver!$C$2:$V$17)</f>
        <v>0</v>
      </c>
      <c r="AW167" s="250">
        <f>SUMPRODUCT((Driver!$A$2:$A$17=$A167)*(DriverEmp=AW$1),Driver!$C$2:$V$17)</f>
        <v>0</v>
      </c>
      <c r="AX167" s="467">
        <f>SUMPRODUCT((Driver!$A$2:$A$17=$A167)*(DriverEmp=AX$1),Driver!$C$2:$V$17)</f>
        <v>0</v>
      </c>
    </row>
    <row r="168" spans="1:50" s="271" customFormat="1" x14ac:dyDescent="0.2">
      <c r="A168" s="247">
        <f t="shared" ref="A168" si="75">A167</f>
        <v>42563</v>
      </c>
      <c r="B168" s="251" t="str">
        <f>Total!$H$1</f>
        <v>PP</v>
      </c>
      <c r="C168" s="249">
        <f>SUMPRODUCT((PP!$A$2:$A$80=$A168)*(PPEmp=C$1),PP!$D$2:$BD$80)</f>
        <v>0</v>
      </c>
      <c r="D168" s="250">
        <f>SUMPRODUCT((PP!$A$2:$A$80=$A168)*(PPEmp=D$1),PP!$D$2:$BD$80)</f>
        <v>2.75</v>
      </c>
      <c r="E168" s="250">
        <f>SUMPRODUCT((PP!$A$2:$A$80=$A168)*(PPEmp=E$1),PP!$D$2:$BD$80)</f>
        <v>0</v>
      </c>
      <c r="F168" s="250">
        <f>SUMPRODUCT((PP!$A$2:$A$80=$A168)*(PPEmp=F$1),PP!$D$2:$BD$80)</f>
        <v>0</v>
      </c>
      <c r="G168" s="250">
        <f>SUMPRODUCT((PP!$A$2:$A$80=$A168)*(PPEmp=G$1),PP!$D$2:$BD$80)</f>
        <v>0</v>
      </c>
      <c r="H168" s="250">
        <f>SUMPRODUCT((PP!$A$2:$A$80=$A168)*(PPEmp=H$1),PP!$D$2:$BD$80)</f>
        <v>0</v>
      </c>
      <c r="I168" s="250">
        <f>SUMPRODUCT((PP!$A$2:$A$80=$A168)*(PPEmp=I$1),PP!$D$2:$BD$80)</f>
        <v>0</v>
      </c>
      <c r="J168" s="250">
        <f>SUMPRODUCT((PP!$A$2:$A$80=$A168)*(PPEmp=J$1),PP!$D$2:$BD$80)</f>
        <v>0</v>
      </c>
      <c r="K168" s="250">
        <f>SUMPRODUCT((PP!$A$2:$A$80=$A168)*(PPEmp=K$1),PP!$D$2:$BD$80)</f>
        <v>0</v>
      </c>
      <c r="L168" s="250">
        <f>SUMPRODUCT((PP!$A$2:$A$80=$A168)*(PPEmp=L$1),PP!$D$2:$BD$80)</f>
        <v>0</v>
      </c>
      <c r="M168" s="250">
        <f>SUMPRODUCT((PP!$A$2:$A$80=$A168)*(PPEmp=M$1),PP!$D$2:$BD$80)</f>
        <v>3</v>
      </c>
      <c r="N168" s="250">
        <f>SUMPRODUCT((PP!$A$2:$A$80=$A168)*(PPEmp=N$1),PP!$D$2:$BD$80)</f>
        <v>0</v>
      </c>
      <c r="O168" s="250">
        <f>SUMPRODUCT((PP!$A$2:$A$80=$A168)*(PPEmp=O$1),PP!$D$2:$BD$80)</f>
        <v>0</v>
      </c>
      <c r="P168" s="250">
        <f>SUMPRODUCT((PP!$A$2:$A$80=$A168)*(PPEmp=P$1),PP!$D$2:$BD$80)</f>
        <v>0</v>
      </c>
      <c r="Q168" s="250">
        <f>SUMPRODUCT((PP!$A$2:$A$80=$A168)*(PPEmp=Q$1),PP!$D$2:$BD$80)</f>
        <v>0</v>
      </c>
      <c r="R168" s="250">
        <f>SUMPRODUCT((PP!$A$2:$A$80=$A168)*(PPEmp=R$1),PP!$D$2:$BD$80)</f>
        <v>0</v>
      </c>
      <c r="S168" s="250">
        <f>SUMPRODUCT((PP!$A$2:$A$80=$A168)*(PPEmp=S$1),PP!$D$2:$BD$80)</f>
        <v>0</v>
      </c>
      <c r="T168" s="250">
        <f>SUMPRODUCT((PP!$A$2:$A$80=$A168)*(PPEmp=T$1),PP!$D$2:$BD$80)</f>
        <v>0</v>
      </c>
      <c r="U168" s="250">
        <f>SUMPRODUCT((PP!$A$2:$A$80=$A168)*(PPEmp=U$1),PP!$D$2:$BD$80)</f>
        <v>0</v>
      </c>
      <c r="V168" s="250">
        <f>SUMPRODUCT((PP!$A$2:$A$80=$A168)*(PPEmp=V$1),PP!$D$2:$BD$80)</f>
        <v>0</v>
      </c>
      <c r="W168" s="250">
        <f>SUMPRODUCT((PP!$A$2:$A$80=$A168)*(PPEmp=W$1),PP!$D$2:$BD$80)</f>
        <v>0</v>
      </c>
      <c r="X168" s="250">
        <f>SUMPRODUCT((PP!$A$2:$A$80=$A168)*(PPEmp=X$1),PP!$D$2:$BD$80)</f>
        <v>3</v>
      </c>
      <c r="Y168" s="250">
        <f>SUMPRODUCT((PP!$A$2:$A$80=$A168)*(PPEmp=Y$1),PP!$D$2:$BD$80)</f>
        <v>0</v>
      </c>
      <c r="Z168" s="250">
        <f>SUMPRODUCT((PP!$A$2:$A$80=$A168)*(PPEmp=Z$1),PP!$D$2:$BD$80)</f>
        <v>0</v>
      </c>
      <c r="AA168" s="250">
        <f>SUMPRODUCT((PP!$A$2:$A$80=$A168)*(PPEmp=AA$1),PP!$D$2:$BD$80)</f>
        <v>0</v>
      </c>
      <c r="AB168" s="250">
        <f>SUMPRODUCT((PP!$A$2:$A$80=$A168)*(PPEmp=AB$1),PP!$D$2:$BD$80)</f>
        <v>0</v>
      </c>
      <c r="AC168" s="250">
        <f>SUMPRODUCT((PP!$A$2:$A$80=$A168)*(PPEmp=AC$1),PP!$D$2:$BD$80)</f>
        <v>0</v>
      </c>
      <c r="AD168" s="250">
        <f>SUMPRODUCT((PP!$A$2:$A$80=$A168)*(PPEmp=AD$1),PP!$D$2:$BD$80)</f>
        <v>0</v>
      </c>
      <c r="AE168" s="250">
        <f>SUMPRODUCT((PP!$A$2:$A$80=$A168)*(PPEmp=AE$1),PP!$D$2:$BD$80)</f>
        <v>0</v>
      </c>
      <c r="AF168" s="250">
        <f>SUMPRODUCT((PP!$A$2:$A$80=$A168)*(PPEmp=AF$1),PP!$D$2:$BD$80)</f>
        <v>0</v>
      </c>
      <c r="AG168" s="250">
        <f>SUMPRODUCT((PP!$A$2:$A$80=$A168)*(PPEmp=AG$1),PP!$D$2:$BD$80)</f>
        <v>0</v>
      </c>
      <c r="AH168" s="250">
        <f>SUMPRODUCT((PP!$A$2:$A$80=$A168)*(PPEmp=AH$1),PP!$D$2:$BD$80)</f>
        <v>2.75</v>
      </c>
      <c r="AI168" s="250">
        <f>SUMPRODUCT((PP!$A$2:$A$80=$A168)*(PPEmp=AI$1),PP!$D$2:$BD$80)</f>
        <v>0</v>
      </c>
      <c r="AJ168" s="250">
        <f>SUMPRODUCT((PP!$A$2:$A$80=$A168)*(PPEmp=AJ$1),PP!$D$2:$BD$80)</f>
        <v>0</v>
      </c>
      <c r="AK168" s="250">
        <f>SUMPRODUCT((PP!$A$2:$A$80=$A168)*(PPEmp=AK$1),PP!$D$2:$BD$80)</f>
        <v>0</v>
      </c>
      <c r="AL168" s="250">
        <f>SUMPRODUCT((PP!$A$2:$A$80=$A168)*(PPEmp=AL$1),PP!$D$2:$BD$80)</f>
        <v>0</v>
      </c>
      <c r="AM168" s="250">
        <f>SUMPRODUCT((PP!$A$2:$A$80=$A168)*(PPEmp=AM$1),PP!$D$2:$BD$80)</f>
        <v>0</v>
      </c>
      <c r="AN168" s="250">
        <f>SUMPRODUCT((PP!$A$2:$A$80=$A168)*(PPEmp=AN$1),PP!$D$2:$BD$80)</f>
        <v>0</v>
      </c>
      <c r="AO168" s="250">
        <f>SUMPRODUCT((PP!$A$2:$A$80=$A168)*(PPEmp=AO$1),PP!$D$2:$BD$80)</f>
        <v>0</v>
      </c>
      <c r="AP168" s="250">
        <f>SUMPRODUCT((PP!$A$2:$A$80=$A168)*(PPEmp=AP$1),PP!$D$2:$BD$80)</f>
        <v>0</v>
      </c>
      <c r="AQ168" s="250">
        <f>SUMPRODUCT((PP!$A$2:$A$80=$A168)*(PPEmp=AQ$1),PP!$D$2:$BD$80)</f>
        <v>0</v>
      </c>
      <c r="AR168" s="250">
        <f>SUMPRODUCT((PP!$A$2:$A$80=$A168)*(PPEmp=AR$1),PP!$D$2:$BD$80)</f>
        <v>0</v>
      </c>
      <c r="AS168" s="250">
        <f>SUMPRODUCT((PP!$A$2:$A$80=$A168)*(PPEmp=AS$1),PP!$D$2:$BD$80)</f>
        <v>0</v>
      </c>
      <c r="AT168" s="250">
        <f>SUMPRODUCT((PP!$A$2:$A$80=$A168)*(PPEmp=AT$1),PP!$D$2:$BD$80)</f>
        <v>0</v>
      </c>
      <c r="AU168" s="250">
        <f>SUMPRODUCT((PP!$A$2:$A$80=$A168)*(PPEmp=AU$1),PP!$D$2:$BD$80)</f>
        <v>0</v>
      </c>
      <c r="AV168" s="250">
        <f>SUMPRODUCT((PP!$A$2:$A$80=$A168)*(PPEmp=AV$1),PP!$D$2:$BD$80)</f>
        <v>0</v>
      </c>
      <c r="AW168" s="250">
        <f>SUMPRODUCT((PP!$A$2:$A$80=$A168)*(PPEmp=AW$1),PP!$D$2:$BD$80)</f>
        <v>0</v>
      </c>
      <c r="AX168" s="467">
        <f>SUMPRODUCT((PP!$A$2:$A$80=$A168)*(PPEmp=AX$1),PP!$D$2:$BD$80)</f>
        <v>0</v>
      </c>
    </row>
    <row r="169" spans="1:50" s="271" customFormat="1" x14ac:dyDescent="0.2">
      <c r="A169" s="247">
        <f t="shared" si="69"/>
        <v>42563</v>
      </c>
      <c r="B169" s="252" t="str">
        <f>Total!$J$1</f>
        <v>FH</v>
      </c>
      <c r="C169" s="249">
        <f>SUMPRODUCT((FH!$A$2:$A$97=$A169)*(FHEmp=C$1),FH!$E$2:$AZ$97)</f>
        <v>0</v>
      </c>
      <c r="D169" s="250">
        <f>SUMPRODUCT((FH!$A$2:$A$97=$A169)*(FHEmp=D$1),FH!$E$2:$AZ$97)</f>
        <v>0</v>
      </c>
      <c r="E169" s="250">
        <f>SUMPRODUCT((FH!$A$2:$A$97=$A169)*(FHEmp=E$1),FH!$E$2:$AZ$97)</f>
        <v>0</v>
      </c>
      <c r="F169" s="250">
        <f>SUMPRODUCT((FH!$A$2:$A$97=$A169)*(FHEmp=F$1),FH!$E$2:$AZ$97)</f>
        <v>0</v>
      </c>
      <c r="G169" s="250">
        <f>SUMPRODUCT((FH!$A$2:$A$97=$A169)*(FHEmp=G$1),FH!$E$2:$AZ$97)</f>
        <v>0</v>
      </c>
      <c r="H169" s="250">
        <f>SUMPRODUCT((FH!$A$2:$A$97=$A169)*(FHEmp=H$1),FH!$E$2:$AZ$97)</f>
        <v>0</v>
      </c>
      <c r="I169" s="250">
        <f>SUMPRODUCT((FH!$A$2:$A$97=$A169)*(FHEmp=I$1),FH!$E$2:$AZ$97)</f>
        <v>0</v>
      </c>
      <c r="J169" s="250">
        <f>SUMPRODUCT((FH!$A$2:$A$97=$A169)*(FHEmp=J$1),FH!$E$2:$AZ$97)</f>
        <v>0</v>
      </c>
      <c r="K169" s="250">
        <f>SUMPRODUCT((FH!$A$2:$A$97=$A169)*(FHEmp=K$1),FH!$E$2:$AZ$97)</f>
        <v>0</v>
      </c>
      <c r="L169" s="250">
        <f>SUMPRODUCT((FH!$A$2:$A$97=$A169)*(FHEmp=L$1),FH!$E$2:$AZ$97)</f>
        <v>0</v>
      </c>
      <c r="M169" s="250">
        <f>SUMPRODUCT((FH!$A$2:$A$97=$A169)*(FHEmp=M$1),FH!$E$2:$AZ$97)</f>
        <v>0</v>
      </c>
      <c r="N169" s="250">
        <f>SUMPRODUCT((FH!$A$2:$A$97=$A169)*(FHEmp=N$1),FH!$E$2:$AZ$97)</f>
        <v>0</v>
      </c>
      <c r="O169" s="250">
        <f>SUMPRODUCT((FH!$A$2:$A$97=$A169)*(FHEmp=O$1),FH!$E$2:$AZ$97)</f>
        <v>0</v>
      </c>
      <c r="P169" s="250">
        <f>SUMPRODUCT((FH!$A$2:$A$97=$A169)*(FHEmp=P$1),FH!$E$2:$AZ$97)</f>
        <v>0</v>
      </c>
      <c r="Q169" s="250">
        <f>SUMPRODUCT((FH!$A$2:$A$97=$A169)*(FHEmp=Q$1),FH!$E$2:$AZ$97)</f>
        <v>6.5000000000000009</v>
      </c>
      <c r="R169" s="250">
        <f>SUMPRODUCT((FH!$A$2:$A$97=$A169)*(FHEmp=R$1),FH!$E$2:$AZ$97)</f>
        <v>0</v>
      </c>
      <c r="S169" s="250">
        <f>SUMPRODUCT((FH!$A$2:$A$97=$A169)*(FHEmp=S$1),FH!$E$2:$AZ$97)</f>
        <v>0</v>
      </c>
      <c r="T169" s="250">
        <f>SUMPRODUCT((FH!$A$2:$A$97=$A169)*(FHEmp=T$1),FH!$E$2:$AZ$97)</f>
        <v>0</v>
      </c>
      <c r="U169" s="250">
        <f>SUMPRODUCT((FH!$A$2:$A$97=$A169)*(FHEmp=U$1),FH!$E$2:$AZ$97)</f>
        <v>0</v>
      </c>
      <c r="V169" s="250">
        <f>SUMPRODUCT((FH!$A$2:$A$97=$A169)*(FHEmp=V$1),FH!$E$2:$AZ$97)</f>
        <v>0</v>
      </c>
      <c r="W169" s="250">
        <f>SUMPRODUCT((FH!$A$2:$A$97=$A169)*(FHEmp=W$1),FH!$E$2:$AZ$97)</f>
        <v>0</v>
      </c>
      <c r="X169" s="250">
        <f>SUMPRODUCT((FH!$A$2:$A$97=$A169)*(FHEmp=X$1),FH!$E$2:$AZ$97)</f>
        <v>0</v>
      </c>
      <c r="Y169" s="250">
        <f>SUMPRODUCT((FH!$A$2:$A$97=$A169)*(FHEmp=Y$1),FH!$E$2:$AZ$97)</f>
        <v>0</v>
      </c>
      <c r="Z169" s="250">
        <f>SUMPRODUCT((FH!$A$2:$A$97=$A169)*(FHEmp=Z$1),FH!$E$2:$AZ$97)</f>
        <v>0</v>
      </c>
      <c r="AA169" s="250">
        <f>SUMPRODUCT((FH!$A$2:$A$97=$A169)*(FHEmp=AA$1),FH!$E$2:$AZ$97)</f>
        <v>0</v>
      </c>
      <c r="AB169" s="250">
        <f>SUMPRODUCT((FH!$A$2:$A$97=$A169)*(FHEmp=AB$1),FH!$E$2:$AZ$97)</f>
        <v>0</v>
      </c>
      <c r="AC169" s="250">
        <f>SUMPRODUCT((FH!$A$2:$A$97=$A169)*(FHEmp=AC$1),FH!$E$2:$AZ$97)</f>
        <v>0</v>
      </c>
      <c r="AD169" s="250">
        <f>SUMPRODUCT((FH!$A$2:$A$97=$A169)*(FHEmp=AD$1),FH!$E$2:$AZ$97)</f>
        <v>0</v>
      </c>
      <c r="AE169" s="250">
        <f>SUMPRODUCT((FH!$A$2:$A$97=$A169)*(FHEmp=AE$1),FH!$E$2:$AZ$97)</f>
        <v>0</v>
      </c>
      <c r="AF169" s="250">
        <f>SUMPRODUCT((FH!$A$2:$A$97=$A169)*(FHEmp=AF$1),FH!$E$2:$AZ$97)</f>
        <v>0</v>
      </c>
      <c r="AG169" s="250">
        <f>SUMPRODUCT((FH!$A$2:$A$97=$A169)*(FHEmp=AG$1),FH!$E$2:$AZ$97)</f>
        <v>0</v>
      </c>
      <c r="AH169" s="250">
        <f>SUMPRODUCT((FH!$A$2:$A$97=$A169)*(FHEmp=AH$1),FH!$E$2:$AZ$97)</f>
        <v>0</v>
      </c>
      <c r="AI169" s="250">
        <f>SUMPRODUCT((FH!$A$2:$A$97=$A169)*(FHEmp=AI$1),FH!$E$2:$AZ$97)</f>
        <v>0</v>
      </c>
      <c r="AJ169" s="250">
        <f>SUMPRODUCT((FH!$A$2:$A$97=$A169)*(FHEmp=AJ$1),FH!$E$2:$AZ$97)</f>
        <v>0</v>
      </c>
      <c r="AK169" s="250">
        <f>SUMPRODUCT((FH!$A$2:$A$97=$A169)*(FHEmp=AK$1),FH!$E$2:$AZ$97)</f>
        <v>3</v>
      </c>
      <c r="AL169" s="250">
        <f>SUMPRODUCT((FH!$A$2:$A$97=$A169)*(FHEmp=AL$1),FH!$E$2:$AZ$97)</f>
        <v>0</v>
      </c>
      <c r="AM169" s="250">
        <f>SUMPRODUCT((FH!$A$2:$A$97=$A169)*(FHEmp=AM$1),FH!$E$2:$AZ$97)</f>
        <v>0</v>
      </c>
      <c r="AN169" s="250">
        <f>SUMPRODUCT((FH!$A$2:$A$97=$A169)*(FHEmp=AN$1),FH!$E$2:$AZ$97)</f>
        <v>0</v>
      </c>
      <c r="AO169" s="250">
        <f>SUMPRODUCT((FH!$A$2:$A$97=$A169)*(FHEmp=AO$1),FH!$E$2:$AZ$97)</f>
        <v>0</v>
      </c>
      <c r="AP169" s="250">
        <f>SUMPRODUCT((FH!$A$2:$A$97=$A169)*(FHEmp=AP$1),FH!$E$2:$AZ$97)</f>
        <v>0</v>
      </c>
      <c r="AQ169" s="250">
        <f>SUMPRODUCT((FH!$A$2:$A$97=$A169)*(FHEmp=AQ$1),FH!$E$2:$AZ$97)</f>
        <v>0</v>
      </c>
      <c r="AR169" s="250">
        <f>SUMPRODUCT((FH!$A$2:$A$97=$A169)*(FHEmp=AR$1),FH!$E$2:$AZ$97)</f>
        <v>0</v>
      </c>
      <c r="AS169" s="250">
        <f>SUMPRODUCT((FH!$A$2:$A$97=$A169)*(FHEmp=AS$1),FH!$E$2:$AZ$97)</f>
        <v>0</v>
      </c>
      <c r="AT169" s="250">
        <f>SUMPRODUCT((FH!$A$2:$A$97=$A169)*(FHEmp=AT$1),FH!$E$2:$AZ$97)</f>
        <v>0</v>
      </c>
      <c r="AU169" s="250">
        <f>SUMPRODUCT((FH!$A$2:$A$97=$A169)*(FHEmp=AU$1),FH!$E$2:$AZ$97)</f>
        <v>0</v>
      </c>
      <c r="AV169" s="250">
        <f>SUMPRODUCT((FH!$A$2:$A$97=$A169)*(FHEmp=AV$1),FH!$E$2:$AZ$97)</f>
        <v>0</v>
      </c>
      <c r="AW169" s="250">
        <f>SUMPRODUCT((FH!$A$2:$A$97=$A169)*(FHEmp=AW$1),FH!$E$2:$AZ$97)</f>
        <v>0</v>
      </c>
      <c r="AX169" s="467">
        <f>SUMPRODUCT((FH!$A$2:$A$97=$A169)*(FHEmp=AX$1),FH!$E$2:$AZ$97)</f>
        <v>0</v>
      </c>
    </row>
    <row r="170" spans="1:50" s="271" customFormat="1" x14ac:dyDescent="0.2">
      <c r="A170" s="247">
        <f t="shared" si="69"/>
        <v>42563</v>
      </c>
      <c r="B170" s="253" t="str">
        <f>Total!$K$1</f>
        <v>T22</v>
      </c>
      <c r="C170" s="249">
        <f>SUMPRODUCT(('T22'!$A$2:$A$97=$A170)*(T22Emp=C$1),'T22'!$E$2:$AZ$97)</f>
        <v>0</v>
      </c>
      <c r="D170" s="250">
        <f>SUMPRODUCT(('T22'!$A$2:$A$97=$A170)*(T22Emp=D$1),'T22'!$E$2:$AZ$97)</f>
        <v>0</v>
      </c>
      <c r="E170" s="250">
        <f>SUMPRODUCT(('T22'!$A$2:$A$97=$A170)*(T22Emp=E$1),'T22'!$E$2:$AZ$97)</f>
        <v>0</v>
      </c>
      <c r="F170" s="250">
        <f>SUMPRODUCT(('T22'!$A$2:$A$97=$A170)*(T22Emp=F$1),'T22'!$E$2:$AZ$97)</f>
        <v>0</v>
      </c>
      <c r="G170" s="250">
        <f>SUMPRODUCT(('T22'!$A$2:$A$97=$A170)*(T22Emp=G$1),'T22'!$E$2:$AZ$97)</f>
        <v>0</v>
      </c>
      <c r="H170" s="250">
        <f>SUMPRODUCT(('T22'!$A$2:$A$97=$A170)*(T22Emp=H$1),'T22'!$E$2:$AZ$97)</f>
        <v>0</v>
      </c>
      <c r="I170" s="250">
        <f>SUMPRODUCT(('T22'!$A$2:$A$97=$A170)*(T22Emp=I$1),'T22'!$E$2:$AZ$97)</f>
        <v>0</v>
      </c>
      <c r="J170" s="250">
        <f>SUMPRODUCT(('T22'!$A$2:$A$97=$A170)*(T22Emp=J$1),'T22'!$E$2:$AZ$97)</f>
        <v>0</v>
      </c>
      <c r="K170" s="250">
        <f>SUMPRODUCT(('T22'!$A$2:$A$97=$A170)*(T22Emp=K$1),'T22'!$E$2:$AZ$97)</f>
        <v>0</v>
      </c>
      <c r="L170" s="250">
        <f>SUMPRODUCT(('T22'!$A$2:$A$97=$A170)*(T22Emp=L$1),'T22'!$E$2:$AZ$97)</f>
        <v>3.2499999999999991</v>
      </c>
      <c r="M170" s="250">
        <f>SUMPRODUCT(('T22'!$A$2:$A$97=$A170)*(T22Emp=M$1),'T22'!$E$2:$AZ$97)</f>
        <v>0</v>
      </c>
      <c r="N170" s="250">
        <f>SUMPRODUCT(('T22'!$A$2:$A$97=$A170)*(T22Emp=N$1),'T22'!$E$2:$AZ$97)</f>
        <v>0</v>
      </c>
      <c r="O170" s="250">
        <f>SUMPRODUCT(('T22'!$A$2:$A$97=$A170)*(T22Emp=O$1),'T22'!$E$2:$AZ$97)</f>
        <v>0</v>
      </c>
      <c r="P170" s="250">
        <f>SUMPRODUCT(('T22'!$A$2:$A$97=$A170)*(T22Emp=P$1),'T22'!$E$2:$AZ$97)</f>
        <v>0</v>
      </c>
      <c r="Q170" s="250">
        <f>SUMPRODUCT(('T22'!$A$2:$A$97=$A170)*(T22Emp=Q$1),'T22'!$E$2:$AZ$97)</f>
        <v>0</v>
      </c>
      <c r="R170" s="250">
        <f>SUMPRODUCT(('T22'!$A$2:$A$97=$A170)*(T22Emp=R$1),'T22'!$E$2:$AZ$97)</f>
        <v>0</v>
      </c>
      <c r="S170" s="250">
        <f>SUMPRODUCT(('T22'!$A$2:$A$97=$A170)*(T22Emp=S$1),'T22'!$E$2:$AZ$97)</f>
        <v>0</v>
      </c>
      <c r="T170" s="250">
        <f>SUMPRODUCT(('T22'!$A$2:$A$97=$A170)*(T22Emp=T$1),'T22'!$E$2:$AZ$97)</f>
        <v>0</v>
      </c>
      <c r="U170" s="250">
        <f>SUMPRODUCT(('T22'!$A$2:$A$97=$A170)*(T22Emp=U$1),'T22'!$E$2:$AZ$97)</f>
        <v>0</v>
      </c>
      <c r="V170" s="250">
        <f>SUMPRODUCT(('T22'!$A$2:$A$97=$A170)*(T22Emp=V$1),'T22'!$E$2:$AZ$97)</f>
        <v>0</v>
      </c>
      <c r="W170" s="250">
        <f>SUMPRODUCT(('T22'!$A$2:$A$97=$A170)*(T22Emp=W$1),'T22'!$E$2:$AZ$97)</f>
        <v>0</v>
      </c>
      <c r="X170" s="250">
        <f>SUMPRODUCT(('T22'!$A$2:$A$97=$A170)*(T22Emp=X$1),'T22'!$E$2:$AZ$97)</f>
        <v>0</v>
      </c>
      <c r="Y170" s="250">
        <f>SUMPRODUCT(('T22'!$A$2:$A$97=$A170)*(T22Emp=Y$1),'T22'!$E$2:$AZ$97)</f>
        <v>0</v>
      </c>
      <c r="Z170" s="250">
        <f>SUMPRODUCT(('T22'!$A$2:$A$97=$A170)*(T22Emp=Z$1),'T22'!$E$2:$AZ$97)</f>
        <v>0</v>
      </c>
      <c r="AA170" s="250">
        <f>SUMPRODUCT(('T22'!$A$2:$A$97=$A170)*(T22Emp=AA$1),'T22'!$E$2:$AZ$97)</f>
        <v>0</v>
      </c>
      <c r="AB170" s="250">
        <f>SUMPRODUCT(('T22'!$A$2:$A$97=$A170)*(T22Emp=AB$1),'T22'!$E$2:$AZ$97)</f>
        <v>0</v>
      </c>
      <c r="AC170" s="250">
        <f>SUMPRODUCT(('T22'!$A$2:$A$97=$A170)*(T22Emp=AC$1),'T22'!$E$2:$AZ$97)</f>
        <v>0</v>
      </c>
      <c r="AD170" s="250">
        <f>SUMPRODUCT(('T22'!$A$2:$A$97=$A170)*(T22Emp=AD$1),'T22'!$E$2:$AZ$97)</f>
        <v>0</v>
      </c>
      <c r="AE170" s="250">
        <f>SUMPRODUCT(('T22'!$A$2:$A$97=$A170)*(T22Emp=AE$1),'T22'!$E$2:$AZ$97)</f>
        <v>0</v>
      </c>
      <c r="AF170" s="250">
        <f>SUMPRODUCT(('T22'!$A$2:$A$97=$A170)*(T22Emp=AF$1),'T22'!$E$2:$AZ$97)</f>
        <v>0</v>
      </c>
      <c r="AG170" s="250">
        <f>SUMPRODUCT(('T22'!$A$2:$A$97=$A170)*(T22Emp=AG$1),'T22'!$E$2:$AZ$97)</f>
        <v>0</v>
      </c>
      <c r="AH170" s="250">
        <f>SUMPRODUCT(('T22'!$A$2:$A$97=$A170)*(T22Emp=AH$1),'T22'!$E$2:$AZ$97)</f>
        <v>0</v>
      </c>
      <c r="AI170" s="250">
        <f>SUMPRODUCT(('T22'!$A$2:$A$97=$A170)*(T22Emp=AI$1),'T22'!$E$2:$AZ$97)</f>
        <v>4.7499999999999991</v>
      </c>
      <c r="AJ170" s="250">
        <f>SUMPRODUCT(('T22'!$A$2:$A$97=$A170)*(T22Emp=AJ$1),'T22'!$E$2:$AZ$97)</f>
        <v>0</v>
      </c>
      <c r="AK170" s="250">
        <f>SUMPRODUCT(('T22'!$A$2:$A$97=$A170)*(T22Emp=AK$1),'T22'!$E$2:$AZ$97)</f>
        <v>0</v>
      </c>
      <c r="AL170" s="250">
        <f>SUMPRODUCT(('T22'!$A$2:$A$97=$A170)*(T22Emp=AL$1),'T22'!$E$2:$AZ$97)</f>
        <v>0</v>
      </c>
      <c r="AM170" s="250">
        <f>SUMPRODUCT(('T22'!$A$2:$A$97=$A170)*(T22Emp=AM$1),'T22'!$E$2:$AZ$97)</f>
        <v>0</v>
      </c>
      <c r="AN170" s="250">
        <f>SUMPRODUCT(('T22'!$A$2:$A$97=$A170)*(T22Emp=AN$1),'T22'!$E$2:$AZ$97)</f>
        <v>0</v>
      </c>
      <c r="AO170" s="250">
        <f>SUMPRODUCT(('T22'!$A$2:$A$97=$A170)*(T22Emp=AO$1),'T22'!$E$2:$AZ$97)</f>
        <v>0</v>
      </c>
      <c r="AP170" s="250">
        <f>SUMPRODUCT(('T22'!$A$2:$A$97=$A170)*(T22Emp=AP$1),'T22'!$E$2:$AZ$97)</f>
        <v>0</v>
      </c>
      <c r="AQ170" s="250">
        <f>SUMPRODUCT(('T22'!$A$2:$A$97=$A170)*(T22Emp=AQ$1),'T22'!$E$2:$AZ$97)</f>
        <v>0</v>
      </c>
      <c r="AR170" s="250">
        <f>SUMPRODUCT(('T22'!$A$2:$A$97=$A170)*(T22Emp=AR$1),'T22'!$E$2:$AZ$97)</f>
        <v>0</v>
      </c>
      <c r="AS170" s="250">
        <f>SUMPRODUCT(('T22'!$A$2:$A$97=$A170)*(T22Emp=AS$1),'T22'!$E$2:$AZ$97)</f>
        <v>0</v>
      </c>
      <c r="AT170" s="250">
        <f>SUMPRODUCT(('T22'!$A$2:$A$97=$A170)*(T22Emp=AT$1),'T22'!$E$2:$AZ$97)</f>
        <v>0</v>
      </c>
      <c r="AU170" s="250">
        <f>SUMPRODUCT(('T22'!$A$2:$A$97=$A170)*(T22Emp=AU$1),'T22'!$E$2:$AZ$97)</f>
        <v>0</v>
      </c>
      <c r="AV170" s="250">
        <f>SUMPRODUCT(('T22'!$A$2:$A$97=$A170)*(T22Emp=AV$1),'T22'!$E$2:$AZ$97)</f>
        <v>0</v>
      </c>
      <c r="AW170" s="250">
        <f>SUMPRODUCT(('T22'!$A$2:$A$97=$A170)*(T22Emp=AW$1),'T22'!$E$2:$AZ$97)</f>
        <v>0</v>
      </c>
      <c r="AX170" s="467">
        <f>SUMPRODUCT(('T22'!$A$2:$A$97=$A170)*(T22Emp=AX$1),'T22'!$E$2:$AZ$97)</f>
        <v>0</v>
      </c>
    </row>
    <row r="171" spans="1:50" s="271" customFormat="1" x14ac:dyDescent="0.2">
      <c r="A171" s="247">
        <f t="shared" si="69"/>
        <v>42563</v>
      </c>
      <c r="B171" s="254" t="str">
        <f>Total!$L$1</f>
        <v>RF</v>
      </c>
      <c r="C171" s="249">
        <f>SUMPRODUCT((RF!$A$2:$A$17=$A171)*(RFEmp=C$1)*(RF!$H$21:$AO$21="RF Valet"),RF!$H$2:$AO$17)</f>
        <v>0</v>
      </c>
      <c r="D171" s="250">
        <f>SUMPRODUCT((RF!$A$2:$A$17=$A171)*(RFEmp=D$1)*(RF!$H$21:$AO$21="RF Valet"),RF!$H$2:$AO$17)</f>
        <v>0</v>
      </c>
      <c r="E171" s="250">
        <f>SUMPRODUCT((RF!$A$2:$A$17=$A171)*(RFEmp=E$1)*(RF!$H$21:$AO$21="RF Valet"),RF!$H$2:$AO$17)</f>
        <v>0</v>
      </c>
      <c r="F171" s="250">
        <f>SUMPRODUCT((RF!$A$2:$A$17=$A171)*(RFEmp=F$1)*(RF!$H$21:$AO$21="RF Valet"),RF!$H$2:$AO$17)</f>
        <v>0</v>
      </c>
      <c r="G171" s="250">
        <f>SUMPRODUCT((RF!$A$2:$A$17=$A171)*(RFEmp=G$1)*(RF!$H$21:$AO$21="RF Valet"),RF!$H$2:$AO$17)</f>
        <v>0</v>
      </c>
      <c r="H171" s="250">
        <f>SUMPRODUCT((RF!$A$2:$A$17=$A171)*(RFEmp=H$1)*(RF!$H$21:$AO$21="RF Valet"),RF!$H$2:$AO$17)</f>
        <v>0</v>
      </c>
      <c r="I171" s="250">
        <f>SUMPRODUCT((RF!$A$2:$A$17=$A171)*(RFEmp=I$1)*(RF!$H$21:$AO$21="RF Valet"),RF!$H$2:$AO$17)</f>
        <v>0</v>
      </c>
      <c r="J171" s="250">
        <f>SUMPRODUCT((RF!$A$2:$A$17=$A171)*(RFEmp=J$1)*(RF!$H$21:$AO$21="RF Valet"),RF!$H$2:$AO$17)</f>
        <v>0</v>
      </c>
      <c r="K171" s="250">
        <f>SUMPRODUCT((RF!$A$2:$A$17=$A171)*(RFEmp=K$1)*(RF!$H$21:$AO$21="RF Valet"),RF!$H$2:$AO$17)</f>
        <v>0</v>
      </c>
      <c r="L171" s="250">
        <f>SUMPRODUCT((RF!$A$2:$A$17=$A171)*(RFEmp=L$1)*(RF!$H$21:$AO$21="RF Valet"),RF!$H$2:$AO$17)</f>
        <v>0</v>
      </c>
      <c r="M171" s="250">
        <f>SUMPRODUCT((RF!$A$2:$A$17=$A171)*(RFEmp=M$1)*(RF!$H$21:$AO$21="RF Valet"),RF!$H$2:$AO$17)</f>
        <v>0</v>
      </c>
      <c r="N171" s="250">
        <f>SUMPRODUCT((RF!$A$2:$A$17=$A171)*(RFEmp=N$1)*(RF!$H$21:$AO$21="RF Valet"),RF!$H$2:$AO$17)</f>
        <v>0</v>
      </c>
      <c r="O171" s="250">
        <f>SUMPRODUCT((RF!$A$2:$A$17=$A171)*(RFEmp=O$1)*(RF!$H$21:$AO$21="RF Valet"),RF!$H$2:$AO$17)</f>
        <v>0</v>
      </c>
      <c r="P171" s="250">
        <f>SUMPRODUCT((RF!$A$2:$A$17=$A171)*(RFEmp=P$1)*(RF!$H$21:$AO$21="RF Valet"),RF!$H$2:$AO$17)</f>
        <v>0</v>
      </c>
      <c r="Q171" s="250">
        <f>SUMPRODUCT((RF!$A$2:$A$17=$A171)*(RFEmp=Q$1)*(RF!$H$21:$AO$21="RF Valet"),RF!$H$2:$AO$17)</f>
        <v>0</v>
      </c>
      <c r="R171" s="250">
        <f>SUMPRODUCT((RF!$A$2:$A$17=$A171)*(RFEmp=R$1)*(RF!$H$21:$AO$21="RF Valet"),RF!$H$2:$AO$17)</f>
        <v>0</v>
      </c>
      <c r="S171" s="250">
        <f>SUMPRODUCT((RF!$A$2:$A$17=$A171)*(RFEmp=S$1)*(RF!$H$21:$AO$21="RF Valet"),RF!$H$2:$AO$17)</f>
        <v>0</v>
      </c>
      <c r="T171" s="250">
        <f>SUMPRODUCT((RF!$A$2:$A$17=$A171)*(RFEmp=T$1)*(RF!$H$21:$AO$21="RF Valet"),RF!$H$2:$AO$17)</f>
        <v>0</v>
      </c>
      <c r="U171" s="250">
        <f>SUMPRODUCT((RF!$A$2:$A$17=$A171)*(RFEmp=U$1)*(RF!$H$21:$AO$21="RF Valet"),RF!$H$2:$AO$17)</f>
        <v>0</v>
      </c>
      <c r="V171" s="250">
        <f>SUMPRODUCT((RF!$A$2:$A$17=$A171)*(RFEmp=V$1)*(RF!$H$21:$AO$21="RF Valet"),RF!$H$2:$AO$17)</f>
        <v>0</v>
      </c>
      <c r="W171" s="250">
        <f>SUMPRODUCT((RF!$A$2:$A$17=$A171)*(RFEmp=W$1)*(RF!$H$21:$AO$21="RF Valet"),RF!$H$2:$AO$17)</f>
        <v>0</v>
      </c>
      <c r="X171" s="250">
        <f>SUMPRODUCT((RF!$A$2:$A$17=$A171)*(RFEmp=X$1)*(RF!$H$21:$AO$21="RF Valet"),RF!$H$2:$AO$17)</f>
        <v>0</v>
      </c>
      <c r="Y171" s="250">
        <f>SUMPRODUCT((RF!$A$2:$A$17=$A171)*(RFEmp=Y$1)*(RF!$H$21:$AO$21="RF Valet"),RF!$H$2:$AO$17)</f>
        <v>0</v>
      </c>
      <c r="Z171" s="250">
        <f>SUMPRODUCT((RF!$A$2:$A$17=$A171)*(RFEmp=Z$1)*(RF!$H$21:$AO$21="RF Valet"),RF!$H$2:$AO$17)</f>
        <v>0</v>
      </c>
      <c r="AA171" s="250">
        <f>SUMPRODUCT((RF!$A$2:$A$17=$A171)*(RFEmp=AA$1)*(RF!$H$21:$AO$21="RF Valet"),RF!$H$2:$AO$17)</f>
        <v>0</v>
      </c>
      <c r="AB171" s="250">
        <f>SUMPRODUCT((RF!$A$2:$A$17=$A171)*(RFEmp=AB$1)*(RF!$H$21:$AO$21="RF Valet"),RF!$H$2:$AO$17)</f>
        <v>0</v>
      </c>
      <c r="AC171" s="250">
        <f>SUMPRODUCT((RF!$A$2:$A$17=$A171)*(RFEmp=AC$1)*(RF!$H$21:$AO$21="RF Valet"),RF!$H$2:$AO$17)</f>
        <v>0</v>
      </c>
      <c r="AD171" s="250">
        <f>SUMPRODUCT((RF!$A$2:$A$17=$A171)*(RFEmp=AD$1)*(RF!$H$21:$AO$21="RF Valet"),RF!$H$2:$AO$17)</f>
        <v>0</v>
      </c>
      <c r="AE171" s="250">
        <f>SUMPRODUCT((RF!$A$2:$A$17=$A171)*(RFEmp=AE$1)*(RF!$H$21:$AO$21="RF Valet"),RF!$H$2:$AO$17)</f>
        <v>0</v>
      </c>
      <c r="AF171" s="250">
        <f>SUMPRODUCT((RF!$A$2:$A$17=$A171)*(RFEmp=AF$1)*(RF!$H$21:$AO$21="RF Valet"),RF!$H$2:$AO$17)</f>
        <v>0</v>
      </c>
      <c r="AG171" s="250">
        <f>SUMPRODUCT((RF!$A$2:$A$17=$A171)*(RFEmp=AG$1)*(RF!$H$21:$AO$21="RF Valet"),RF!$H$2:$AO$17)</f>
        <v>0</v>
      </c>
      <c r="AH171" s="250">
        <f>SUMPRODUCT((RF!$A$2:$A$17=$A171)*(RFEmp=AH$1)*(RF!$H$21:$AO$21="RF Valet"),RF!$H$2:$AO$17)</f>
        <v>0</v>
      </c>
      <c r="AI171" s="250">
        <f>SUMPRODUCT((RF!$A$2:$A$17=$A171)*(RFEmp=AI$1)*(RF!$H$21:$AO$21="RF Valet"),RF!$H$2:$AO$17)</f>
        <v>0</v>
      </c>
      <c r="AJ171" s="250">
        <f>SUMPRODUCT((RF!$A$2:$A$17=$A171)*(RFEmp=AJ$1)*(RF!$H$21:$AO$21="RF Valet"),RF!$H$2:$AO$17)</f>
        <v>0</v>
      </c>
      <c r="AK171" s="250">
        <f>SUMPRODUCT((RF!$A$2:$A$17=$A171)*(RFEmp=AK$1)*(RF!$H$21:$AO$21="RF Valet"),RF!$H$2:$AO$17)</f>
        <v>0</v>
      </c>
      <c r="AL171" s="250">
        <f>SUMPRODUCT((RF!$A$2:$A$17=$A171)*(RFEmp=AL$1)*(RF!$H$21:$AO$21="RF Valet"),RF!$H$2:$AO$17)</f>
        <v>0</v>
      </c>
      <c r="AM171" s="250">
        <f>SUMPRODUCT((RF!$A$2:$A$17=$A171)*(RFEmp=AM$1)*(RF!$H$21:$AO$21="RF Valet"),RF!$H$2:$AO$17)</f>
        <v>0</v>
      </c>
      <c r="AN171" s="250">
        <f>SUMPRODUCT((RF!$A$2:$A$17=$A171)*(RFEmp=AN$1)*(RF!$H$21:$AO$21="RF Valet"),RF!$H$2:$AO$17)</f>
        <v>0</v>
      </c>
      <c r="AO171" s="250">
        <f>SUMPRODUCT((RF!$A$2:$A$17=$A171)*(RFEmp=AO$1)*(RF!$H$21:$AO$21="RF Valet"),RF!$H$2:$AO$17)</f>
        <v>0</v>
      </c>
      <c r="AP171" s="250">
        <f>SUMPRODUCT((RF!$A$2:$A$17=$A171)*(RFEmp=AP$1)*(RF!$H$21:$AO$21="RF Valet"),RF!$H$2:$AO$17)</f>
        <v>0</v>
      </c>
      <c r="AQ171" s="250">
        <f>SUMPRODUCT((RF!$A$2:$A$17=$A171)*(RFEmp=AQ$1)*(RF!$H$21:$AO$21="RF Valet"),RF!$H$2:$AO$17)</f>
        <v>0</v>
      </c>
      <c r="AR171" s="250">
        <f>SUMPRODUCT((RF!$A$2:$A$17=$A171)*(RFEmp=AR$1)*(RF!$H$21:$AO$21="RF Valet"),RF!$H$2:$AO$17)</f>
        <v>0</v>
      </c>
      <c r="AS171" s="250">
        <f>SUMPRODUCT((RF!$A$2:$A$17=$A171)*(RFEmp=AS$1)*(RF!$H$21:$AO$21="RF Valet"),RF!$H$2:$AO$17)</f>
        <v>0</v>
      </c>
      <c r="AT171" s="250">
        <f>SUMPRODUCT((RF!$A$2:$A$17=$A171)*(RFEmp=AT$1)*(RF!$H$21:$AO$21="RF Valet"),RF!$H$2:$AO$17)</f>
        <v>0</v>
      </c>
      <c r="AU171" s="250">
        <f>SUMPRODUCT((RF!$A$2:$A$17=$A171)*(RFEmp=AU$1)*(RF!$H$21:$AO$21="RF Valet"),RF!$H$2:$AO$17)</f>
        <v>0</v>
      </c>
      <c r="AV171" s="250">
        <f>SUMPRODUCT((RF!$A$2:$A$17=$A171)*(RFEmp=AV$1)*(RF!$H$21:$AO$21="RF Valet"),RF!$H$2:$AO$17)</f>
        <v>0</v>
      </c>
      <c r="AW171" s="250">
        <f>SUMPRODUCT((RF!$A$2:$A$17=$A171)*(RFEmp=AW$1)*(RF!$H$21:$AO$21="RF Valet"),RF!$H$2:$AO$17)</f>
        <v>0</v>
      </c>
      <c r="AX171" s="467">
        <f>SUMPRODUCT((RF!$A$2:$A$17=$A171)*(RFEmp=AX$1)*(RF!$H$21:$AO$21="RF Valet"),RF!$H$2:$AO$17)</f>
        <v>0</v>
      </c>
    </row>
    <row r="172" spans="1:50" s="271" customFormat="1" x14ac:dyDescent="0.2">
      <c r="A172" s="247">
        <f t="shared" si="69"/>
        <v>42563</v>
      </c>
      <c r="B172" s="571" t="s">
        <v>139</v>
      </c>
      <c r="C172" s="249">
        <f>SUMPRODUCT(('RC'!$A$2:$A$17=$A172)*(RCEmp=C$1),'RC'!$D$2:$AK$17)</f>
        <v>0</v>
      </c>
      <c r="D172" s="250">
        <f>SUMPRODUCT(('RC'!$A$2:$A$17=$A172)*(RCEmp=D$1),'RC'!$D$2:$AK$17)</f>
        <v>0</v>
      </c>
      <c r="E172" s="250">
        <f>SUMPRODUCT(('RC'!$A$2:$A$17=$A172)*(RCEmp=E$1),'RC'!$D$2:$AK$17)</f>
        <v>0</v>
      </c>
      <c r="F172" s="250">
        <f>SUMPRODUCT(('RC'!$A$2:$A$17=$A172)*(RCEmp=F$1),'RC'!$D$2:$AK$17)</f>
        <v>0</v>
      </c>
      <c r="G172" s="250">
        <f>SUMPRODUCT(('RC'!$A$2:$A$17=$A172)*(RCEmp=G$1),'RC'!$D$2:$AK$17)</f>
        <v>0</v>
      </c>
      <c r="H172" s="250">
        <f>SUMPRODUCT(('RC'!$A$2:$A$17=$A172)*(RCEmp=H$1),'RC'!$D$2:$AK$17)</f>
        <v>0</v>
      </c>
      <c r="I172" s="250">
        <f>SUMPRODUCT(('RC'!$A$2:$A$17=$A172)*(RCEmp=I$1),'RC'!$D$2:$AK$17)</f>
        <v>0</v>
      </c>
      <c r="J172" s="250">
        <f>SUMPRODUCT(('RC'!$A$2:$A$17=$A172)*(RCEmp=J$1),'RC'!$D$2:$AK$17)</f>
        <v>0</v>
      </c>
      <c r="K172" s="250">
        <f>SUMPRODUCT(('RC'!$A$2:$A$17=$A172)*(RCEmp=K$1),'RC'!$D$2:$AK$17)</f>
        <v>0</v>
      </c>
      <c r="L172" s="250">
        <f>SUMPRODUCT(('RC'!$A$2:$A$17=$A172)*(RCEmp=L$1),'RC'!$D$2:$AK$17)</f>
        <v>0</v>
      </c>
      <c r="M172" s="250">
        <f>SUMPRODUCT(('RC'!$A$2:$A$17=$A172)*(RCEmp=M$1),'RC'!$D$2:$AK$17)</f>
        <v>0</v>
      </c>
      <c r="N172" s="250">
        <f>SUMPRODUCT(('RC'!$A$2:$A$17=$A172)*(RCEmp=N$1),'RC'!$D$2:$AK$17)</f>
        <v>0</v>
      </c>
      <c r="O172" s="250">
        <f>SUMPRODUCT(('RC'!$A$2:$A$17=$A172)*(RCEmp=O$1),'RC'!$D$2:$AK$17)</f>
        <v>0</v>
      </c>
      <c r="P172" s="250">
        <f>SUMPRODUCT(('RC'!$A$2:$A$17=$A172)*(RCEmp=P$1),'RC'!$D$2:$AK$17)</f>
        <v>0</v>
      </c>
      <c r="Q172" s="250">
        <f>SUMPRODUCT(('RC'!$A$2:$A$17=$A172)*(RCEmp=Q$1),'RC'!$D$2:$AK$17)</f>
        <v>0</v>
      </c>
      <c r="R172" s="250">
        <f>SUMPRODUCT(('RC'!$A$2:$A$17=$A172)*(RCEmp=R$1),'RC'!$D$2:$AK$17)</f>
        <v>0</v>
      </c>
      <c r="S172" s="250">
        <f>SUMPRODUCT(('RC'!$A$2:$A$17=$A172)*(RCEmp=S$1),'RC'!$D$2:$AK$17)</f>
        <v>0</v>
      </c>
      <c r="T172" s="250">
        <f>SUMPRODUCT(('RC'!$A$2:$A$17=$A172)*(RCEmp=T$1),'RC'!$D$2:$AK$17)</f>
        <v>0</v>
      </c>
      <c r="U172" s="250">
        <f>SUMPRODUCT(('RC'!$A$2:$A$17=$A172)*(RCEmp=U$1),'RC'!$D$2:$AK$17)</f>
        <v>0</v>
      </c>
      <c r="V172" s="250">
        <f>SUMPRODUCT(('RC'!$A$2:$A$17=$A172)*(RCEmp=V$1),'RC'!$D$2:$AK$17)</f>
        <v>0</v>
      </c>
      <c r="W172" s="250">
        <f>SUMPRODUCT(('RC'!$A$2:$A$17=$A172)*(RCEmp=W$1),'RC'!$D$2:$AK$17)</f>
        <v>0</v>
      </c>
      <c r="X172" s="250">
        <f>SUMPRODUCT(('RC'!$A$2:$A$17=$A172)*(RCEmp=X$1),'RC'!$D$2:$AK$17)</f>
        <v>0</v>
      </c>
      <c r="Y172" s="250">
        <f>SUMPRODUCT(('RC'!$A$2:$A$17=$A172)*(RCEmp=Y$1),'RC'!$D$2:$AK$17)</f>
        <v>0</v>
      </c>
      <c r="Z172" s="250">
        <f>SUMPRODUCT(('RC'!$A$2:$A$17=$A172)*(RCEmp=Z$1),'RC'!$D$2:$AK$17)</f>
        <v>0</v>
      </c>
      <c r="AA172" s="250">
        <f>SUMPRODUCT(('RC'!$A$2:$A$17=$A172)*(RCEmp=AA$1),'RC'!$D$2:$AK$17)</f>
        <v>0</v>
      </c>
      <c r="AB172" s="250">
        <f>SUMPRODUCT(('RC'!$A$2:$A$17=$A172)*(RCEmp=AB$1),'RC'!$D$2:$AK$17)</f>
        <v>0</v>
      </c>
      <c r="AC172" s="250">
        <f>SUMPRODUCT(('RC'!$A$2:$A$17=$A172)*(RCEmp=AC$1),'RC'!$D$2:$AK$17)</f>
        <v>0</v>
      </c>
      <c r="AD172" s="250">
        <f>SUMPRODUCT(('RC'!$A$2:$A$17=$A172)*(RCEmp=AD$1),'RC'!$D$2:$AK$17)</f>
        <v>0</v>
      </c>
      <c r="AE172" s="250">
        <f>SUMPRODUCT(('RC'!$A$2:$A$17=$A172)*(RCEmp=AE$1),'RC'!$D$2:$AK$17)</f>
        <v>0</v>
      </c>
      <c r="AF172" s="250">
        <f>SUMPRODUCT(('RC'!$A$2:$A$17=$A172)*(RCEmp=AF$1),'RC'!$D$2:$AK$17)</f>
        <v>0</v>
      </c>
      <c r="AG172" s="250">
        <f>SUMPRODUCT(('RC'!$A$2:$A$17=$A172)*(RCEmp=AG$1),'RC'!$D$2:$AK$17)</f>
        <v>0</v>
      </c>
      <c r="AH172" s="250">
        <f>SUMPRODUCT(('RC'!$A$2:$A$17=$A172)*(RCEmp=AH$1),'RC'!$D$2:$AK$17)</f>
        <v>0</v>
      </c>
      <c r="AI172" s="250">
        <f>SUMPRODUCT(('RC'!$A$2:$A$17=$A172)*(RCEmp=AI$1),'RC'!$D$2:$AK$17)</f>
        <v>0</v>
      </c>
      <c r="AJ172" s="250">
        <f>SUMPRODUCT(('RC'!$A$2:$A$17=$A172)*(RCEmp=AJ$1),'RC'!$D$2:$AK$17)</f>
        <v>0</v>
      </c>
      <c r="AK172" s="250">
        <f>SUMPRODUCT(('RC'!$A$2:$A$17=$A172)*(RCEmp=AK$1),'RC'!$D$2:$AK$17)</f>
        <v>0</v>
      </c>
      <c r="AL172" s="250">
        <f>SUMPRODUCT(('RC'!$A$2:$A$17=$A172)*(RCEmp=AL$1),'RC'!$D$2:$AK$17)</f>
        <v>0</v>
      </c>
      <c r="AM172" s="250">
        <f>SUMPRODUCT(('RC'!$A$2:$A$17=$A172)*(RCEmp=AM$1),'RC'!$D$2:$AK$17)</f>
        <v>0</v>
      </c>
      <c r="AN172" s="250">
        <f>SUMPRODUCT(('RC'!$A$2:$A$17=$A172)*(RCEmp=AN$1),'RC'!$D$2:$AK$17)</f>
        <v>0</v>
      </c>
      <c r="AO172" s="250">
        <f>SUMPRODUCT(('RC'!$A$2:$A$17=$A172)*(RCEmp=AO$1),'RC'!$D$2:$AK$17)</f>
        <v>0</v>
      </c>
      <c r="AP172" s="250">
        <f>SUMPRODUCT(('RC'!$A$2:$A$17=$A172)*(RCEmp=AP$1),'RC'!$D$2:$AK$17)</f>
        <v>0</v>
      </c>
      <c r="AQ172" s="250">
        <f>SUMPRODUCT(('RC'!$A$2:$A$17=$A172)*(RCEmp=AQ$1),'RC'!$D$2:$AK$17)</f>
        <v>0</v>
      </c>
      <c r="AR172" s="250">
        <f>SUMPRODUCT(('RC'!$A$2:$A$17=$A172)*(RCEmp=AR$1),'RC'!$D$2:$AK$17)</f>
        <v>0</v>
      </c>
      <c r="AS172" s="250">
        <f>SUMPRODUCT(('RC'!$A$2:$A$17=$A172)*(RCEmp=AS$1),'RC'!$D$2:$AK$17)</f>
        <v>0</v>
      </c>
      <c r="AT172" s="250">
        <f>SUMPRODUCT(('RC'!$A$2:$A$17=$A172)*(RCEmp=AT$1),'RC'!$D$2:$AK$17)</f>
        <v>0</v>
      </c>
      <c r="AU172" s="250">
        <f>SUMPRODUCT(('RC'!$A$2:$A$17=$A172)*(RCEmp=AU$1),'RC'!$D$2:$AK$17)</f>
        <v>0</v>
      </c>
      <c r="AV172" s="250">
        <f>SUMPRODUCT(('RC'!$A$2:$A$17=$A172)*(RCEmp=AV$1),'RC'!$D$2:$AK$17)</f>
        <v>0</v>
      </c>
      <c r="AW172" s="250">
        <f>SUMPRODUCT(('RC'!$A$2:$A$17=$A172)*(RCEmp=AW$1),'RC'!$D$2:$AK$17)</f>
        <v>0</v>
      </c>
      <c r="AX172" s="467">
        <f>SUMPRODUCT(('RC'!$A$2:$A$17=$A172)*(RCEmp=AX$1),'RC'!$D$2:$AK$17)</f>
        <v>0</v>
      </c>
    </row>
    <row r="173" spans="1:50" s="271" customFormat="1" x14ac:dyDescent="0.2">
      <c r="A173" s="247">
        <f t="shared" si="69"/>
        <v>42563</v>
      </c>
      <c r="B173" s="639" t="s">
        <v>152</v>
      </c>
      <c r="C173" s="249">
        <f>SUMPRODUCT((HoO!$A$2:$A$34=$A173)*(HoOEmp=C$1),HoO!$E$2:$Z$34)</f>
        <v>0</v>
      </c>
      <c r="D173" s="250">
        <f>SUMPRODUCT((HoO!$A$2:$A$34=$A173)*(HoOEmp=D$1),HoO!$E$2:$Z$34)</f>
        <v>0</v>
      </c>
      <c r="E173" s="250">
        <f>SUMPRODUCT((HoO!$A$2:$A$34=$A173)*(HoOEmp=E$1),HoO!$E$2:$Z$34)</f>
        <v>0</v>
      </c>
      <c r="F173" s="250">
        <f>SUMPRODUCT((HoO!$A$2:$A$34=$A173)*(HoOEmp=F$1),HoO!$E$2:$Z$34)</f>
        <v>0</v>
      </c>
      <c r="G173" s="250">
        <f>SUMPRODUCT((HoO!$A$2:$A$34=$A173)*(HoOEmp=G$1),HoO!$E$2:$Z$34)</f>
        <v>0</v>
      </c>
      <c r="H173" s="250">
        <f>SUMPRODUCT((HoO!$A$2:$A$34=$A173)*(HoOEmp=H$1),HoO!$E$2:$Z$34)</f>
        <v>0</v>
      </c>
      <c r="I173" s="250">
        <f>SUMPRODUCT((HoO!$A$2:$A$34=$A173)*(HoOEmp=I$1),HoO!$E$2:$Z$34)</f>
        <v>0</v>
      </c>
      <c r="J173" s="250">
        <f>SUMPRODUCT((HoO!$A$2:$A$34=$A173)*(HoOEmp=J$1),HoO!$E$2:$Z$34)</f>
        <v>0</v>
      </c>
      <c r="K173" s="250">
        <f>SUMPRODUCT((HoO!$A$2:$A$34=$A173)*(HoOEmp=K$1),HoO!$E$2:$Z$34)</f>
        <v>0</v>
      </c>
      <c r="L173" s="250">
        <f>SUMPRODUCT((HoO!$A$2:$A$34=$A173)*(HoOEmp=L$1),HoO!$E$2:$Z$34)</f>
        <v>0</v>
      </c>
      <c r="M173" s="250">
        <f>SUMPRODUCT((HoO!$A$2:$A$34=$A173)*(HoOEmp=M$1),HoO!$E$2:$Z$34)</f>
        <v>0</v>
      </c>
      <c r="N173" s="250">
        <f>SUMPRODUCT((HoO!$A$2:$A$34=$A173)*(HoOEmp=N$1),HoO!$E$2:$Z$34)</f>
        <v>0</v>
      </c>
      <c r="O173" s="250">
        <f>SUMPRODUCT((HoO!$A$2:$A$34=$A173)*(HoOEmp=O$1),HoO!$E$2:$Z$34)</f>
        <v>0</v>
      </c>
      <c r="P173" s="250">
        <f>SUMPRODUCT((HoO!$A$2:$A$34=$A173)*(HoOEmp=P$1),HoO!$E$2:$Z$34)</f>
        <v>0</v>
      </c>
      <c r="Q173" s="250">
        <f>SUMPRODUCT((HoO!$A$2:$A$34=$A173)*(HoOEmp=Q$1),HoO!$E$2:$Z$34)</f>
        <v>0</v>
      </c>
      <c r="R173" s="250">
        <f>SUMPRODUCT((HoO!$A$2:$A$34=$A173)*(HoOEmp=R$1),HoO!$E$2:$Z$34)</f>
        <v>0</v>
      </c>
      <c r="S173" s="250">
        <f>SUMPRODUCT((HoO!$A$2:$A$34=$A173)*(HoOEmp=S$1),HoO!$E$2:$Z$34)</f>
        <v>0</v>
      </c>
      <c r="T173" s="250">
        <f>SUMPRODUCT((HoO!$A$2:$A$34=$A173)*(HoOEmp=T$1),HoO!$E$2:$Z$34)</f>
        <v>0</v>
      </c>
      <c r="U173" s="250">
        <f>SUMPRODUCT((HoO!$A$2:$A$34=$A173)*(HoOEmp=U$1),HoO!$E$2:$Z$34)</f>
        <v>0</v>
      </c>
      <c r="V173" s="250">
        <f>SUMPRODUCT((HoO!$A$2:$A$34=$A173)*(HoOEmp=V$1),HoO!$E$2:$Z$34)</f>
        <v>0</v>
      </c>
      <c r="W173" s="250">
        <f>SUMPRODUCT((HoO!$A$2:$A$34=$A173)*(HoOEmp=W$1),HoO!$E$2:$Z$34)</f>
        <v>0</v>
      </c>
      <c r="X173" s="250">
        <f>SUMPRODUCT((HoO!$A$2:$A$34=$A173)*(HoOEmp=X$1),HoO!$E$2:$Z$34)</f>
        <v>0</v>
      </c>
      <c r="Y173" s="250">
        <f>SUMPRODUCT((HoO!$A$2:$A$34=$A173)*(HoOEmp=Y$1),HoO!$E$2:$Z$34)</f>
        <v>0</v>
      </c>
      <c r="Z173" s="250">
        <f>SUMPRODUCT((HoO!$A$2:$A$34=$A173)*(HoOEmp=Z$1),HoO!$E$2:$Z$34)</f>
        <v>0</v>
      </c>
      <c r="AA173" s="250">
        <f>SUMPRODUCT((HoO!$A$2:$A$34=$A173)*(HoOEmp=AA$1),HoO!$E$2:$Z$34)</f>
        <v>0</v>
      </c>
      <c r="AB173" s="250">
        <f>SUMPRODUCT((HoO!$A$2:$A$34=$A173)*(HoOEmp=AB$1),HoO!$E$2:$Z$34)</f>
        <v>0</v>
      </c>
      <c r="AC173" s="250">
        <f>SUMPRODUCT((HoO!$A$2:$A$34=$A173)*(HoOEmp=AC$1),HoO!$E$2:$Z$34)</f>
        <v>0</v>
      </c>
      <c r="AD173" s="250">
        <f>SUMPRODUCT((HoO!$A$2:$A$34=$A173)*(HoOEmp=AD$1),HoO!$E$2:$Z$34)</f>
        <v>0</v>
      </c>
      <c r="AE173" s="250">
        <f>SUMPRODUCT((HoO!$A$2:$A$34=$A173)*(HoOEmp=AE$1),HoO!$E$2:$Z$34)</f>
        <v>0</v>
      </c>
      <c r="AF173" s="250">
        <f>SUMPRODUCT((HoO!$A$2:$A$34=$A173)*(HoOEmp=AF$1),HoO!$E$2:$Z$34)</f>
        <v>0</v>
      </c>
      <c r="AG173" s="250">
        <f>SUMPRODUCT((HoO!$A$2:$A$34=$A173)*(HoOEmp=AG$1),HoO!$E$2:$Z$34)</f>
        <v>0</v>
      </c>
      <c r="AH173" s="250">
        <f>SUMPRODUCT((HoO!$A$2:$A$34=$A173)*(HoOEmp=AH$1),HoO!$E$2:$Z$34)</f>
        <v>0</v>
      </c>
      <c r="AI173" s="250">
        <f>SUMPRODUCT((HoO!$A$2:$A$34=$A173)*(HoOEmp=AI$1),HoO!$E$2:$Z$34)</f>
        <v>0</v>
      </c>
      <c r="AJ173" s="250">
        <f>SUMPRODUCT((HoO!$A$2:$A$34=$A173)*(HoOEmp=AJ$1),HoO!$E$2:$Z$34)</f>
        <v>0</v>
      </c>
      <c r="AK173" s="250">
        <f>SUMPRODUCT((HoO!$A$2:$A$34=$A173)*(HoOEmp=AK$1),HoO!$E$2:$Z$34)</f>
        <v>0</v>
      </c>
      <c r="AL173" s="250">
        <f>SUMPRODUCT((HoO!$A$2:$A$34=$A173)*(HoOEmp=AL$1),HoO!$E$2:$Z$34)</f>
        <v>0</v>
      </c>
      <c r="AM173" s="250">
        <f>SUMPRODUCT((HoO!$A$2:$A$34=$A173)*(HoOEmp=AM$1),HoO!$E$2:$Z$34)</f>
        <v>0</v>
      </c>
      <c r="AN173" s="250">
        <f>SUMPRODUCT((HoO!$A$2:$A$34=$A173)*(HoOEmp=AN$1),HoO!$E$2:$Z$34)</f>
        <v>0</v>
      </c>
      <c r="AO173" s="250">
        <f>SUMPRODUCT((HoO!$A$2:$A$34=$A173)*(HoOEmp=AO$1),HoO!$E$2:$Z$34)</f>
        <v>0</v>
      </c>
      <c r="AP173" s="250">
        <f>SUMPRODUCT((HoO!$A$2:$A$34=$A173)*(HoOEmp=AP$1),HoO!$E$2:$Z$34)</f>
        <v>0</v>
      </c>
      <c r="AQ173" s="250">
        <f>SUMPRODUCT((HoO!$A$2:$A$34=$A173)*(HoOEmp=AQ$1),HoO!$E$2:$Z$34)</f>
        <v>0</v>
      </c>
      <c r="AR173" s="250">
        <f>SUMPRODUCT((HoO!$A$2:$A$34=$A173)*(HoOEmp=AR$1),HoO!$E$2:$Z$34)</f>
        <v>0</v>
      </c>
      <c r="AS173" s="250">
        <f>SUMPRODUCT((HoO!$A$2:$A$34=$A173)*(HoOEmp=AS$1),HoO!$E$2:$Z$34)</f>
        <v>0</v>
      </c>
      <c r="AT173" s="250">
        <f>SUMPRODUCT((HoO!$A$2:$A$34=$A173)*(HoOEmp=AT$1),HoO!$E$2:$Z$34)</f>
        <v>0</v>
      </c>
      <c r="AU173" s="250">
        <f>SUMPRODUCT((HoO!$A$2:$A$34=$A173)*(HoOEmp=AU$1),HoO!$E$2:$Z$34)</f>
        <v>0</v>
      </c>
      <c r="AV173" s="250">
        <f>SUMPRODUCT((HoO!$A$2:$A$34=$A173)*(HoOEmp=AV$1),HoO!$E$2:$Z$34)</f>
        <v>0</v>
      </c>
      <c r="AW173" s="250">
        <f>SUMPRODUCT((HoO!$A$2:$A$34=$A173)*(HoOEmp=AW$1),HoO!$E$2:$Z$34)</f>
        <v>0</v>
      </c>
      <c r="AX173" s="467">
        <f>SUMPRODUCT((HoO!$A$2:$A$34=$A173)*(HoOEmp=AX$1),HoO!$E$2:$Z$34)</f>
        <v>0</v>
      </c>
    </row>
    <row r="174" spans="1:50" s="271" customFormat="1" x14ac:dyDescent="0.2">
      <c r="A174" s="247">
        <f t="shared" si="69"/>
        <v>42563</v>
      </c>
      <c r="B174" s="640" t="s">
        <v>223</v>
      </c>
      <c r="C174" s="249">
        <f>SUMPRODUCT((ET!$A$2:$A$34=$A174)*(ETEmp=C$1),ET!$E$2:$Z$34)</f>
        <v>0</v>
      </c>
      <c r="D174" s="250">
        <f>SUMPRODUCT((ET!$A$2:$A$34=$A174)*(ETEmp=D$1),ET!$E$2:$Z$34)</f>
        <v>0</v>
      </c>
      <c r="E174" s="250">
        <f>SUMPRODUCT((ET!$A$2:$A$34=$A174)*(ETEmp=E$1),ET!$E$2:$Z$34)</f>
        <v>0</v>
      </c>
      <c r="F174" s="250">
        <f>SUMPRODUCT((ET!$A$2:$A$34=$A174)*(ETEmp=F$1),ET!$E$2:$Z$34)</f>
        <v>0</v>
      </c>
      <c r="G174" s="250">
        <f>SUMPRODUCT((ET!$A$2:$A$34=$A174)*(ETEmp=G$1),ET!$E$2:$Z$34)</f>
        <v>0</v>
      </c>
      <c r="H174" s="250">
        <f>SUMPRODUCT((ET!$A$2:$A$34=$A174)*(ETEmp=H$1),ET!$E$2:$Z$34)</f>
        <v>0</v>
      </c>
      <c r="I174" s="250">
        <f>SUMPRODUCT((ET!$A$2:$A$34=$A174)*(ETEmp=I$1),ET!$E$2:$Z$34)</f>
        <v>0</v>
      </c>
      <c r="J174" s="250">
        <f>SUMPRODUCT((ET!$A$2:$A$34=$A174)*(ETEmp=J$1),ET!$E$2:$Z$34)</f>
        <v>0</v>
      </c>
      <c r="K174" s="250">
        <f>SUMPRODUCT((ET!$A$2:$A$34=$A174)*(ETEmp=K$1),ET!$E$2:$Z$34)</f>
        <v>0</v>
      </c>
      <c r="L174" s="250">
        <f>SUMPRODUCT((ET!$A$2:$A$34=$A174)*(ETEmp=L$1),ET!$E$2:$Z$34)</f>
        <v>0</v>
      </c>
      <c r="M174" s="250">
        <f>SUMPRODUCT((ET!$A$2:$A$34=$A174)*(ETEmp=M$1),ET!$E$2:$Z$34)</f>
        <v>0</v>
      </c>
      <c r="N174" s="250">
        <f>SUMPRODUCT((ET!$A$2:$A$34=$A174)*(ETEmp=N$1),ET!$E$2:$Z$34)</f>
        <v>0</v>
      </c>
      <c r="O174" s="250">
        <f>SUMPRODUCT((ET!$A$2:$A$34=$A174)*(ETEmp=O$1),ET!$E$2:$Z$34)</f>
        <v>0</v>
      </c>
      <c r="P174" s="250">
        <f>SUMPRODUCT((ET!$A$2:$A$34=$A174)*(ETEmp=P$1),ET!$E$2:$Z$34)</f>
        <v>0</v>
      </c>
      <c r="Q174" s="250">
        <f>SUMPRODUCT((ET!$A$2:$A$34=$A174)*(ETEmp=Q$1),ET!$E$2:$Z$34)</f>
        <v>0</v>
      </c>
      <c r="R174" s="250">
        <f>SUMPRODUCT((ET!$A$2:$A$34=$A174)*(ETEmp=R$1),ET!$E$2:$Z$34)</f>
        <v>0</v>
      </c>
      <c r="S174" s="250">
        <f>SUMPRODUCT((ET!$A$2:$A$34=$A174)*(ETEmp=S$1),ET!$E$2:$Z$34)</f>
        <v>0</v>
      </c>
      <c r="T174" s="250">
        <f>SUMPRODUCT((ET!$A$2:$A$34=$A174)*(ETEmp=T$1),ET!$E$2:$Z$34)</f>
        <v>0</v>
      </c>
      <c r="U174" s="250">
        <f>SUMPRODUCT((ET!$A$2:$A$34=$A174)*(ETEmp=U$1),ET!$E$2:$Z$34)</f>
        <v>0</v>
      </c>
      <c r="V174" s="250">
        <f>SUMPRODUCT((ET!$A$2:$A$34=$A174)*(ETEmp=V$1),ET!$E$2:$Z$34)</f>
        <v>0</v>
      </c>
      <c r="W174" s="250">
        <f>SUMPRODUCT((ET!$A$2:$A$34=$A174)*(ETEmp=W$1),ET!$E$2:$Z$34)</f>
        <v>0</v>
      </c>
      <c r="X174" s="250">
        <f>SUMPRODUCT((ET!$A$2:$A$34=$A174)*(ETEmp=X$1),ET!$E$2:$Z$34)</f>
        <v>0</v>
      </c>
      <c r="Y174" s="250">
        <f>SUMPRODUCT((ET!$A$2:$A$34=$A174)*(ETEmp=Y$1),ET!$E$2:$Z$34)</f>
        <v>0</v>
      </c>
      <c r="Z174" s="250">
        <f>SUMPRODUCT((ET!$A$2:$A$34=$A174)*(ETEmp=Z$1),ET!$E$2:$Z$34)</f>
        <v>0</v>
      </c>
      <c r="AA174" s="250">
        <f>SUMPRODUCT((ET!$A$2:$A$34=$A174)*(ETEmp=AA$1),ET!$E$2:$Z$34)</f>
        <v>0</v>
      </c>
      <c r="AB174" s="250">
        <f>SUMPRODUCT((ET!$A$2:$A$34=$A174)*(ETEmp=AB$1),ET!$E$2:$Z$34)</f>
        <v>0</v>
      </c>
      <c r="AC174" s="250">
        <f>SUMPRODUCT((ET!$A$2:$A$34=$A174)*(ETEmp=AC$1),ET!$E$2:$Z$34)</f>
        <v>0</v>
      </c>
      <c r="AD174" s="250">
        <f>SUMPRODUCT((ET!$A$2:$A$34=$A174)*(ETEmp=AD$1),ET!$E$2:$Z$34)</f>
        <v>0</v>
      </c>
      <c r="AE174" s="250">
        <f>SUMPRODUCT((ET!$A$2:$A$34=$A174)*(ETEmp=AE$1),ET!$E$2:$Z$34)</f>
        <v>0</v>
      </c>
      <c r="AF174" s="250">
        <f>SUMPRODUCT((ET!$A$2:$A$34=$A174)*(ETEmp=AF$1),ET!$E$2:$Z$34)</f>
        <v>0</v>
      </c>
      <c r="AG174" s="250">
        <f>SUMPRODUCT((ET!$A$2:$A$34=$A174)*(ETEmp=AG$1),ET!$E$2:$Z$34)</f>
        <v>0</v>
      </c>
      <c r="AH174" s="250">
        <f>SUMPRODUCT((ET!$A$2:$A$34=$A174)*(ETEmp=AH$1),ET!$E$2:$Z$34)</f>
        <v>0</v>
      </c>
      <c r="AI174" s="250">
        <f>SUMPRODUCT((ET!$A$2:$A$34=$A174)*(ETEmp=AI$1),ET!$E$2:$Z$34)</f>
        <v>0</v>
      </c>
      <c r="AJ174" s="250">
        <f>SUMPRODUCT((ET!$A$2:$A$34=$A174)*(ETEmp=AJ$1),ET!$E$2:$Z$34)</f>
        <v>0</v>
      </c>
      <c r="AK174" s="250">
        <f>SUMPRODUCT((ET!$A$2:$A$34=$A174)*(ETEmp=AK$1),ET!$E$2:$Z$34)</f>
        <v>0</v>
      </c>
      <c r="AL174" s="250">
        <f>SUMPRODUCT((ET!$A$2:$A$34=$A174)*(ETEmp=AL$1),ET!$E$2:$Z$34)</f>
        <v>0</v>
      </c>
      <c r="AM174" s="250">
        <f>SUMPRODUCT((ET!$A$2:$A$34=$A174)*(ETEmp=AM$1),ET!$E$2:$Z$34)</f>
        <v>0</v>
      </c>
      <c r="AN174" s="250">
        <f>SUMPRODUCT((ET!$A$2:$A$34=$A174)*(ETEmp=AN$1),ET!$E$2:$Z$34)</f>
        <v>0</v>
      </c>
      <c r="AO174" s="250">
        <f>SUMPRODUCT((ET!$A$2:$A$34=$A174)*(ETEmp=AO$1),ET!$E$2:$Z$34)</f>
        <v>0</v>
      </c>
      <c r="AP174" s="250">
        <f>SUMPRODUCT((ET!$A$2:$A$34=$A174)*(ETEmp=AP$1),ET!$E$2:$Z$34)</f>
        <v>0</v>
      </c>
      <c r="AQ174" s="250">
        <f>SUMPRODUCT((ET!$A$2:$A$34=$A174)*(ETEmp=AQ$1),ET!$E$2:$Z$34)</f>
        <v>0</v>
      </c>
      <c r="AR174" s="250">
        <f>SUMPRODUCT((ET!$A$2:$A$34=$A174)*(ETEmp=AR$1),ET!$E$2:$Z$34)</f>
        <v>0</v>
      </c>
      <c r="AS174" s="250">
        <f>SUMPRODUCT((ET!$A$2:$A$34=$A174)*(ETEmp=AS$1),ET!$E$2:$Z$34)</f>
        <v>0</v>
      </c>
      <c r="AT174" s="250">
        <f>SUMPRODUCT((ET!$A$2:$A$34=$A174)*(ETEmp=AT$1),ET!$E$2:$Z$34)</f>
        <v>0</v>
      </c>
      <c r="AU174" s="250">
        <f>SUMPRODUCT((ET!$A$2:$A$34=$A174)*(ETEmp=AU$1),ET!$E$2:$Z$34)</f>
        <v>0</v>
      </c>
      <c r="AV174" s="250">
        <f>SUMPRODUCT((ET!$A$2:$A$34=$A174)*(ETEmp=AV$1),ET!$E$2:$Z$34)</f>
        <v>0</v>
      </c>
      <c r="AW174" s="250">
        <f>SUMPRODUCT((ET!$A$2:$A$34=$A174)*(ETEmp=AW$1),ET!$E$2:$Z$34)</f>
        <v>0</v>
      </c>
      <c r="AX174" s="467">
        <f>SUMPRODUCT((ET!$A$2:$A$34=$A174)*(ETEmp=AX$1),ET!$E$2:$Z$34)</f>
        <v>0</v>
      </c>
    </row>
    <row r="175" spans="1:50" s="271" customFormat="1" x14ac:dyDescent="0.2">
      <c r="A175" s="247">
        <f t="shared" si="69"/>
        <v>42563</v>
      </c>
      <c r="B175" s="641" t="s">
        <v>224</v>
      </c>
      <c r="C175" s="249">
        <f>SUMPRODUCT((UV!$A$2:$A$17=$A175)*(UVEmp=C$1),UV!$D$2:$AK$17)</f>
        <v>0</v>
      </c>
      <c r="D175" s="250">
        <f>SUMPRODUCT((UV!$A$2:$A$17=$A175)*(UVEmp=D$1),UV!$D$2:$AK$17)</f>
        <v>0</v>
      </c>
      <c r="E175" s="250">
        <f>SUMPRODUCT((UV!$A$2:$A$17=$A175)*(UVEmp=E$1),UV!$D$2:$AK$17)</f>
        <v>0</v>
      </c>
      <c r="F175" s="250">
        <f>SUMPRODUCT((UV!$A$2:$A$17=$A175)*(UVEmp=F$1),UV!$D$2:$AK$17)</f>
        <v>0</v>
      </c>
      <c r="G175" s="250">
        <f>SUMPRODUCT((UV!$A$2:$A$17=$A175)*(UVEmp=G$1),UV!$D$2:$AK$17)</f>
        <v>0</v>
      </c>
      <c r="H175" s="250">
        <f>SUMPRODUCT((UV!$A$2:$A$17=$A175)*(UVEmp=H$1),UV!$D$2:$AK$17)</f>
        <v>2.5</v>
      </c>
      <c r="I175" s="250">
        <f>SUMPRODUCT((UV!$A$2:$A$17=$A175)*(UVEmp=I$1),UV!$D$2:$AK$17)</f>
        <v>0</v>
      </c>
      <c r="J175" s="250">
        <f>SUMPRODUCT((UV!$A$2:$A$17=$A175)*(UVEmp=J$1),UV!$D$2:$AK$17)</f>
        <v>0</v>
      </c>
      <c r="K175" s="250">
        <f>SUMPRODUCT((UV!$A$2:$A$17=$A175)*(UVEmp=K$1),UV!$D$2:$AK$17)</f>
        <v>0</v>
      </c>
      <c r="L175" s="250">
        <f>SUMPRODUCT((UV!$A$2:$A$17=$A175)*(UVEmp=L$1),UV!$D$2:$AK$17)</f>
        <v>0</v>
      </c>
      <c r="M175" s="250">
        <f>SUMPRODUCT((UV!$A$2:$A$17=$A175)*(UVEmp=M$1),UV!$D$2:$AK$17)</f>
        <v>0</v>
      </c>
      <c r="N175" s="250">
        <f>SUMPRODUCT((UV!$A$2:$A$17=$A175)*(UVEmp=N$1),UV!$D$2:$AK$17)</f>
        <v>0</v>
      </c>
      <c r="O175" s="250">
        <f>SUMPRODUCT((UV!$A$2:$A$17=$A175)*(UVEmp=O$1),UV!$D$2:$AK$17)</f>
        <v>0</v>
      </c>
      <c r="P175" s="250">
        <f>SUMPRODUCT((UV!$A$2:$A$17=$A175)*(UVEmp=P$1),UV!$D$2:$AK$17)</f>
        <v>0</v>
      </c>
      <c r="Q175" s="250">
        <f>SUMPRODUCT((UV!$A$2:$A$17=$A175)*(UVEmp=Q$1),UV!$D$2:$AK$17)</f>
        <v>0</v>
      </c>
      <c r="R175" s="250">
        <f>SUMPRODUCT((UV!$A$2:$A$17=$A175)*(UVEmp=R$1),UV!$D$2:$AK$17)</f>
        <v>0</v>
      </c>
      <c r="S175" s="250">
        <f>SUMPRODUCT((UV!$A$2:$A$17=$A175)*(UVEmp=S$1),UV!$D$2:$AK$17)</f>
        <v>0</v>
      </c>
      <c r="T175" s="250">
        <f>SUMPRODUCT((UV!$A$2:$A$17=$A175)*(UVEmp=T$1),UV!$D$2:$AK$17)</f>
        <v>0</v>
      </c>
      <c r="U175" s="250">
        <f>SUMPRODUCT((UV!$A$2:$A$17=$A175)*(UVEmp=U$1),UV!$D$2:$AK$17)</f>
        <v>0</v>
      </c>
      <c r="V175" s="250">
        <f>SUMPRODUCT((UV!$A$2:$A$17=$A175)*(UVEmp=V$1),UV!$D$2:$AK$17)</f>
        <v>0</v>
      </c>
      <c r="W175" s="250">
        <f>SUMPRODUCT((UV!$A$2:$A$17=$A175)*(UVEmp=W$1),UV!$D$2:$AK$17)</f>
        <v>0</v>
      </c>
      <c r="X175" s="250">
        <f>SUMPRODUCT((UV!$A$2:$A$17=$A175)*(UVEmp=X$1),UV!$D$2:$AK$17)</f>
        <v>0</v>
      </c>
      <c r="Y175" s="250">
        <f>SUMPRODUCT((UV!$A$2:$A$17=$A175)*(UVEmp=Y$1),UV!$D$2:$AK$17)</f>
        <v>0</v>
      </c>
      <c r="Z175" s="250">
        <f>SUMPRODUCT((UV!$A$2:$A$17=$A175)*(UVEmp=Z$1),UV!$D$2:$AK$17)</f>
        <v>0</v>
      </c>
      <c r="AA175" s="250">
        <f>SUMPRODUCT((UV!$A$2:$A$17=$A175)*(UVEmp=AA$1),UV!$D$2:$AK$17)</f>
        <v>0</v>
      </c>
      <c r="AB175" s="250">
        <f>SUMPRODUCT((UV!$A$2:$A$17=$A175)*(UVEmp=AB$1),UV!$D$2:$AK$17)</f>
        <v>0</v>
      </c>
      <c r="AC175" s="250">
        <f>SUMPRODUCT((UV!$A$2:$A$17=$A175)*(UVEmp=AC$1),UV!$D$2:$AK$17)</f>
        <v>0</v>
      </c>
      <c r="AD175" s="250">
        <f>SUMPRODUCT((UV!$A$2:$A$17=$A175)*(UVEmp=AD$1),UV!$D$2:$AK$17)</f>
        <v>0</v>
      </c>
      <c r="AE175" s="250">
        <f>SUMPRODUCT((UV!$A$2:$A$17=$A175)*(UVEmp=AE$1),UV!$D$2:$AK$17)</f>
        <v>2.25</v>
      </c>
      <c r="AF175" s="250">
        <f>SUMPRODUCT((UV!$A$2:$A$17=$A175)*(UVEmp=AF$1),UV!$D$2:$AK$17)</f>
        <v>0</v>
      </c>
      <c r="AG175" s="250">
        <f>SUMPRODUCT((UV!$A$2:$A$17=$A175)*(UVEmp=AG$1),UV!$D$2:$AK$17)</f>
        <v>0</v>
      </c>
      <c r="AH175" s="250">
        <f>SUMPRODUCT((UV!$A$2:$A$17=$A175)*(UVEmp=AH$1),UV!$D$2:$AK$17)</f>
        <v>0</v>
      </c>
      <c r="AI175" s="250">
        <f>SUMPRODUCT((UV!$A$2:$A$17=$A175)*(UVEmp=AI$1),UV!$D$2:$AK$17)</f>
        <v>0</v>
      </c>
      <c r="AJ175" s="250">
        <f>SUMPRODUCT((UV!$A$2:$A$17=$A175)*(UVEmp=AJ$1),UV!$D$2:$AK$17)</f>
        <v>0</v>
      </c>
      <c r="AK175" s="250">
        <f>SUMPRODUCT((UV!$A$2:$A$17=$A175)*(UVEmp=AK$1),UV!$D$2:$AK$17)</f>
        <v>0</v>
      </c>
      <c r="AL175" s="250">
        <f>SUMPRODUCT((UV!$A$2:$A$17=$A175)*(UVEmp=AL$1),UV!$D$2:$AK$17)</f>
        <v>0</v>
      </c>
      <c r="AM175" s="250">
        <f>SUMPRODUCT((UV!$A$2:$A$17=$A175)*(UVEmp=AM$1),UV!$D$2:$AK$17)</f>
        <v>0</v>
      </c>
      <c r="AN175" s="250">
        <f>SUMPRODUCT((UV!$A$2:$A$17=$A175)*(UVEmp=AN$1),UV!$D$2:$AK$17)</f>
        <v>0</v>
      </c>
      <c r="AO175" s="250">
        <f>SUMPRODUCT((UV!$A$2:$A$17=$A175)*(UVEmp=AO$1),UV!$D$2:$AK$17)</f>
        <v>0</v>
      </c>
      <c r="AP175" s="250">
        <f>SUMPRODUCT((UV!$A$2:$A$17=$A175)*(UVEmp=AP$1),UV!$D$2:$AK$17)</f>
        <v>0</v>
      </c>
      <c r="AQ175" s="250">
        <f>SUMPRODUCT((UV!$A$2:$A$17=$A175)*(UVEmp=AQ$1),UV!$D$2:$AK$17)</f>
        <v>0</v>
      </c>
      <c r="AR175" s="250">
        <f>SUMPRODUCT((UV!$A$2:$A$17=$A175)*(UVEmp=AR$1),UV!$D$2:$AK$17)</f>
        <v>0</v>
      </c>
      <c r="AS175" s="250">
        <f>SUMPRODUCT((UV!$A$2:$A$17=$A175)*(UVEmp=AS$1),UV!$D$2:$AK$17)</f>
        <v>0</v>
      </c>
      <c r="AT175" s="250">
        <f>SUMPRODUCT((UV!$A$2:$A$17=$A175)*(UVEmp=AT$1),UV!$D$2:$AK$17)</f>
        <v>0</v>
      </c>
      <c r="AU175" s="250">
        <f>SUMPRODUCT((UV!$A$2:$A$17=$A175)*(UVEmp=AU$1),UV!$D$2:$AK$17)</f>
        <v>0</v>
      </c>
      <c r="AV175" s="250">
        <f>SUMPRODUCT((UV!$A$2:$A$17=$A175)*(UVEmp=AV$1),UV!$D$2:$AK$17)</f>
        <v>0</v>
      </c>
      <c r="AW175" s="250">
        <f>SUMPRODUCT((UV!$A$2:$A$17=$A175)*(UVEmp=AW$1),UV!$D$2:$AK$17)</f>
        <v>0</v>
      </c>
      <c r="AX175" s="467">
        <f>SUMPRODUCT((UV!$A$2:$A$17=$A175)*(UVEmp=AX$1),UV!$D$2:$AK$17)</f>
        <v>0</v>
      </c>
    </row>
    <row r="176" spans="1:50" s="271" customFormat="1" x14ac:dyDescent="0.2">
      <c r="A176" s="247">
        <f t="shared" si="69"/>
        <v>42563</v>
      </c>
      <c r="B176" s="255" t="s">
        <v>74</v>
      </c>
      <c r="C176" s="249">
        <f>SUMPRODUCT((TM!$A$2:$A$17=$A176)*(TMEmp=C$1),TM!$D$2:$AK$17)</f>
        <v>0</v>
      </c>
      <c r="D176" s="250">
        <f>SUMPRODUCT((TM!$A$2:$A$17=$A176)*(TMEmp=D$1),TM!$D$2:$AK$17)</f>
        <v>0</v>
      </c>
      <c r="E176" s="250">
        <f>SUMPRODUCT((TM!$A$2:$A$17=$A176)*(TMEmp=E$1),TM!$D$2:$AK$17)</f>
        <v>0</v>
      </c>
      <c r="F176" s="250">
        <f>SUMPRODUCT((TM!$A$2:$A$17=$A176)*(TMEmp=F$1),TM!$D$2:$AK$17)</f>
        <v>0</v>
      </c>
      <c r="G176" s="250">
        <f>SUMPRODUCT((TM!$A$2:$A$17=$A176)*(TMEmp=G$1),TM!$D$2:$AK$17)</f>
        <v>0</v>
      </c>
      <c r="H176" s="250">
        <f>SUMPRODUCT((TM!$A$2:$A$17=$A176)*(TMEmp=H$1),TM!$D$2:$AK$17)</f>
        <v>0</v>
      </c>
      <c r="I176" s="250">
        <f>SUMPRODUCT((TM!$A$2:$A$17=$A176)*(TMEmp=I$1),TM!$D$2:$AK$17)</f>
        <v>0</v>
      </c>
      <c r="J176" s="250">
        <f>SUMPRODUCT((TM!$A$2:$A$17=$A176)*(TMEmp=J$1),TM!$D$2:$AK$17)</f>
        <v>0</v>
      </c>
      <c r="K176" s="250">
        <f>SUMPRODUCT((TM!$A$2:$A$17=$A176)*(TMEmp=K$1),TM!$D$2:$AK$17)</f>
        <v>0</v>
      </c>
      <c r="L176" s="250">
        <f>SUMPRODUCT((TM!$A$2:$A$17=$A176)*(TMEmp=L$1),TM!$D$2:$AK$17)</f>
        <v>0</v>
      </c>
      <c r="M176" s="250">
        <f>SUMPRODUCT((TM!$A$2:$A$17=$A176)*(TMEmp=M$1),TM!$D$2:$AK$17)</f>
        <v>0</v>
      </c>
      <c r="N176" s="250">
        <f>SUMPRODUCT((TM!$A$2:$A$17=$A176)*(TMEmp=N$1),TM!$D$2:$AK$17)</f>
        <v>0</v>
      </c>
      <c r="O176" s="250">
        <f>SUMPRODUCT((TM!$A$2:$A$17=$A176)*(TMEmp=O$1),TM!$D$2:$AK$17)</f>
        <v>0</v>
      </c>
      <c r="P176" s="250">
        <f>SUMPRODUCT((TM!$A$2:$A$17=$A176)*(TMEmp=P$1),TM!$D$2:$AK$17)</f>
        <v>0</v>
      </c>
      <c r="Q176" s="250">
        <f>SUMPRODUCT((TM!$A$2:$A$17=$A176)*(TMEmp=Q$1),TM!$D$2:$AK$17)</f>
        <v>0</v>
      </c>
      <c r="R176" s="250">
        <f>SUMPRODUCT((TM!$A$2:$A$17=$A176)*(TMEmp=R$1),TM!$D$2:$AK$17)</f>
        <v>0</v>
      </c>
      <c r="S176" s="250">
        <f>SUMPRODUCT((TM!$A$2:$A$17=$A176)*(TMEmp=S$1),TM!$D$2:$AK$17)</f>
        <v>0</v>
      </c>
      <c r="T176" s="250">
        <f>SUMPRODUCT((TM!$A$2:$A$17=$A176)*(TMEmp=T$1),TM!$D$2:$AK$17)</f>
        <v>0</v>
      </c>
      <c r="U176" s="250">
        <f>SUMPRODUCT((TM!$A$2:$A$17=$A176)*(TMEmp=U$1),TM!$D$2:$AK$17)</f>
        <v>0</v>
      </c>
      <c r="V176" s="250">
        <f>SUMPRODUCT((TM!$A$2:$A$17=$A176)*(TMEmp=V$1),TM!$D$2:$AK$17)</f>
        <v>0</v>
      </c>
      <c r="W176" s="250">
        <f>SUMPRODUCT((TM!$A$2:$A$17=$A176)*(TMEmp=W$1),TM!$D$2:$AK$17)</f>
        <v>0</v>
      </c>
      <c r="X176" s="250">
        <f>SUMPRODUCT((TM!$A$2:$A$17=$A176)*(TMEmp=X$1),TM!$D$2:$AK$17)</f>
        <v>0</v>
      </c>
      <c r="Y176" s="250">
        <f>SUMPRODUCT((TM!$A$2:$A$17=$A176)*(TMEmp=Y$1),TM!$D$2:$AK$17)</f>
        <v>0</v>
      </c>
      <c r="Z176" s="250">
        <f>SUMPRODUCT((TM!$A$2:$A$17=$A176)*(TMEmp=Z$1),TM!$D$2:$AK$17)</f>
        <v>0</v>
      </c>
      <c r="AA176" s="250">
        <f>SUMPRODUCT((TM!$A$2:$A$17=$A176)*(TMEmp=AA$1),TM!$D$2:$AK$17)</f>
        <v>0</v>
      </c>
      <c r="AB176" s="250">
        <f>SUMPRODUCT((TM!$A$2:$A$17=$A176)*(TMEmp=AB$1),TM!$D$2:$AK$17)</f>
        <v>0</v>
      </c>
      <c r="AC176" s="250">
        <f>SUMPRODUCT((TM!$A$2:$A$17=$A176)*(TMEmp=AC$1),TM!$D$2:$AK$17)</f>
        <v>0</v>
      </c>
      <c r="AD176" s="250">
        <f>SUMPRODUCT((TM!$A$2:$A$17=$A176)*(TMEmp=AD$1),TM!$D$2:$AK$17)</f>
        <v>0</v>
      </c>
      <c r="AE176" s="250">
        <f>SUMPRODUCT((TM!$A$2:$A$17=$A176)*(TMEmp=AE$1),TM!$D$2:$AK$17)</f>
        <v>0</v>
      </c>
      <c r="AF176" s="250">
        <f>SUMPRODUCT((TM!$A$2:$A$17=$A176)*(TMEmp=AF$1),TM!$D$2:$AK$17)</f>
        <v>0</v>
      </c>
      <c r="AG176" s="250">
        <f>SUMPRODUCT((TM!$A$2:$A$17=$A176)*(TMEmp=AG$1),TM!$D$2:$AK$17)</f>
        <v>0</v>
      </c>
      <c r="AH176" s="250">
        <f>SUMPRODUCT((TM!$A$2:$A$17=$A176)*(TMEmp=AH$1),TM!$D$2:$AK$17)</f>
        <v>0</v>
      </c>
      <c r="AI176" s="250">
        <f>SUMPRODUCT((TM!$A$2:$A$17=$A176)*(TMEmp=AI$1),TM!$D$2:$AK$17)</f>
        <v>0</v>
      </c>
      <c r="AJ176" s="250">
        <f>SUMPRODUCT((TM!$A$2:$A$17=$A176)*(TMEmp=AJ$1),TM!$D$2:$AK$17)</f>
        <v>0</v>
      </c>
      <c r="AK176" s="250">
        <f>SUMPRODUCT((TM!$A$2:$A$17=$A176)*(TMEmp=AK$1),TM!$D$2:$AK$17)</f>
        <v>0</v>
      </c>
      <c r="AL176" s="250">
        <f>SUMPRODUCT((TM!$A$2:$A$17=$A176)*(TMEmp=AL$1),TM!$D$2:$AK$17)</f>
        <v>0</v>
      </c>
      <c r="AM176" s="250">
        <f>SUMPRODUCT((TM!$A$2:$A$17=$A176)*(TMEmp=AM$1),TM!$D$2:$AK$17)</f>
        <v>0</v>
      </c>
      <c r="AN176" s="250">
        <f>SUMPRODUCT((TM!$A$2:$A$17=$A176)*(TMEmp=AN$1),TM!$D$2:$AK$17)</f>
        <v>0</v>
      </c>
      <c r="AO176" s="250">
        <f>SUMPRODUCT((TM!$A$2:$A$17=$A176)*(TMEmp=AO$1),TM!$D$2:$AK$17)</f>
        <v>0</v>
      </c>
      <c r="AP176" s="250">
        <f>SUMPRODUCT((TM!$A$2:$A$17=$A176)*(TMEmp=AP$1),TM!$D$2:$AK$17)</f>
        <v>0</v>
      </c>
      <c r="AQ176" s="250">
        <f>SUMPRODUCT((TM!$A$2:$A$17=$A176)*(TMEmp=AQ$1),TM!$D$2:$AK$17)</f>
        <v>0</v>
      </c>
      <c r="AR176" s="250">
        <f>SUMPRODUCT((TM!$A$2:$A$17=$A176)*(TMEmp=AR$1),TM!$D$2:$AK$17)</f>
        <v>0</v>
      </c>
      <c r="AS176" s="250">
        <f>SUMPRODUCT((TM!$A$2:$A$17=$A176)*(TMEmp=AS$1),TM!$D$2:$AK$17)</f>
        <v>0</v>
      </c>
      <c r="AT176" s="250">
        <f>SUMPRODUCT((TM!$A$2:$A$17=$A176)*(TMEmp=AT$1),TM!$D$2:$AK$17)</f>
        <v>0</v>
      </c>
      <c r="AU176" s="250">
        <f>SUMPRODUCT((TM!$A$2:$A$17=$A176)*(TMEmp=AU$1),TM!$D$2:$AK$17)</f>
        <v>0</v>
      </c>
      <c r="AV176" s="250">
        <f>SUMPRODUCT((TM!$A$2:$A$17=$A176)*(TMEmp=AV$1),TM!$D$2:$AK$17)</f>
        <v>0</v>
      </c>
      <c r="AW176" s="250">
        <f>SUMPRODUCT((TM!$A$2:$A$17=$A176)*(TMEmp=AW$1),TM!$D$2:$AK$17)</f>
        <v>0</v>
      </c>
      <c r="AX176" s="467">
        <f>SUMPRODUCT((TM!$A$2:$A$17=$A176)*(TMEmp=AX$1),TM!$D$2:$AK$17)</f>
        <v>0</v>
      </c>
    </row>
    <row r="177" spans="1:50" s="271" customFormat="1" x14ac:dyDescent="0.2">
      <c r="A177" s="256">
        <f t="shared" si="69"/>
        <v>42563</v>
      </c>
      <c r="B177" s="257" t="s">
        <v>72</v>
      </c>
      <c r="C177" s="258">
        <f>SUMPRODUCT((PC!$A$2:$A$80=$A177)*(PCEmp=C$1),PC!$D$2:$BD$80)</f>
        <v>0</v>
      </c>
      <c r="D177" s="259">
        <f>SUMPRODUCT((PC!$A$2:$A$80=$A177)*(PCEmp=D$1),PC!$D$2:$BD$80)</f>
        <v>0</v>
      </c>
      <c r="E177" s="259">
        <f>SUMPRODUCT((PC!$A$2:$A$80=$A177)*(PCEmp=E$1),PC!$D$2:$BD$80)</f>
        <v>0</v>
      </c>
      <c r="F177" s="259">
        <f>SUMPRODUCT((PC!$A$2:$A$80=$A177)*(PCEmp=F$1),PC!$D$2:$BD$80)</f>
        <v>0</v>
      </c>
      <c r="G177" s="259">
        <f>SUMPRODUCT((PC!$A$2:$A$80=$A177)*(PCEmp=G$1),PC!$D$2:$BD$80)</f>
        <v>0</v>
      </c>
      <c r="H177" s="259">
        <f>SUMPRODUCT((PC!$A$2:$A$80=$A177)*(PCEmp=H$1),PC!$D$2:$BD$80)</f>
        <v>0</v>
      </c>
      <c r="I177" s="259">
        <f>SUMPRODUCT((PC!$A$2:$A$80=$A177)*(PCEmp=I$1),PC!$D$2:$BD$80)</f>
        <v>0</v>
      </c>
      <c r="J177" s="259">
        <f>SUMPRODUCT((PC!$A$2:$A$80=$A177)*(PCEmp=J$1),PC!$D$2:$BD$80)</f>
        <v>0</v>
      </c>
      <c r="K177" s="259">
        <f>SUMPRODUCT((PC!$A$2:$A$80=$A177)*(PCEmp=K$1),PC!$D$2:$BD$80)</f>
        <v>0</v>
      </c>
      <c r="L177" s="259">
        <f>SUMPRODUCT((PC!$A$2:$A$80=$A177)*(PCEmp=L$1),PC!$D$2:$BD$80)</f>
        <v>0</v>
      </c>
      <c r="M177" s="259">
        <f>SUMPRODUCT((PC!$A$2:$A$80=$A177)*(PCEmp=M$1),PC!$D$2:$BD$80)</f>
        <v>0</v>
      </c>
      <c r="N177" s="259">
        <f>SUMPRODUCT((PC!$A$2:$A$80=$A177)*(PCEmp=N$1),PC!$D$2:$BD$80)</f>
        <v>0</v>
      </c>
      <c r="O177" s="259">
        <f>SUMPRODUCT((PC!$A$2:$A$80=$A177)*(PCEmp=O$1),PC!$D$2:$BD$80)</f>
        <v>0</v>
      </c>
      <c r="P177" s="259">
        <f>SUMPRODUCT((PC!$A$2:$A$80=$A177)*(PCEmp=P$1),PC!$D$2:$BD$80)</f>
        <v>0</v>
      </c>
      <c r="Q177" s="259">
        <f>SUMPRODUCT((PC!$A$2:$A$80=$A177)*(PCEmp=Q$1),PC!$D$2:$BD$80)</f>
        <v>0</v>
      </c>
      <c r="R177" s="259">
        <f>SUMPRODUCT((PC!$A$2:$A$80=$A177)*(PCEmp=R$1),PC!$D$2:$BD$80)</f>
        <v>0</v>
      </c>
      <c r="S177" s="259">
        <f>SUMPRODUCT((PC!$A$2:$A$80=$A177)*(PCEmp=S$1),PC!$D$2:$BD$80)</f>
        <v>0</v>
      </c>
      <c r="T177" s="259">
        <f>SUMPRODUCT((PC!$A$2:$A$80=$A177)*(PCEmp=T$1),PC!$D$2:$BD$80)</f>
        <v>0</v>
      </c>
      <c r="U177" s="259">
        <f>SUMPRODUCT((PC!$A$2:$A$80=$A177)*(PCEmp=U$1),PC!$D$2:$BD$80)</f>
        <v>0</v>
      </c>
      <c r="V177" s="259">
        <f>SUMPRODUCT((PC!$A$2:$A$80=$A177)*(PCEmp=V$1),PC!$D$2:$BD$80)</f>
        <v>0</v>
      </c>
      <c r="W177" s="259">
        <f>SUMPRODUCT((PC!$A$2:$A$80=$A177)*(PCEmp=W$1),PC!$D$2:$BD$80)</f>
        <v>0</v>
      </c>
      <c r="X177" s="259">
        <f>SUMPRODUCT((PC!$A$2:$A$80=$A177)*(PCEmp=X$1),PC!$D$2:$BD$80)</f>
        <v>0</v>
      </c>
      <c r="Y177" s="259">
        <f>SUMPRODUCT((PC!$A$2:$A$80=$A177)*(PCEmp=Y$1),PC!$D$2:$BD$80)</f>
        <v>0</v>
      </c>
      <c r="Z177" s="259">
        <f>SUMPRODUCT((PC!$A$2:$A$80=$A177)*(PCEmp=Z$1),PC!$D$2:$BD$80)</f>
        <v>0</v>
      </c>
      <c r="AA177" s="259">
        <f>SUMPRODUCT((PC!$A$2:$A$80=$A177)*(PCEmp=AA$1),PC!$D$2:$BD$80)</f>
        <v>0</v>
      </c>
      <c r="AB177" s="259">
        <f>SUMPRODUCT((PC!$A$2:$A$80=$A177)*(PCEmp=AB$1),PC!$D$2:$BD$80)</f>
        <v>0</v>
      </c>
      <c r="AC177" s="259">
        <f>SUMPRODUCT((PC!$A$2:$A$80=$A177)*(PCEmp=AC$1),PC!$D$2:$BD$80)</f>
        <v>0</v>
      </c>
      <c r="AD177" s="259">
        <f>SUMPRODUCT((PC!$A$2:$A$80=$A177)*(PCEmp=AD$1),PC!$D$2:$BD$80)</f>
        <v>0</v>
      </c>
      <c r="AE177" s="259">
        <f>SUMPRODUCT((PC!$A$2:$A$80=$A177)*(PCEmp=AE$1),PC!$D$2:$BD$80)</f>
        <v>0</v>
      </c>
      <c r="AF177" s="259">
        <f>SUMPRODUCT((PC!$A$2:$A$80=$A177)*(PCEmp=AF$1),PC!$D$2:$BD$80)</f>
        <v>0</v>
      </c>
      <c r="AG177" s="259">
        <f>SUMPRODUCT((PC!$A$2:$A$80=$A177)*(PCEmp=AG$1),PC!$D$2:$BD$80)</f>
        <v>0</v>
      </c>
      <c r="AH177" s="259">
        <f>SUMPRODUCT((PC!$A$2:$A$80=$A177)*(PCEmp=AH$1),PC!$D$2:$BD$80)</f>
        <v>0</v>
      </c>
      <c r="AI177" s="259">
        <f>SUMPRODUCT((PC!$A$2:$A$80=$A177)*(PCEmp=AI$1),PC!$D$2:$BD$80)</f>
        <v>0</v>
      </c>
      <c r="AJ177" s="259">
        <f>SUMPRODUCT((PC!$A$2:$A$80=$A177)*(PCEmp=AJ$1),PC!$D$2:$BD$80)</f>
        <v>0</v>
      </c>
      <c r="AK177" s="259">
        <f>SUMPRODUCT((PC!$A$2:$A$80=$A177)*(PCEmp=AK$1),PC!$D$2:$BD$80)</f>
        <v>0</v>
      </c>
      <c r="AL177" s="259">
        <f>SUMPRODUCT((PC!$A$2:$A$80=$A177)*(PCEmp=AL$1),PC!$D$2:$BD$80)</f>
        <v>0</v>
      </c>
      <c r="AM177" s="259">
        <f>SUMPRODUCT((PC!$A$2:$A$80=$A177)*(PCEmp=AM$1),PC!$D$2:$BD$80)</f>
        <v>0</v>
      </c>
      <c r="AN177" s="259">
        <f>SUMPRODUCT((PC!$A$2:$A$80=$A177)*(PCEmp=AN$1),PC!$D$2:$BD$80)</f>
        <v>0</v>
      </c>
      <c r="AO177" s="259">
        <f>SUMPRODUCT((PC!$A$2:$A$80=$A177)*(PCEmp=AO$1),PC!$D$2:$BD$80)</f>
        <v>0</v>
      </c>
      <c r="AP177" s="259">
        <f>SUMPRODUCT((PC!$A$2:$A$80=$A177)*(PCEmp=AP$1),PC!$D$2:$BD$80)</f>
        <v>0</v>
      </c>
      <c r="AQ177" s="259">
        <f>SUMPRODUCT((PC!$A$2:$A$80=$A177)*(PCEmp=AQ$1),PC!$D$2:$BD$80)</f>
        <v>0</v>
      </c>
      <c r="AR177" s="259">
        <f>SUMPRODUCT((PC!$A$2:$A$80=$A177)*(PCEmp=AR$1),PC!$D$2:$BD$80)</f>
        <v>0</v>
      </c>
      <c r="AS177" s="259">
        <f>SUMPRODUCT((PC!$A$2:$A$80=$A177)*(PCEmp=AS$1),PC!$D$2:$BD$80)</f>
        <v>0</v>
      </c>
      <c r="AT177" s="259">
        <f>SUMPRODUCT((PC!$A$2:$A$80=$A177)*(PCEmp=AT$1),PC!$D$2:$BD$80)</f>
        <v>0</v>
      </c>
      <c r="AU177" s="259">
        <f>SUMPRODUCT((PC!$A$2:$A$80=$A177)*(PCEmp=AU$1),PC!$D$2:$BD$80)</f>
        <v>0</v>
      </c>
      <c r="AV177" s="259">
        <f>SUMPRODUCT((PC!$A$2:$A$80=$A177)*(PCEmp=AV$1),PC!$D$2:$BD$80)</f>
        <v>0</v>
      </c>
      <c r="AW177" s="259">
        <f>SUMPRODUCT((PC!$A$2:$A$80=$A177)*(PCEmp=AW$1),PC!$D$2:$BD$80)</f>
        <v>0</v>
      </c>
      <c r="AX177" s="468">
        <f>SUMPRODUCT((PC!$A$2:$A$80=$A177)*(PCEmp=AX$1),PC!$D$2:$BD$80)</f>
        <v>0</v>
      </c>
    </row>
    <row r="178" spans="1:50" s="271" customFormat="1" x14ac:dyDescent="0.2">
      <c r="A178" s="247">
        <f t="shared" si="69"/>
        <v>42563</v>
      </c>
      <c r="B178" s="254" t="s">
        <v>85</v>
      </c>
      <c r="C178" s="249">
        <f>SUMPRODUCT((RF!$A$2:$A$17=$A178)*(RFEmp=C$1)*(RF!$H$21:$AO$21="RF Lead"),RF!$H$2:$AO$17)</f>
        <v>0</v>
      </c>
      <c r="D178" s="250">
        <f>SUMPRODUCT((RF!$A$2:$A$17=$A178)*(RFEmp=D$1)*(RF!$H$21:$AO$21="RF Lead"),RF!$H$2:$AO$17)</f>
        <v>0</v>
      </c>
      <c r="E178" s="250">
        <f>SUMPRODUCT((RF!$A$2:$A$17=$A178)*(RFEmp=E$1)*(RF!$H$21:$AO$21="RF Lead"),RF!$H$2:$AO$17)</f>
        <v>0</v>
      </c>
      <c r="F178" s="250">
        <f>SUMPRODUCT((RF!$A$2:$A$17=$A178)*(RFEmp=F$1)*(RF!$H$21:$AO$21="RF Lead"),RF!$H$2:$AO$17)</f>
        <v>0</v>
      </c>
      <c r="G178" s="250">
        <f>SUMPRODUCT((RF!$A$2:$A$17=$A178)*(RFEmp=G$1)*(RF!$H$21:$AO$21="RF Lead"),RF!$H$2:$AO$17)</f>
        <v>0</v>
      </c>
      <c r="H178" s="250">
        <f>SUMPRODUCT((RF!$A$2:$A$17=$A178)*(RFEmp=H$1)*(RF!$H$21:$AO$21="RF Lead"),RF!$H$2:$AO$17)</f>
        <v>0</v>
      </c>
      <c r="I178" s="250">
        <f>SUMPRODUCT((RF!$A$2:$A$17=$A178)*(RFEmp=I$1)*(RF!$H$21:$AO$21="RF Lead"),RF!$H$2:$AO$17)</f>
        <v>0</v>
      </c>
      <c r="J178" s="250">
        <f>SUMPRODUCT((RF!$A$2:$A$17=$A178)*(RFEmp=J$1)*(RF!$H$21:$AO$21="RF Lead"),RF!$H$2:$AO$17)</f>
        <v>0</v>
      </c>
      <c r="K178" s="250">
        <f>SUMPRODUCT((RF!$A$2:$A$17=$A178)*(RFEmp=K$1)*(RF!$H$21:$AO$21="RF Lead"),RF!$H$2:$AO$17)</f>
        <v>0</v>
      </c>
      <c r="L178" s="250">
        <f>SUMPRODUCT((RF!$A$2:$A$17=$A178)*(RFEmp=L$1)*(RF!$H$21:$AO$21="RF Lead"),RF!$H$2:$AO$17)</f>
        <v>0</v>
      </c>
      <c r="M178" s="250">
        <f>SUMPRODUCT((RF!$A$2:$A$17=$A178)*(RFEmp=M$1)*(RF!$H$21:$AO$21="RF Lead"),RF!$H$2:$AO$17)</f>
        <v>0</v>
      </c>
      <c r="N178" s="250">
        <f>SUMPRODUCT((RF!$A$2:$A$17=$A178)*(RFEmp=N$1)*(RF!$H$21:$AO$21="RF Lead"),RF!$H$2:$AO$17)</f>
        <v>0</v>
      </c>
      <c r="O178" s="250">
        <f>SUMPRODUCT((RF!$A$2:$A$17=$A178)*(RFEmp=O$1)*(RF!$H$21:$AO$21="RF Lead"),RF!$H$2:$AO$17)</f>
        <v>0</v>
      </c>
      <c r="P178" s="250">
        <f>SUMPRODUCT((RF!$A$2:$A$17=$A178)*(RFEmp=P$1)*(RF!$H$21:$AO$21="RF Lead"),RF!$H$2:$AO$17)</f>
        <v>0</v>
      </c>
      <c r="Q178" s="250">
        <f>SUMPRODUCT((RF!$A$2:$A$17=$A178)*(RFEmp=Q$1)*(RF!$H$21:$AO$21="RF Lead"),RF!$H$2:$AO$17)</f>
        <v>0</v>
      </c>
      <c r="R178" s="250">
        <f>SUMPRODUCT((RF!$A$2:$A$17=$A178)*(RFEmp=R$1)*(RF!$H$21:$AO$21="RF Lead"),RF!$H$2:$AO$17)</f>
        <v>0</v>
      </c>
      <c r="S178" s="250">
        <f>SUMPRODUCT((RF!$A$2:$A$17=$A178)*(RFEmp=S$1)*(RF!$H$21:$AO$21="RF Lead"),RF!$H$2:$AO$17)</f>
        <v>0</v>
      </c>
      <c r="T178" s="250">
        <f>SUMPRODUCT((RF!$A$2:$A$17=$A178)*(RFEmp=T$1)*(RF!$H$21:$AO$21="RF Lead"),RF!$H$2:$AO$17)</f>
        <v>0</v>
      </c>
      <c r="U178" s="250">
        <f>SUMPRODUCT((RF!$A$2:$A$17=$A178)*(RFEmp=U$1)*(RF!$H$21:$AO$21="RF Lead"),RF!$H$2:$AO$17)</f>
        <v>0</v>
      </c>
      <c r="V178" s="250">
        <f>SUMPRODUCT((RF!$A$2:$A$17=$A178)*(RFEmp=V$1)*(RF!$H$21:$AO$21="RF Lead"),RF!$H$2:$AO$17)</f>
        <v>0</v>
      </c>
      <c r="W178" s="250">
        <f>SUMPRODUCT((RF!$A$2:$A$17=$A178)*(RFEmp=W$1)*(RF!$H$21:$AO$21="RF Lead"),RF!$H$2:$AO$17)</f>
        <v>0</v>
      </c>
      <c r="X178" s="250">
        <f>SUMPRODUCT((RF!$A$2:$A$17=$A178)*(RFEmp=X$1)*(RF!$H$21:$AO$21="RF Lead"),RF!$H$2:$AO$17)</f>
        <v>0</v>
      </c>
      <c r="Y178" s="250">
        <f>SUMPRODUCT((RF!$A$2:$A$17=$A178)*(RFEmp=Y$1)*(RF!$H$21:$AO$21="RF Lead"),RF!$H$2:$AO$17)</f>
        <v>0</v>
      </c>
      <c r="Z178" s="250">
        <f>SUMPRODUCT((RF!$A$2:$A$17=$A178)*(RFEmp=Z$1)*(RF!$H$21:$AO$21="RF Lead"),RF!$H$2:$AO$17)</f>
        <v>0</v>
      </c>
      <c r="AA178" s="250">
        <f>SUMPRODUCT((RF!$A$2:$A$17=$A178)*(RFEmp=AA$1)*(RF!$H$21:$AO$21="RF Lead"),RF!$H$2:$AO$17)</f>
        <v>0</v>
      </c>
      <c r="AB178" s="250">
        <f>SUMPRODUCT((RF!$A$2:$A$17=$A178)*(RFEmp=AB$1)*(RF!$H$21:$AO$21="RF Lead"),RF!$H$2:$AO$17)</f>
        <v>0</v>
      </c>
      <c r="AC178" s="250">
        <f>SUMPRODUCT((RF!$A$2:$A$17=$A178)*(RFEmp=AC$1)*(RF!$H$21:$AO$21="RF Lead"),RF!$H$2:$AO$17)</f>
        <v>0</v>
      </c>
      <c r="AD178" s="250">
        <f>SUMPRODUCT((RF!$A$2:$A$17=$A178)*(RFEmp=AD$1)*(RF!$H$21:$AO$21="RF Lead"),RF!$H$2:$AO$17)</f>
        <v>0</v>
      </c>
      <c r="AE178" s="250">
        <f>SUMPRODUCT((RF!$A$2:$A$17=$A178)*(RFEmp=AE$1)*(RF!$H$21:$AO$21="RF Lead"),RF!$H$2:$AO$17)</f>
        <v>0</v>
      </c>
      <c r="AF178" s="250">
        <f>SUMPRODUCT((RF!$A$2:$A$17=$A178)*(RFEmp=AF$1)*(RF!$H$21:$AO$21="RF Lead"),RF!$H$2:$AO$17)</f>
        <v>0</v>
      </c>
      <c r="AG178" s="250">
        <f>SUMPRODUCT((RF!$A$2:$A$17=$A178)*(RFEmp=AG$1)*(RF!$H$21:$AO$21="RF Lead"),RF!$H$2:$AO$17)</f>
        <v>0</v>
      </c>
      <c r="AH178" s="250">
        <f>SUMPRODUCT((RF!$A$2:$A$17=$A178)*(RFEmp=AH$1)*(RF!$H$21:$AO$21="RF Lead"),RF!$H$2:$AO$17)</f>
        <v>0</v>
      </c>
      <c r="AI178" s="250">
        <f>SUMPRODUCT((RF!$A$2:$A$17=$A178)*(RFEmp=AI$1)*(RF!$H$21:$AO$21="RF Lead"),RF!$H$2:$AO$17)</f>
        <v>0</v>
      </c>
      <c r="AJ178" s="250">
        <f>SUMPRODUCT((RF!$A$2:$A$17=$A178)*(RFEmp=AJ$1)*(RF!$H$21:$AO$21="RF Lead"),RF!$H$2:$AO$17)</f>
        <v>0</v>
      </c>
      <c r="AK178" s="250">
        <f>SUMPRODUCT((RF!$A$2:$A$17=$A178)*(RFEmp=AK$1)*(RF!$H$21:$AO$21="RF Lead"),RF!$H$2:$AO$17)</f>
        <v>0</v>
      </c>
      <c r="AL178" s="250">
        <f>SUMPRODUCT((RF!$A$2:$A$17=$A178)*(RFEmp=AL$1)*(RF!$H$21:$AO$21="RF Lead"),RF!$H$2:$AO$17)</f>
        <v>0</v>
      </c>
      <c r="AM178" s="250">
        <f>SUMPRODUCT((RF!$A$2:$A$17=$A178)*(RFEmp=AM$1)*(RF!$H$21:$AO$21="RF Lead"),RF!$H$2:$AO$17)</f>
        <v>0</v>
      </c>
      <c r="AN178" s="250">
        <f>SUMPRODUCT((RF!$A$2:$A$17=$A178)*(RFEmp=AN$1)*(RF!$H$21:$AO$21="RF Lead"),RF!$H$2:$AO$17)</f>
        <v>0</v>
      </c>
      <c r="AO178" s="250">
        <f>SUMPRODUCT((RF!$A$2:$A$17=$A178)*(RFEmp=AO$1)*(RF!$H$21:$AO$21="RF Lead"),RF!$H$2:$AO$17)</f>
        <v>0</v>
      </c>
      <c r="AP178" s="250">
        <f>SUMPRODUCT((RF!$A$2:$A$17=$A178)*(RFEmp=AP$1)*(RF!$H$21:$AO$21="RF Lead"),RF!$H$2:$AO$17)</f>
        <v>0</v>
      </c>
      <c r="AQ178" s="250">
        <f>SUMPRODUCT((RF!$A$2:$A$17=$A178)*(RFEmp=AQ$1)*(RF!$H$21:$AO$21="RF Lead"),RF!$H$2:$AO$17)</f>
        <v>0</v>
      </c>
      <c r="AR178" s="250">
        <f>SUMPRODUCT((RF!$A$2:$A$17=$A178)*(RFEmp=AR$1)*(RF!$H$21:$AO$21="RF Lead"),RF!$H$2:$AO$17)</f>
        <v>0</v>
      </c>
      <c r="AS178" s="250">
        <f>SUMPRODUCT((RF!$A$2:$A$17=$A178)*(RFEmp=AS$1)*(RF!$H$21:$AO$21="RF Lead"),RF!$H$2:$AO$17)</f>
        <v>0</v>
      </c>
      <c r="AT178" s="250">
        <f>SUMPRODUCT((RF!$A$2:$A$17=$A178)*(RFEmp=AT$1)*(RF!$H$21:$AO$21="RF Lead"),RF!$H$2:$AO$17)</f>
        <v>0</v>
      </c>
      <c r="AU178" s="250">
        <f>SUMPRODUCT((RF!$A$2:$A$17=$A178)*(RFEmp=AU$1)*(RF!$H$21:$AO$21="RF Lead"),RF!$H$2:$AO$17)</f>
        <v>0</v>
      </c>
      <c r="AV178" s="250">
        <f>SUMPRODUCT((RF!$A$2:$A$17=$A178)*(RFEmp=AV$1)*(RF!$H$21:$AO$21="RF Lead"),RF!$H$2:$AO$17)</f>
        <v>0</v>
      </c>
      <c r="AW178" s="250">
        <f>SUMPRODUCT((RF!$A$2:$A$17=$A178)*(RFEmp=AW$1)*(RF!$H$21:$AO$21="RF Lead"),RF!$H$2:$AO$17)</f>
        <v>0</v>
      </c>
      <c r="AX178" s="467">
        <f>SUMPRODUCT((RF!$A$2:$A$17=$A178)*(RFEmp=AX$1)*(RF!$H$21:$AO$21="RF Lead"),RF!$H$2:$AO$17)</f>
        <v>0</v>
      </c>
    </row>
    <row r="179" spans="1:50" s="271" customFormat="1" x14ac:dyDescent="0.2">
      <c r="A179" s="260">
        <f t="shared" si="69"/>
        <v>42563</v>
      </c>
      <c r="B179" s="261" t="str">
        <f>Total!$M$1</f>
        <v>SC</v>
      </c>
      <c r="C179" s="249">
        <f>SUMPRODUCT((SC!$A$2:$A$34=$A179)*(SCEmp=C$1),SC!$F$2:$Z$34)</f>
        <v>0</v>
      </c>
      <c r="D179" s="250">
        <f>SUMPRODUCT((SC!$A$2:$A$34=$A179)*(SCEmp=D$1),SC!$F$2:$Z$34)</f>
        <v>0</v>
      </c>
      <c r="E179" s="250">
        <f>SUMPRODUCT((SC!$A$2:$A$34=$A179)*(SCEmp=E$1),SC!$F$2:$Z$34)</f>
        <v>0</v>
      </c>
      <c r="F179" s="250">
        <f>SUMPRODUCT((SC!$A$2:$A$34=$A179)*(SCEmp=F$1),SC!$F$2:$Z$34)</f>
        <v>0</v>
      </c>
      <c r="G179" s="250">
        <f>SUMPRODUCT((SC!$A$2:$A$34=$A179)*(SCEmp=G$1),SC!$F$2:$Z$34)</f>
        <v>0</v>
      </c>
      <c r="H179" s="250">
        <f>SUMPRODUCT((SC!$A$2:$A$34=$A179)*(SCEmp=H$1),SC!$F$2:$Z$34)</f>
        <v>0</v>
      </c>
      <c r="I179" s="250">
        <f>SUMPRODUCT((SC!$A$2:$A$34=$A179)*(SCEmp=I$1),SC!$F$2:$Z$34)</f>
        <v>0</v>
      </c>
      <c r="J179" s="250">
        <f>SUMPRODUCT((SC!$A$2:$A$34=$A179)*(SCEmp=J$1),SC!$F$2:$Z$34)</f>
        <v>0</v>
      </c>
      <c r="K179" s="250">
        <f>SUMPRODUCT((SC!$A$2:$A$34=$A179)*(SCEmp=K$1),SC!$F$2:$Z$34)</f>
        <v>0</v>
      </c>
      <c r="L179" s="250">
        <f>SUMPRODUCT((SC!$A$2:$A$34=$A179)*(SCEmp=L$1),SC!$F$2:$Z$34)</f>
        <v>0</v>
      </c>
      <c r="M179" s="250">
        <f>SUMPRODUCT((SC!$A$2:$A$34=$A179)*(SCEmp=M$1),SC!$F$2:$Z$34)</f>
        <v>0</v>
      </c>
      <c r="N179" s="250">
        <f>SUMPRODUCT((SC!$A$2:$A$34=$A179)*(SCEmp=N$1),SC!$F$2:$Z$34)</f>
        <v>0</v>
      </c>
      <c r="O179" s="250">
        <f>SUMPRODUCT((SC!$A$2:$A$34=$A179)*(SCEmp=O$1),SC!$F$2:$Z$34)</f>
        <v>0</v>
      </c>
      <c r="P179" s="250">
        <f>SUMPRODUCT((SC!$A$2:$A$34=$A179)*(SCEmp=P$1),SC!$F$2:$Z$34)</f>
        <v>0</v>
      </c>
      <c r="Q179" s="250">
        <f>SUMPRODUCT((SC!$A$2:$A$34=$A179)*(SCEmp=Q$1),SC!$F$2:$Z$34)</f>
        <v>0</v>
      </c>
      <c r="R179" s="250">
        <f>SUMPRODUCT((SC!$A$2:$A$34=$A179)*(SCEmp=R$1),SC!$F$2:$Z$34)</f>
        <v>0</v>
      </c>
      <c r="S179" s="250">
        <f>SUMPRODUCT((SC!$A$2:$A$34=$A179)*(SCEmp=S$1),SC!$F$2:$Z$34)</f>
        <v>0</v>
      </c>
      <c r="T179" s="250">
        <f>SUMPRODUCT((SC!$A$2:$A$34=$A179)*(SCEmp=T$1),SC!$F$2:$Z$34)</f>
        <v>0</v>
      </c>
      <c r="U179" s="250">
        <f>SUMPRODUCT((SC!$A$2:$A$34=$A179)*(SCEmp=U$1),SC!$F$2:$Z$34)</f>
        <v>0</v>
      </c>
      <c r="V179" s="250">
        <f>SUMPRODUCT((SC!$A$2:$A$34=$A179)*(SCEmp=V$1),SC!$F$2:$Z$34)</f>
        <v>0</v>
      </c>
      <c r="W179" s="250">
        <f>SUMPRODUCT((SC!$A$2:$A$34=$A179)*(SCEmp=W$1),SC!$F$2:$Z$34)</f>
        <v>0</v>
      </c>
      <c r="X179" s="250">
        <f>SUMPRODUCT((SC!$A$2:$A$34=$A179)*(SCEmp=X$1),SC!$F$2:$Z$34)</f>
        <v>0</v>
      </c>
      <c r="Y179" s="250">
        <f>SUMPRODUCT((SC!$A$2:$A$34=$A179)*(SCEmp=Y$1),SC!$F$2:$Z$34)</f>
        <v>0</v>
      </c>
      <c r="Z179" s="250">
        <f>SUMPRODUCT((SC!$A$2:$A$34=$A179)*(SCEmp=Z$1),SC!$F$2:$Z$34)</f>
        <v>0</v>
      </c>
      <c r="AA179" s="250">
        <f>SUMPRODUCT((SC!$A$2:$A$34=$A179)*(SCEmp=AA$1),SC!$F$2:$Z$34)</f>
        <v>0</v>
      </c>
      <c r="AB179" s="250">
        <f>SUMPRODUCT((SC!$A$2:$A$34=$A179)*(SCEmp=AB$1),SC!$F$2:$Z$34)</f>
        <v>0</v>
      </c>
      <c r="AC179" s="250">
        <f>SUMPRODUCT((SC!$A$2:$A$34=$A179)*(SCEmp=AC$1),SC!$F$2:$Z$34)</f>
        <v>3</v>
      </c>
      <c r="AD179" s="250">
        <f>SUMPRODUCT((SC!$A$2:$A$34=$A179)*(SCEmp=AD$1),SC!$F$2:$Z$34)</f>
        <v>0</v>
      </c>
      <c r="AE179" s="250">
        <f>SUMPRODUCT((SC!$A$2:$A$34=$A179)*(SCEmp=AE$1),SC!$F$2:$Z$34)</f>
        <v>0</v>
      </c>
      <c r="AF179" s="250">
        <f>SUMPRODUCT((SC!$A$2:$A$34=$A179)*(SCEmp=AF$1),SC!$F$2:$Z$34)</f>
        <v>0</v>
      </c>
      <c r="AG179" s="250">
        <f>SUMPRODUCT((SC!$A$2:$A$34=$A179)*(SCEmp=AG$1),SC!$F$2:$Z$34)</f>
        <v>0</v>
      </c>
      <c r="AH179" s="250">
        <f>SUMPRODUCT((SC!$A$2:$A$34=$A179)*(SCEmp=AH$1),SC!$F$2:$Z$34)</f>
        <v>0</v>
      </c>
      <c r="AI179" s="250">
        <f>SUMPRODUCT((SC!$A$2:$A$34=$A179)*(SCEmp=AI$1),SC!$F$2:$Z$34)</f>
        <v>0</v>
      </c>
      <c r="AJ179" s="250">
        <f>SUMPRODUCT((SC!$A$2:$A$34=$A179)*(SCEmp=AJ$1),SC!$F$2:$Z$34)</f>
        <v>0</v>
      </c>
      <c r="AK179" s="250">
        <f>SUMPRODUCT((SC!$A$2:$A$34=$A179)*(SCEmp=AK$1),SC!$F$2:$Z$34)</f>
        <v>0</v>
      </c>
      <c r="AL179" s="250">
        <f>SUMPRODUCT((SC!$A$2:$A$34=$A179)*(SCEmp=AL$1),SC!$F$2:$Z$34)</f>
        <v>0</v>
      </c>
      <c r="AM179" s="250">
        <f>SUMPRODUCT((SC!$A$2:$A$34=$A179)*(SCEmp=AM$1),SC!$F$2:$Z$34)</f>
        <v>0</v>
      </c>
      <c r="AN179" s="250">
        <f>SUMPRODUCT((SC!$A$2:$A$34=$A179)*(SCEmp=AN$1),SC!$F$2:$Z$34)</f>
        <v>0</v>
      </c>
      <c r="AO179" s="250">
        <f>SUMPRODUCT((SC!$A$2:$A$34=$A179)*(SCEmp=AO$1),SC!$F$2:$Z$34)</f>
        <v>0</v>
      </c>
      <c r="AP179" s="250">
        <f>SUMPRODUCT((SC!$A$2:$A$34=$A179)*(SCEmp=AP$1),SC!$F$2:$Z$34)</f>
        <v>0</v>
      </c>
      <c r="AQ179" s="250">
        <f>SUMPRODUCT((SC!$A$2:$A$34=$A179)*(SCEmp=AQ$1),SC!$F$2:$Z$34)</f>
        <v>0</v>
      </c>
      <c r="AR179" s="250">
        <f>SUMPRODUCT((SC!$A$2:$A$34=$A179)*(SCEmp=AR$1),SC!$F$2:$Z$34)</f>
        <v>0</v>
      </c>
      <c r="AS179" s="250">
        <f>SUMPRODUCT((SC!$A$2:$A$34=$A179)*(SCEmp=AS$1),SC!$F$2:$Z$34)</f>
        <v>0</v>
      </c>
      <c r="AT179" s="250">
        <f>SUMPRODUCT((SC!$A$2:$A$34=$A179)*(SCEmp=AT$1),SC!$F$2:$Z$34)</f>
        <v>0</v>
      </c>
      <c r="AU179" s="250">
        <f>SUMPRODUCT((SC!$A$2:$A$34=$A179)*(SCEmp=AU$1),SC!$F$2:$Z$34)</f>
        <v>0</v>
      </c>
      <c r="AV179" s="250">
        <f>SUMPRODUCT((SC!$A$2:$A$34=$A179)*(SCEmp=AV$1),SC!$F$2:$Z$34)</f>
        <v>0</v>
      </c>
      <c r="AW179" s="250">
        <f>SUMPRODUCT((SC!$A$2:$A$34=$A179)*(SCEmp=AW$1),SC!$F$2:$Z$34)</f>
        <v>0</v>
      </c>
      <c r="AX179" s="467">
        <f>SUMPRODUCT((SC!$A$2:$A$34=$A179)*(SCEmp=AX$1),SC!$F$2:$Z$34)</f>
        <v>0</v>
      </c>
    </row>
    <row r="180" spans="1:50" s="271" customFormat="1" x14ac:dyDescent="0.2">
      <c r="A180" s="262">
        <f t="shared" si="69"/>
        <v>42563</v>
      </c>
      <c r="B180" s="263" t="s">
        <v>87</v>
      </c>
      <c r="C180" s="264">
        <f t="shared" ref="C180:AN180" si="76">IF(SUM(C167:C179)&gt;8,SUM(C167:C179)-8,0)+IF(SUM(C167:C179)&gt;12,SUM(C167:C179)-12,0)</f>
        <v>0</v>
      </c>
      <c r="D180" s="265">
        <f t="shared" si="76"/>
        <v>0</v>
      </c>
      <c r="E180" s="265">
        <f t="shared" si="76"/>
        <v>0</v>
      </c>
      <c r="F180" s="265">
        <f t="shared" si="76"/>
        <v>0</v>
      </c>
      <c r="G180" s="265">
        <f t="shared" si="76"/>
        <v>0</v>
      </c>
      <c r="H180" s="265">
        <f t="shared" si="76"/>
        <v>0</v>
      </c>
      <c r="I180" s="265">
        <f t="shared" si="76"/>
        <v>0</v>
      </c>
      <c r="J180" s="265">
        <f t="shared" si="76"/>
        <v>0</v>
      </c>
      <c r="K180" s="265">
        <f t="shared" si="76"/>
        <v>0</v>
      </c>
      <c r="L180" s="265">
        <f t="shared" si="76"/>
        <v>0</v>
      </c>
      <c r="M180" s="265">
        <f t="shared" si="76"/>
        <v>0</v>
      </c>
      <c r="N180" s="265">
        <f t="shared" si="76"/>
        <v>0</v>
      </c>
      <c r="O180" s="265">
        <f t="shared" si="76"/>
        <v>0</v>
      </c>
      <c r="P180" s="265">
        <f t="shared" si="76"/>
        <v>0</v>
      </c>
      <c r="Q180" s="265">
        <f t="shared" si="76"/>
        <v>0</v>
      </c>
      <c r="R180" s="265">
        <f t="shared" si="76"/>
        <v>0</v>
      </c>
      <c r="S180" s="265">
        <f t="shared" si="76"/>
        <v>0</v>
      </c>
      <c r="T180" s="265">
        <f t="shared" si="76"/>
        <v>0</v>
      </c>
      <c r="U180" s="265">
        <f t="shared" si="76"/>
        <v>0</v>
      </c>
      <c r="V180" s="265">
        <f t="shared" si="76"/>
        <v>0</v>
      </c>
      <c r="W180" s="265">
        <f t="shared" si="76"/>
        <v>0</v>
      </c>
      <c r="X180" s="265">
        <f t="shared" si="76"/>
        <v>0</v>
      </c>
      <c r="Y180" s="265">
        <f t="shared" si="76"/>
        <v>0</v>
      </c>
      <c r="Z180" s="265">
        <f t="shared" si="76"/>
        <v>0</v>
      </c>
      <c r="AA180" s="265">
        <f t="shared" si="76"/>
        <v>0</v>
      </c>
      <c r="AB180" s="265">
        <f t="shared" si="76"/>
        <v>0</v>
      </c>
      <c r="AC180" s="265">
        <f t="shared" si="76"/>
        <v>0</v>
      </c>
      <c r="AD180" s="265">
        <f t="shared" si="76"/>
        <v>0</v>
      </c>
      <c r="AE180" s="265">
        <f t="shared" si="76"/>
        <v>0</v>
      </c>
      <c r="AF180" s="265">
        <f t="shared" si="76"/>
        <v>0</v>
      </c>
      <c r="AG180" s="265">
        <f t="shared" si="76"/>
        <v>0</v>
      </c>
      <c r="AH180" s="265">
        <f t="shared" si="76"/>
        <v>0</v>
      </c>
      <c r="AI180" s="265">
        <f t="shared" si="76"/>
        <v>0</v>
      </c>
      <c r="AJ180" s="265">
        <f t="shared" si="76"/>
        <v>0</v>
      </c>
      <c r="AK180" s="265">
        <f t="shared" si="76"/>
        <v>0</v>
      </c>
      <c r="AL180" s="265">
        <f t="shared" si="76"/>
        <v>0</v>
      </c>
      <c r="AM180" s="265">
        <f t="shared" si="76"/>
        <v>0</v>
      </c>
      <c r="AN180" s="265">
        <f t="shared" si="76"/>
        <v>0</v>
      </c>
      <c r="AO180" s="265">
        <f t="shared" ref="AO180:AW180" si="77">IF(SUM(AO167:AO179)&gt;8,SUM(AO167:AO179)-8,0)+IF(SUM(AO167:AO179)&gt;12,SUM(AO167:AO179)-12,0)</f>
        <v>0</v>
      </c>
      <c r="AP180" s="265">
        <f t="shared" si="77"/>
        <v>0</v>
      </c>
      <c r="AQ180" s="265">
        <f t="shared" si="77"/>
        <v>0</v>
      </c>
      <c r="AR180" s="265">
        <f t="shared" si="77"/>
        <v>0</v>
      </c>
      <c r="AS180" s="265">
        <f t="shared" si="77"/>
        <v>0</v>
      </c>
      <c r="AT180" s="265">
        <f t="shared" si="77"/>
        <v>0</v>
      </c>
      <c r="AU180" s="265">
        <f t="shared" si="77"/>
        <v>0</v>
      </c>
      <c r="AV180" s="265">
        <f t="shared" si="77"/>
        <v>0</v>
      </c>
      <c r="AW180" s="265">
        <f t="shared" si="77"/>
        <v>0</v>
      </c>
      <c r="AX180" s="469">
        <f t="shared" si="51"/>
        <v>0</v>
      </c>
    </row>
    <row r="181" spans="1:50" s="271" customFormat="1" x14ac:dyDescent="0.2">
      <c r="A181" s="266">
        <f t="shared" si="69"/>
        <v>42563</v>
      </c>
      <c r="B181" s="267" t="s">
        <v>86</v>
      </c>
      <c r="C181" s="268">
        <f t="shared" ref="C181:AN181" si="78">IFERROR((C$243*SUM(C167:C176)+C$244*SUM(C177:C179))/SUM(C167:C179)/2,0)*C180</f>
        <v>0</v>
      </c>
      <c r="D181" s="269">
        <f t="shared" si="78"/>
        <v>0</v>
      </c>
      <c r="E181" s="269">
        <f t="shared" si="78"/>
        <v>0</v>
      </c>
      <c r="F181" s="269">
        <f t="shared" si="78"/>
        <v>0</v>
      </c>
      <c r="G181" s="269">
        <f t="shared" si="78"/>
        <v>0</v>
      </c>
      <c r="H181" s="269">
        <f t="shared" si="78"/>
        <v>0</v>
      </c>
      <c r="I181" s="269">
        <f t="shared" si="78"/>
        <v>0</v>
      </c>
      <c r="J181" s="269">
        <f t="shared" si="78"/>
        <v>0</v>
      </c>
      <c r="K181" s="269">
        <f t="shared" si="78"/>
        <v>0</v>
      </c>
      <c r="L181" s="269">
        <f t="shared" si="78"/>
        <v>0</v>
      </c>
      <c r="M181" s="269">
        <f t="shared" si="78"/>
        <v>0</v>
      </c>
      <c r="N181" s="269">
        <f t="shared" si="78"/>
        <v>0</v>
      </c>
      <c r="O181" s="269">
        <f t="shared" si="78"/>
        <v>0</v>
      </c>
      <c r="P181" s="269">
        <f t="shared" si="78"/>
        <v>0</v>
      </c>
      <c r="Q181" s="269">
        <f t="shared" si="78"/>
        <v>0</v>
      </c>
      <c r="R181" s="269">
        <f t="shared" si="78"/>
        <v>0</v>
      </c>
      <c r="S181" s="269">
        <f t="shared" si="78"/>
        <v>0</v>
      </c>
      <c r="T181" s="269">
        <f t="shared" si="78"/>
        <v>0</v>
      </c>
      <c r="U181" s="269">
        <f t="shared" si="78"/>
        <v>0</v>
      </c>
      <c r="V181" s="269">
        <f t="shared" si="78"/>
        <v>0</v>
      </c>
      <c r="W181" s="269">
        <f t="shared" si="78"/>
        <v>0</v>
      </c>
      <c r="X181" s="269">
        <f t="shared" si="78"/>
        <v>0</v>
      </c>
      <c r="Y181" s="269">
        <f t="shared" si="78"/>
        <v>0</v>
      </c>
      <c r="Z181" s="269">
        <f t="shared" si="78"/>
        <v>0</v>
      </c>
      <c r="AA181" s="269">
        <f t="shared" si="78"/>
        <v>0</v>
      </c>
      <c r="AB181" s="269">
        <f t="shared" si="78"/>
        <v>0</v>
      </c>
      <c r="AC181" s="269">
        <f t="shared" si="78"/>
        <v>0</v>
      </c>
      <c r="AD181" s="269">
        <f t="shared" si="78"/>
        <v>0</v>
      </c>
      <c r="AE181" s="269">
        <f t="shared" si="78"/>
        <v>0</v>
      </c>
      <c r="AF181" s="269">
        <f t="shared" si="78"/>
        <v>0</v>
      </c>
      <c r="AG181" s="269">
        <f t="shared" si="78"/>
        <v>0</v>
      </c>
      <c r="AH181" s="269">
        <f t="shared" si="78"/>
        <v>0</v>
      </c>
      <c r="AI181" s="269">
        <f t="shared" si="78"/>
        <v>0</v>
      </c>
      <c r="AJ181" s="269">
        <f t="shared" si="78"/>
        <v>0</v>
      </c>
      <c r="AK181" s="269">
        <f t="shared" si="78"/>
        <v>0</v>
      </c>
      <c r="AL181" s="269">
        <f t="shared" si="78"/>
        <v>0</v>
      </c>
      <c r="AM181" s="269">
        <f t="shared" si="78"/>
        <v>0</v>
      </c>
      <c r="AN181" s="269">
        <f t="shared" si="78"/>
        <v>0</v>
      </c>
      <c r="AO181" s="269">
        <f t="shared" ref="AO181:AW181" si="79">IFERROR((AO$243*SUM(AO167:AO176)+AO$244*SUM(AO177:AO179))/SUM(AO167:AO179)/2,0)*AO180</f>
        <v>0</v>
      </c>
      <c r="AP181" s="269">
        <f t="shared" si="79"/>
        <v>0</v>
      </c>
      <c r="AQ181" s="269">
        <f t="shared" si="79"/>
        <v>0</v>
      </c>
      <c r="AR181" s="269">
        <f t="shared" si="79"/>
        <v>0</v>
      </c>
      <c r="AS181" s="269">
        <f t="shared" si="79"/>
        <v>0</v>
      </c>
      <c r="AT181" s="269">
        <f t="shared" si="79"/>
        <v>0</v>
      </c>
      <c r="AU181" s="269">
        <f t="shared" si="79"/>
        <v>0</v>
      </c>
      <c r="AV181" s="269">
        <f t="shared" si="79"/>
        <v>0</v>
      </c>
      <c r="AW181" s="269">
        <f t="shared" si="79"/>
        <v>0</v>
      </c>
      <c r="AX181" s="470">
        <f t="shared" si="54"/>
        <v>0</v>
      </c>
    </row>
    <row r="182" spans="1:50" s="271" customFormat="1" x14ac:dyDescent="0.2">
      <c r="A182" s="247">
        <f t="shared" ref="A182" si="80">A167+1</f>
        <v>42564</v>
      </c>
      <c r="B182" s="248" t="s">
        <v>77</v>
      </c>
      <c r="C182" s="249">
        <f>SUMPRODUCT((Driver!$A$2:$A$17=$A182)*(DriverEmp=C$1),Driver!$C$2:$V$17)</f>
        <v>0</v>
      </c>
      <c r="D182" s="250">
        <f>SUMPRODUCT((Driver!$A$2:$A$17=$A182)*(DriverEmp=D$1),Driver!$C$2:$V$17)</f>
        <v>0</v>
      </c>
      <c r="E182" s="250">
        <f>SUMPRODUCT((Driver!$A$2:$A$17=$A182)*(DriverEmp=E$1),Driver!$C$2:$V$17)</f>
        <v>0</v>
      </c>
      <c r="F182" s="250">
        <f>SUMPRODUCT((Driver!$A$2:$A$17=$A182)*(DriverEmp=F$1),Driver!$C$2:$V$17)</f>
        <v>0</v>
      </c>
      <c r="G182" s="250">
        <f>SUMPRODUCT((Driver!$A$2:$A$17=$A182)*(DriverEmp=G$1),Driver!$C$2:$V$17)</f>
        <v>0</v>
      </c>
      <c r="H182" s="250">
        <f>SUMPRODUCT((Driver!$A$2:$A$17=$A182)*(DriverEmp=H$1),Driver!$C$2:$V$17)</f>
        <v>0</v>
      </c>
      <c r="I182" s="250">
        <f>SUMPRODUCT((Driver!$A$2:$A$17=$A182)*(DriverEmp=I$1),Driver!$C$2:$V$17)</f>
        <v>0</v>
      </c>
      <c r="J182" s="250">
        <f>SUMPRODUCT((Driver!$A$2:$A$17=$A182)*(DriverEmp=J$1),Driver!$C$2:$V$17)</f>
        <v>0</v>
      </c>
      <c r="K182" s="250">
        <f>SUMPRODUCT((Driver!$A$2:$A$17=$A182)*(DriverEmp=K$1),Driver!$C$2:$V$17)</f>
        <v>0</v>
      </c>
      <c r="L182" s="250">
        <f>SUMPRODUCT((Driver!$A$2:$A$17=$A182)*(DriverEmp=L$1),Driver!$C$2:$V$17)</f>
        <v>0</v>
      </c>
      <c r="M182" s="250">
        <f>SUMPRODUCT((Driver!$A$2:$A$17=$A182)*(DriverEmp=M$1),Driver!$C$2:$V$17)</f>
        <v>0</v>
      </c>
      <c r="N182" s="250">
        <f>SUMPRODUCT((Driver!$A$2:$A$17=$A182)*(DriverEmp=N$1),Driver!$C$2:$V$17)</f>
        <v>0</v>
      </c>
      <c r="O182" s="250">
        <f>SUMPRODUCT((Driver!$A$2:$A$17=$A182)*(DriverEmp=O$1),Driver!$C$2:$V$17)</f>
        <v>0</v>
      </c>
      <c r="P182" s="250">
        <f>SUMPRODUCT((Driver!$A$2:$A$17=$A182)*(DriverEmp=P$1),Driver!$C$2:$V$17)</f>
        <v>0</v>
      </c>
      <c r="Q182" s="250">
        <f>SUMPRODUCT((Driver!$A$2:$A$17=$A182)*(DriverEmp=Q$1),Driver!$C$2:$V$17)</f>
        <v>0</v>
      </c>
      <c r="R182" s="250">
        <f>SUMPRODUCT((Driver!$A$2:$A$17=$A182)*(DriverEmp=R$1),Driver!$C$2:$V$17)</f>
        <v>0</v>
      </c>
      <c r="S182" s="250">
        <f>SUMPRODUCT((Driver!$A$2:$A$17=$A182)*(DriverEmp=S$1),Driver!$C$2:$V$17)</f>
        <v>0</v>
      </c>
      <c r="T182" s="250">
        <f>SUMPRODUCT((Driver!$A$2:$A$17=$A182)*(DriverEmp=T$1),Driver!$C$2:$V$17)</f>
        <v>0</v>
      </c>
      <c r="U182" s="250">
        <f>SUMPRODUCT((Driver!$A$2:$A$17=$A182)*(DriverEmp=U$1),Driver!$C$2:$V$17)</f>
        <v>0</v>
      </c>
      <c r="V182" s="250">
        <f>SUMPRODUCT((Driver!$A$2:$A$17=$A182)*(DriverEmp=V$1),Driver!$C$2:$V$17)</f>
        <v>0</v>
      </c>
      <c r="W182" s="250">
        <f>SUMPRODUCT((Driver!$A$2:$A$17=$A182)*(DriverEmp=W$1),Driver!$C$2:$V$17)</f>
        <v>0</v>
      </c>
      <c r="X182" s="250">
        <f>SUMPRODUCT((Driver!$A$2:$A$17=$A182)*(DriverEmp=X$1),Driver!$C$2:$V$17)</f>
        <v>0</v>
      </c>
      <c r="Y182" s="250">
        <f>SUMPRODUCT((Driver!$A$2:$A$17=$A182)*(DriverEmp=Y$1),Driver!$C$2:$V$17)</f>
        <v>0</v>
      </c>
      <c r="Z182" s="250">
        <f>SUMPRODUCT((Driver!$A$2:$A$17=$A182)*(DriverEmp=Z$1),Driver!$C$2:$V$17)</f>
        <v>0</v>
      </c>
      <c r="AA182" s="250">
        <f>SUMPRODUCT((Driver!$A$2:$A$17=$A182)*(DriverEmp=AA$1),Driver!$C$2:$V$17)</f>
        <v>0</v>
      </c>
      <c r="AB182" s="250">
        <f>SUMPRODUCT((Driver!$A$2:$A$17=$A182)*(DriverEmp=AB$1),Driver!$C$2:$V$17)</f>
        <v>0</v>
      </c>
      <c r="AC182" s="250">
        <f>SUMPRODUCT((Driver!$A$2:$A$17=$A182)*(DriverEmp=AC$1),Driver!$C$2:$V$17)</f>
        <v>0</v>
      </c>
      <c r="AD182" s="250">
        <f>SUMPRODUCT((Driver!$A$2:$A$17=$A182)*(DriverEmp=AD$1),Driver!$C$2:$V$17)</f>
        <v>0</v>
      </c>
      <c r="AE182" s="250">
        <f>SUMPRODUCT((Driver!$A$2:$A$17=$A182)*(DriverEmp=AE$1),Driver!$C$2:$V$17)</f>
        <v>0</v>
      </c>
      <c r="AF182" s="250">
        <f>SUMPRODUCT((Driver!$A$2:$A$17=$A182)*(DriverEmp=AF$1),Driver!$C$2:$V$17)</f>
        <v>0</v>
      </c>
      <c r="AG182" s="250">
        <f>SUMPRODUCT((Driver!$A$2:$A$17=$A182)*(DriverEmp=AG$1),Driver!$C$2:$V$17)</f>
        <v>0</v>
      </c>
      <c r="AH182" s="250">
        <f>SUMPRODUCT((Driver!$A$2:$A$17=$A182)*(DriverEmp=AH$1),Driver!$C$2:$V$17)</f>
        <v>0</v>
      </c>
      <c r="AI182" s="250">
        <f>SUMPRODUCT((Driver!$A$2:$A$17=$A182)*(DriverEmp=AI$1),Driver!$C$2:$V$17)</f>
        <v>0</v>
      </c>
      <c r="AJ182" s="250">
        <f>SUMPRODUCT((Driver!$A$2:$A$17=$A182)*(DriverEmp=AJ$1),Driver!$C$2:$V$17)</f>
        <v>0</v>
      </c>
      <c r="AK182" s="250">
        <f>SUMPRODUCT((Driver!$A$2:$A$17=$A182)*(DriverEmp=AK$1),Driver!$C$2:$V$17)</f>
        <v>0</v>
      </c>
      <c r="AL182" s="250">
        <f>SUMPRODUCT((Driver!$A$2:$A$17=$A182)*(DriverEmp=AL$1),Driver!$C$2:$V$17)</f>
        <v>0</v>
      </c>
      <c r="AM182" s="250">
        <f>SUMPRODUCT((Driver!$A$2:$A$17=$A182)*(DriverEmp=AM$1),Driver!$C$2:$V$17)</f>
        <v>0</v>
      </c>
      <c r="AN182" s="250">
        <f>SUMPRODUCT((Driver!$A$2:$A$17=$A182)*(DriverEmp=AN$1),Driver!$C$2:$V$17)</f>
        <v>0</v>
      </c>
      <c r="AO182" s="250">
        <f>SUMPRODUCT((Driver!$A$2:$A$17=$A182)*(DriverEmp=AO$1),Driver!$C$2:$V$17)</f>
        <v>0</v>
      </c>
      <c r="AP182" s="250">
        <f>SUMPRODUCT((Driver!$A$2:$A$17=$A182)*(DriverEmp=AP$1),Driver!$C$2:$V$17)</f>
        <v>0</v>
      </c>
      <c r="AQ182" s="250">
        <f>SUMPRODUCT((Driver!$A$2:$A$17=$A182)*(DriverEmp=AQ$1),Driver!$C$2:$V$17)</f>
        <v>0</v>
      </c>
      <c r="AR182" s="250">
        <f>SUMPRODUCT((Driver!$A$2:$A$17=$A182)*(DriverEmp=AR$1),Driver!$C$2:$V$17)</f>
        <v>0</v>
      </c>
      <c r="AS182" s="250">
        <f>SUMPRODUCT((Driver!$A$2:$A$17=$A182)*(DriverEmp=AS$1),Driver!$C$2:$V$17)</f>
        <v>0</v>
      </c>
      <c r="AT182" s="250">
        <f>SUMPRODUCT((Driver!$A$2:$A$17=$A182)*(DriverEmp=AT$1),Driver!$C$2:$V$17)</f>
        <v>0</v>
      </c>
      <c r="AU182" s="250">
        <f>SUMPRODUCT((Driver!$A$2:$A$17=$A182)*(DriverEmp=AU$1),Driver!$C$2:$V$17)</f>
        <v>0</v>
      </c>
      <c r="AV182" s="250">
        <f>SUMPRODUCT((Driver!$A$2:$A$17=$A182)*(DriverEmp=AV$1),Driver!$C$2:$V$17)</f>
        <v>0</v>
      </c>
      <c r="AW182" s="250">
        <f>SUMPRODUCT((Driver!$A$2:$A$17=$A182)*(DriverEmp=AW$1),Driver!$C$2:$V$17)</f>
        <v>0</v>
      </c>
      <c r="AX182" s="467">
        <f>SUMPRODUCT((Driver!$A$2:$A$17=$A182)*(DriverEmp=AX$1),Driver!$C$2:$V$17)</f>
        <v>0</v>
      </c>
    </row>
    <row r="183" spans="1:50" s="271" customFormat="1" x14ac:dyDescent="0.2">
      <c r="A183" s="247">
        <f t="shared" ref="A183" si="81">A182</f>
        <v>42564</v>
      </c>
      <c r="B183" s="251" t="str">
        <f>Total!$H$1</f>
        <v>PP</v>
      </c>
      <c r="C183" s="249">
        <f>SUMPRODUCT((PP!$A$2:$A$80=$A183)*(PPEmp=C$1),PP!$D$2:$BD$80)</f>
        <v>0</v>
      </c>
      <c r="D183" s="250">
        <f>SUMPRODUCT((PP!$A$2:$A$80=$A183)*(PPEmp=D$1),PP!$D$2:$BD$80)</f>
        <v>3.75</v>
      </c>
      <c r="E183" s="250">
        <f>SUMPRODUCT((PP!$A$2:$A$80=$A183)*(PPEmp=E$1),PP!$D$2:$BD$80)</f>
        <v>0</v>
      </c>
      <c r="F183" s="250">
        <f>SUMPRODUCT((PP!$A$2:$A$80=$A183)*(PPEmp=F$1),PP!$D$2:$BD$80)</f>
        <v>0</v>
      </c>
      <c r="G183" s="250">
        <f>SUMPRODUCT((PP!$A$2:$A$80=$A183)*(PPEmp=G$1),PP!$D$2:$BD$80)</f>
        <v>0</v>
      </c>
      <c r="H183" s="250">
        <f>SUMPRODUCT((PP!$A$2:$A$80=$A183)*(PPEmp=H$1),PP!$D$2:$BD$80)</f>
        <v>0</v>
      </c>
      <c r="I183" s="250">
        <f>SUMPRODUCT((PP!$A$2:$A$80=$A183)*(PPEmp=I$1),PP!$D$2:$BD$80)</f>
        <v>0</v>
      </c>
      <c r="J183" s="250">
        <f>SUMPRODUCT((PP!$A$2:$A$80=$A183)*(PPEmp=J$1),PP!$D$2:$BD$80)</f>
        <v>0</v>
      </c>
      <c r="K183" s="250">
        <f>SUMPRODUCT((PP!$A$2:$A$80=$A183)*(PPEmp=K$1),PP!$D$2:$BD$80)</f>
        <v>0</v>
      </c>
      <c r="L183" s="250">
        <f>SUMPRODUCT((PP!$A$2:$A$80=$A183)*(PPEmp=L$1),PP!$D$2:$BD$80)</f>
        <v>0</v>
      </c>
      <c r="M183" s="250">
        <f>SUMPRODUCT((PP!$A$2:$A$80=$A183)*(PPEmp=M$1),PP!$D$2:$BD$80)</f>
        <v>0</v>
      </c>
      <c r="N183" s="250">
        <f>SUMPRODUCT((PP!$A$2:$A$80=$A183)*(PPEmp=N$1),PP!$D$2:$BD$80)</f>
        <v>0</v>
      </c>
      <c r="O183" s="250">
        <f>SUMPRODUCT((PP!$A$2:$A$80=$A183)*(PPEmp=O$1),PP!$D$2:$BD$80)</f>
        <v>0</v>
      </c>
      <c r="P183" s="250">
        <f>SUMPRODUCT((PP!$A$2:$A$80=$A183)*(PPEmp=P$1),PP!$D$2:$BD$80)</f>
        <v>0</v>
      </c>
      <c r="Q183" s="250">
        <f>SUMPRODUCT((PP!$A$2:$A$80=$A183)*(PPEmp=Q$1),PP!$D$2:$BD$80)</f>
        <v>0</v>
      </c>
      <c r="R183" s="250">
        <f>SUMPRODUCT((PP!$A$2:$A$80=$A183)*(PPEmp=R$1),PP!$D$2:$BD$80)</f>
        <v>5</v>
      </c>
      <c r="S183" s="250">
        <f>SUMPRODUCT((PP!$A$2:$A$80=$A183)*(PPEmp=S$1),PP!$D$2:$BD$80)</f>
        <v>0</v>
      </c>
      <c r="T183" s="250">
        <f>SUMPRODUCT((PP!$A$2:$A$80=$A183)*(PPEmp=T$1),PP!$D$2:$BD$80)</f>
        <v>0</v>
      </c>
      <c r="U183" s="250">
        <f>SUMPRODUCT((PP!$A$2:$A$80=$A183)*(PPEmp=U$1),PP!$D$2:$BD$80)</f>
        <v>0</v>
      </c>
      <c r="V183" s="250">
        <f>SUMPRODUCT((PP!$A$2:$A$80=$A183)*(PPEmp=V$1),PP!$D$2:$BD$80)</f>
        <v>0</v>
      </c>
      <c r="W183" s="250">
        <f>SUMPRODUCT((PP!$A$2:$A$80=$A183)*(PPEmp=W$1),PP!$D$2:$BD$80)</f>
        <v>0</v>
      </c>
      <c r="X183" s="250">
        <f>SUMPRODUCT((PP!$A$2:$A$80=$A183)*(PPEmp=X$1),PP!$D$2:$BD$80)</f>
        <v>0</v>
      </c>
      <c r="Y183" s="250">
        <f>SUMPRODUCT((PP!$A$2:$A$80=$A183)*(PPEmp=Y$1),PP!$D$2:$BD$80)</f>
        <v>0</v>
      </c>
      <c r="Z183" s="250">
        <f>SUMPRODUCT((PP!$A$2:$A$80=$A183)*(PPEmp=Z$1),PP!$D$2:$BD$80)</f>
        <v>3.75</v>
      </c>
      <c r="AA183" s="250">
        <f>SUMPRODUCT((PP!$A$2:$A$80=$A183)*(PPEmp=AA$1),PP!$D$2:$BD$80)</f>
        <v>0</v>
      </c>
      <c r="AB183" s="250">
        <f>SUMPRODUCT((PP!$A$2:$A$80=$A183)*(PPEmp=AB$1),PP!$D$2:$BD$80)</f>
        <v>0</v>
      </c>
      <c r="AC183" s="250">
        <f>SUMPRODUCT((PP!$A$2:$A$80=$A183)*(PPEmp=AC$1),PP!$D$2:$BD$80)</f>
        <v>0</v>
      </c>
      <c r="AD183" s="250">
        <f>SUMPRODUCT((PP!$A$2:$A$80=$A183)*(PPEmp=AD$1),PP!$D$2:$BD$80)</f>
        <v>0</v>
      </c>
      <c r="AE183" s="250">
        <f>SUMPRODUCT((PP!$A$2:$A$80=$A183)*(PPEmp=AE$1),PP!$D$2:$BD$80)</f>
        <v>0</v>
      </c>
      <c r="AF183" s="250">
        <f>SUMPRODUCT((PP!$A$2:$A$80=$A183)*(PPEmp=AF$1),PP!$D$2:$BD$80)</f>
        <v>0</v>
      </c>
      <c r="AG183" s="250">
        <f>SUMPRODUCT((PP!$A$2:$A$80=$A183)*(PPEmp=AG$1),PP!$D$2:$BD$80)</f>
        <v>0</v>
      </c>
      <c r="AH183" s="250">
        <f>SUMPRODUCT((PP!$A$2:$A$80=$A183)*(PPEmp=AH$1),PP!$D$2:$BD$80)</f>
        <v>0</v>
      </c>
      <c r="AI183" s="250">
        <f>SUMPRODUCT((PP!$A$2:$A$80=$A183)*(PPEmp=AI$1),PP!$D$2:$BD$80)</f>
        <v>0</v>
      </c>
      <c r="AJ183" s="250">
        <f>SUMPRODUCT((PP!$A$2:$A$80=$A183)*(PPEmp=AJ$1),PP!$D$2:$BD$80)</f>
        <v>0</v>
      </c>
      <c r="AK183" s="250">
        <f>SUMPRODUCT((PP!$A$2:$A$80=$A183)*(PPEmp=AK$1),PP!$D$2:$BD$80)</f>
        <v>0</v>
      </c>
      <c r="AL183" s="250">
        <f>SUMPRODUCT((PP!$A$2:$A$80=$A183)*(PPEmp=AL$1),PP!$D$2:$BD$80)</f>
        <v>0</v>
      </c>
      <c r="AM183" s="250">
        <f>SUMPRODUCT((PP!$A$2:$A$80=$A183)*(PPEmp=AM$1),PP!$D$2:$BD$80)</f>
        <v>0</v>
      </c>
      <c r="AN183" s="250">
        <f>SUMPRODUCT((PP!$A$2:$A$80=$A183)*(PPEmp=AN$1),PP!$D$2:$BD$80)</f>
        <v>0</v>
      </c>
      <c r="AO183" s="250">
        <f>SUMPRODUCT((PP!$A$2:$A$80=$A183)*(PPEmp=AO$1),PP!$D$2:$BD$80)</f>
        <v>0</v>
      </c>
      <c r="AP183" s="250">
        <f>SUMPRODUCT((PP!$A$2:$A$80=$A183)*(PPEmp=AP$1),PP!$D$2:$BD$80)</f>
        <v>0</v>
      </c>
      <c r="AQ183" s="250">
        <f>SUMPRODUCT((PP!$A$2:$A$80=$A183)*(PPEmp=AQ$1),PP!$D$2:$BD$80)</f>
        <v>0</v>
      </c>
      <c r="AR183" s="250">
        <f>SUMPRODUCT((PP!$A$2:$A$80=$A183)*(PPEmp=AR$1),PP!$D$2:$BD$80)</f>
        <v>0</v>
      </c>
      <c r="AS183" s="250">
        <f>SUMPRODUCT((PP!$A$2:$A$80=$A183)*(PPEmp=AS$1),PP!$D$2:$BD$80)</f>
        <v>0</v>
      </c>
      <c r="AT183" s="250">
        <f>SUMPRODUCT((PP!$A$2:$A$80=$A183)*(PPEmp=AT$1),PP!$D$2:$BD$80)</f>
        <v>0</v>
      </c>
      <c r="AU183" s="250">
        <f>SUMPRODUCT((PP!$A$2:$A$80=$A183)*(PPEmp=AU$1),PP!$D$2:$BD$80)</f>
        <v>0</v>
      </c>
      <c r="AV183" s="250">
        <f>SUMPRODUCT((PP!$A$2:$A$80=$A183)*(PPEmp=AV$1),PP!$D$2:$BD$80)</f>
        <v>0</v>
      </c>
      <c r="AW183" s="250">
        <f>SUMPRODUCT((PP!$A$2:$A$80=$A183)*(PPEmp=AW$1),PP!$D$2:$BD$80)</f>
        <v>0</v>
      </c>
      <c r="AX183" s="467">
        <f>SUMPRODUCT((PP!$A$2:$A$80=$A183)*(PPEmp=AX$1),PP!$D$2:$BD$80)</f>
        <v>0</v>
      </c>
    </row>
    <row r="184" spans="1:50" s="271" customFormat="1" x14ac:dyDescent="0.2">
      <c r="A184" s="247">
        <f t="shared" si="69"/>
        <v>42564</v>
      </c>
      <c r="B184" s="252" t="str">
        <f>Total!$J$1</f>
        <v>FH</v>
      </c>
      <c r="C184" s="249">
        <f>SUMPRODUCT((FH!$A$2:$A$97=$A184)*(FHEmp=C$1),FH!$E$2:$AZ$97)</f>
        <v>0</v>
      </c>
      <c r="D184" s="250">
        <f>SUMPRODUCT((FH!$A$2:$A$97=$A184)*(FHEmp=D$1),FH!$E$2:$AZ$97)</f>
        <v>0</v>
      </c>
      <c r="E184" s="250">
        <f>SUMPRODUCT((FH!$A$2:$A$97=$A184)*(FHEmp=E$1),FH!$E$2:$AZ$97)</f>
        <v>0</v>
      </c>
      <c r="F184" s="250">
        <f>SUMPRODUCT((FH!$A$2:$A$97=$A184)*(FHEmp=F$1),FH!$E$2:$AZ$97)</f>
        <v>0</v>
      </c>
      <c r="G184" s="250">
        <f>SUMPRODUCT((FH!$A$2:$A$97=$A184)*(FHEmp=G$1),FH!$E$2:$AZ$97)</f>
        <v>0</v>
      </c>
      <c r="H184" s="250">
        <f>SUMPRODUCT((FH!$A$2:$A$97=$A184)*(FHEmp=H$1),FH!$E$2:$AZ$97)</f>
        <v>0</v>
      </c>
      <c r="I184" s="250">
        <f>SUMPRODUCT((FH!$A$2:$A$97=$A184)*(FHEmp=I$1),FH!$E$2:$AZ$97)</f>
        <v>0</v>
      </c>
      <c r="J184" s="250">
        <f>SUMPRODUCT((FH!$A$2:$A$97=$A184)*(FHEmp=J$1),FH!$E$2:$AZ$97)</f>
        <v>0</v>
      </c>
      <c r="K184" s="250">
        <f>SUMPRODUCT((FH!$A$2:$A$97=$A184)*(FHEmp=K$1),FH!$E$2:$AZ$97)</f>
        <v>0</v>
      </c>
      <c r="L184" s="250">
        <f>SUMPRODUCT((FH!$A$2:$A$97=$A184)*(FHEmp=L$1),FH!$E$2:$AZ$97)</f>
        <v>0</v>
      </c>
      <c r="M184" s="250">
        <f>SUMPRODUCT((FH!$A$2:$A$97=$A184)*(FHEmp=M$1),FH!$E$2:$AZ$97)</f>
        <v>0</v>
      </c>
      <c r="N184" s="250">
        <f>SUMPRODUCT((FH!$A$2:$A$97=$A184)*(FHEmp=N$1),FH!$E$2:$AZ$97)</f>
        <v>0</v>
      </c>
      <c r="O184" s="250">
        <f>SUMPRODUCT((FH!$A$2:$A$97=$A184)*(FHEmp=O$1),FH!$E$2:$AZ$97)</f>
        <v>0</v>
      </c>
      <c r="P184" s="250">
        <f>SUMPRODUCT((FH!$A$2:$A$97=$A184)*(FHEmp=P$1),FH!$E$2:$AZ$97)</f>
        <v>0</v>
      </c>
      <c r="Q184" s="250">
        <f>SUMPRODUCT((FH!$A$2:$A$97=$A184)*(FHEmp=Q$1),FH!$E$2:$AZ$97)</f>
        <v>0</v>
      </c>
      <c r="R184" s="250">
        <f>SUMPRODUCT((FH!$A$2:$A$97=$A184)*(FHEmp=R$1),FH!$E$2:$AZ$97)</f>
        <v>0</v>
      </c>
      <c r="S184" s="250">
        <f>SUMPRODUCT((FH!$A$2:$A$97=$A184)*(FHEmp=S$1),FH!$E$2:$AZ$97)</f>
        <v>0</v>
      </c>
      <c r="T184" s="250">
        <f>SUMPRODUCT((FH!$A$2:$A$97=$A184)*(FHEmp=T$1),FH!$E$2:$AZ$97)</f>
        <v>0</v>
      </c>
      <c r="U184" s="250">
        <f>SUMPRODUCT((FH!$A$2:$A$97=$A184)*(FHEmp=U$1),FH!$E$2:$AZ$97)</f>
        <v>0</v>
      </c>
      <c r="V184" s="250">
        <f>SUMPRODUCT((FH!$A$2:$A$97=$A184)*(FHEmp=V$1),FH!$E$2:$AZ$97)</f>
        <v>0</v>
      </c>
      <c r="W184" s="250">
        <f>SUMPRODUCT((FH!$A$2:$A$97=$A184)*(FHEmp=W$1),FH!$E$2:$AZ$97)</f>
        <v>0</v>
      </c>
      <c r="X184" s="250">
        <f>SUMPRODUCT((FH!$A$2:$A$97=$A184)*(FHEmp=X$1),FH!$E$2:$AZ$97)</f>
        <v>6.5000000000000009</v>
      </c>
      <c r="Y184" s="250">
        <f>SUMPRODUCT((FH!$A$2:$A$97=$A184)*(FHEmp=Y$1),FH!$E$2:$AZ$97)</f>
        <v>0</v>
      </c>
      <c r="Z184" s="250">
        <f>SUMPRODUCT((FH!$A$2:$A$97=$A184)*(FHEmp=Z$1),FH!$E$2:$AZ$97)</f>
        <v>0</v>
      </c>
      <c r="AA184" s="250">
        <f>SUMPRODUCT((FH!$A$2:$A$97=$A184)*(FHEmp=AA$1),FH!$E$2:$AZ$97)</f>
        <v>0</v>
      </c>
      <c r="AB184" s="250">
        <f>SUMPRODUCT((FH!$A$2:$A$97=$A184)*(FHEmp=AB$1),FH!$E$2:$AZ$97)</f>
        <v>0</v>
      </c>
      <c r="AC184" s="250">
        <f>SUMPRODUCT((FH!$A$2:$A$97=$A184)*(FHEmp=AC$1),FH!$E$2:$AZ$97)</f>
        <v>0</v>
      </c>
      <c r="AD184" s="250">
        <f>SUMPRODUCT((FH!$A$2:$A$97=$A184)*(FHEmp=AD$1),FH!$E$2:$AZ$97)</f>
        <v>0</v>
      </c>
      <c r="AE184" s="250">
        <f>SUMPRODUCT((FH!$A$2:$A$97=$A184)*(FHEmp=AE$1),FH!$E$2:$AZ$97)</f>
        <v>0</v>
      </c>
      <c r="AF184" s="250">
        <f>SUMPRODUCT((FH!$A$2:$A$97=$A184)*(FHEmp=AF$1),FH!$E$2:$AZ$97)</f>
        <v>0</v>
      </c>
      <c r="AG184" s="250">
        <f>SUMPRODUCT((FH!$A$2:$A$97=$A184)*(FHEmp=AG$1),FH!$E$2:$AZ$97)</f>
        <v>0</v>
      </c>
      <c r="AH184" s="250">
        <f>SUMPRODUCT((FH!$A$2:$A$97=$A184)*(FHEmp=AH$1),FH!$E$2:$AZ$97)</f>
        <v>0</v>
      </c>
      <c r="AI184" s="250">
        <f>SUMPRODUCT((FH!$A$2:$A$97=$A184)*(FHEmp=AI$1),FH!$E$2:$AZ$97)</f>
        <v>0</v>
      </c>
      <c r="AJ184" s="250">
        <f>SUMPRODUCT((FH!$A$2:$A$97=$A184)*(FHEmp=AJ$1),FH!$E$2:$AZ$97)</f>
        <v>0</v>
      </c>
      <c r="AK184" s="250">
        <f>SUMPRODUCT((FH!$A$2:$A$97=$A184)*(FHEmp=AK$1),FH!$E$2:$AZ$97)</f>
        <v>3.2499999999999991</v>
      </c>
      <c r="AL184" s="250">
        <f>SUMPRODUCT((FH!$A$2:$A$97=$A184)*(FHEmp=AL$1),FH!$E$2:$AZ$97)</f>
        <v>0</v>
      </c>
      <c r="AM184" s="250">
        <f>SUMPRODUCT((FH!$A$2:$A$97=$A184)*(FHEmp=AM$1),FH!$E$2:$AZ$97)</f>
        <v>0</v>
      </c>
      <c r="AN184" s="250">
        <f>SUMPRODUCT((FH!$A$2:$A$97=$A184)*(FHEmp=AN$1),FH!$E$2:$AZ$97)</f>
        <v>0</v>
      </c>
      <c r="AO184" s="250">
        <f>SUMPRODUCT((FH!$A$2:$A$97=$A184)*(FHEmp=AO$1),FH!$E$2:$AZ$97)</f>
        <v>0</v>
      </c>
      <c r="AP184" s="250">
        <f>SUMPRODUCT((FH!$A$2:$A$97=$A184)*(FHEmp=AP$1),FH!$E$2:$AZ$97)</f>
        <v>0</v>
      </c>
      <c r="AQ184" s="250">
        <f>SUMPRODUCT((FH!$A$2:$A$97=$A184)*(FHEmp=AQ$1),FH!$E$2:$AZ$97)</f>
        <v>0</v>
      </c>
      <c r="AR184" s="250">
        <f>SUMPRODUCT((FH!$A$2:$A$97=$A184)*(FHEmp=AR$1),FH!$E$2:$AZ$97)</f>
        <v>0</v>
      </c>
      <c r="AS184" s="250">
        <f>SUMPRODUCT((FH!$A$2:$A$97=$A184)*(FHEmp=AS$1),FH!$E$2:$AZ$97)</f>
        <v>0</v>
      </c>
      <c r="AT184" s="250">
        <f>SUMPRODUCT((FH!$A$2:$A$97=$A184)*(FHEmp=AT$1),FH!$E$2:$AZ$97)</f>
        <v>0</v>
      </c>
      <c r="AU184" s="250">
        <f>SUMPRODUCT((FH!$A$2:$A$97=$A184)*(FHEmp=AU$1),FH!$E$2:$AZ$97)</f>
        <v>0</v>
      </c>
      <c r="AV184" s="250">
        <f>SUMPRODUCT((FH!$A$2:$A$97=$A184)*(FHEmp=AV$1),FH!$E$2:$AZ$97)</f>
        <v>0</v>
      </c>
      <c r="AW184" s="250">
        <f>SUMPRODUCT((FH!$A$2:$A$97=$A184)*(FHEmp=AW$1),FH!$E$2:$AZ$97)</f>
        <v>0</v>
      </c>
      <c r="AX184" s="467">
        <f>SUMPRODUCT((FH!$A$2:$A$97=$A184)*(FHEmp=AX$1),FH!$E$2:$AZ$97)</f>
        <v>0</v>
      </c>
    </row>
    <row r="185" spans="1:50" s="271" customFormat="1" x14ac:dyDescent="0.2">
      <c r="A185" s="247">
        <f t="shared" si="69"/>
        <v>42564</v>
      </c>
      <c r="B185" s="253" t="str">
        <f>Total!$K$1</f>
        <v>T22</v>
      </c>
      <c r="C185" s="249">
        <f>SUMPRODUCT(('T22'!$A$2:$A$97=$A185)*(T22Emp=C$1),'T22'!$E$2:$AZ$97)</f>
        <v>0</v>
      </c>
      <c r="D185" s="250">
        <f>SUMPRODUCT(('T22'!$A$2:$A$97=$A185)*(T22Emp=D$1),'T22'!$E$2:$AZ$97)</f>
        <v>0</v>
      </c>
      <c r="E185" s="250">
        <f>SUMPRODUCT(('T22'!$A$2:$A$97=$A185)*(T22Emp=E$1),'T22'!$E$2:$AZ$97)</f>
        <v>0</v>
      </c>
      <c r="F185" s="250">
        <f>SUMPRODUCT(('T22'!$A$2:$A$97=$A185)*(T22Emp=F$1),'T22'!$E$2:$AZ$97)</f>
        <v>0</v>
      </c>
      <c r="G185" s="250">
        <f>SUMPRODUCT(('T22'!$A$2:$A$97=$A185)*(T22Emp=G$1),'T22'!$E$2:$AZ$97)</f>
        <v>0</v>
      </c>
      <c r="H185" s="250">
        <f>SUMPRODUCT(('T22'!$A$2:$A$97=$A185)*(T22Emp=H$1),'T22'!$E$2:$AZ$97)</f>
        <v>3.75</v>
      </c>
      <c r="I185" s="250">
        <f>SUMPRODUCT(('T22'!$A$2:$A$97=$A185)*(T22Emp=I$1),'T22'!$E$2:$AZ$97)</f>
        <v>0</v>
      </c>
      <c r="J185" s="250">
        <f>SUMPRODUCT(('T22'!$A$2:$A$97=$A185)*(T22Emp=J$1),'T22'!$E$2:$AZ$97)</f>
        <v>0</v>
      </c>
      <c r="K185" s="250">
        <f>SUMPRODUCT(('T22'!$A$2:$A$97=$A185)*(T22Emp=K$1),'T22'!$E$2:$AZ$97)</f>
        <v>0</v>
      </c>
      <c r="L185" s="250">
        <f>SUMPRODUCT(('T22'!$A$2:$A$97=$A185)*(T22Emp=L$1),'T22'!$E$2:$AZ$97)</f>
        <v>0</v>
      </c>
      <c r="M185" s="250">
        <f>SUMPRODUCT(('T22'!$A$2:$A$97=$A185)*(T22Emp=M$1),'T22'!$E$2:$AZ$97)</f>
        <v>0</v>
      </c>
      <c r="N185" s="250">
        <f>SUMPRODUCT(('T22'!$A$2:$A$97=$A185)*(T22Emp=N$1),'T22'!$E$2:$AZ$97)</f>
        <v>0</v>
      </c>
      <c r="O185" s="250">
        <f>SUMPRODUCT(('T22'!$A$2:$A$97=$A185)*(T22Emp=O$1),'T22'!$E$2:$AZ$97)</f>
        <v>0</v>
      </c>
      <c r="P185" s="250">
        <f>SUMPRODUCT(('T22'!$A$2:$A$97=$A185)*(T22Emp=P$1),'T22'!$E$2:$AZ$97)</f>
        <v>0</v>
      </c>
      <c r="Q185" s="250">
        <f>SUMPRODUCT(('T22'!$A$2:$A$97=$A185)*(T22Emp=Q$1),'T22'!$E$2:$AZ$97)</f>
        <v>4.7499999999999991</v>
      </c>
      <c r="R185" s="250">
        <f>SUMPRODUCT(('T22'!$A$2:$A$97=$A185)*(T22Emp=R$1),'T22'!$E$2:$AZ$97)</f>
        <v>0</v>
      </c>
      <c r="S185" s="250">
        <f>SUMPRODUCT(('T22'!$A$2:$A$97=$A185)*(T22Emp=S$1),'T22'!$E$2:$AZ$97)</f>
        <v>0</v>
      </c>
      <c r="T185" s="250">
        <f>SUMPRODUCT(('T22'!$A$2:$A$97=$A185)*(T22Emp=T$1),'T22'!$E$2:$AZ$97)</f>
        <v>0</v>
      </c>
      <c r="U185" s="250">
        <f>SUMPRODUCT(('T22'!$A$2:$A$97=$A185)*(T22Emp=U$1),'T22'!$E$2:$AZ$97)</f>
        <v>0</v>
      </c>
      <c r="V185" s="250">
        <f>SUMPRODUCT(('T22'!$A$2:$A$97=$A185)*(T22Emp=V$1),'T22'!$E$2:$AZ$97)</f>
        <v>0</v>
      </c>
      <c r="W185" s="250">
        <f>SUMPRODUCT(('T22'!$A$2:$A$97=$A185)*(T22Emp=W$1),'T22'!$E$2:$AZ$97)</f>
        <v>0</v>
      </c>
      <c r="X185" s="250">
        <f>SUMPRODUCT(('T22'!$A$2:$A$97=$A185)*(T22Emp=X$1),'T22'!$E$2:$AZ$97)</f>
        <v>0</v>
      </c>
      <c r="Y185" s="250">
        <f>SUMPRODUCT(('T22'!$A$2:$A$97=$A185)*(T22Emp=Y$1),'T22'!$E$2:$AZ$97)</f>
        <v>0</v>
      </c>
      <c r="Z185" s="250">
        <f>SUMPRODUCT(('T22'!$A$2:$A$97=$A185)*(T22Emp=Z$1),'T22'!$E$2:$AZ$97)</f>
        <v>0</v>
      </c>
      <c r="AA185" s="250">
        <f>SUMPRODUCT(('T22'!$A$2:$A$97=$A185)*(T22Emp=AA$1),'T22'!$E$2:$AZ$97)</f>
        <v>0</v>
      </c>
      <c r="AB185" s="250">
        <f>SUMPRODUCT(('T22'!$A$2:$A$97=$A185)*(T22Emp=AB$1),'T22'!$E$2:$AZ$97)</f>
        <v>0</v>
      </c>
      <c r="AC185" s="250">
        <f>SUMPRODUCT(('T22'!$A$2:$A$97=$A185)*(T22Emp=AC$1),'T22'!$E$2:$AZ$97)</f>
        <v>0</v>
      </c>
      <c r="AD185" s="250">
        <f>SUMPRODUCT(('T22'!$A$2:$A$97=$A185)*(T22Emp=AD$1),'T22'!$E$2:$AZ$97)</f>
        <v>0</v>
      </c>
      <c r="AE185" s="250">
        <f>SUMPRODUCT(('T22'!$A$2:$A$97=$A185)*(T22Emp=AE$1),'T22'!$E$2:$AZ$97)</f>
        <v>0</v>
      </c>
      <c r="AF185" s="250">
        <f>SUMPRODUCT(('T22'!$A$2:$A$97=$A185)*(T22Emp=AF$1),'T22'!$E$2:$AZ$97)</f>
        <v>0</v>
      </c>
      <c r="AG185" s="250">
        <f>SUMPRODUCT(('T22'!$A$2:$A$97=$A185)*(T22Emp=AG$1),'T22'!$E$2:$AZ$97)</f>
        <v>0</v>
      </c>
      <c r="AH185" s="250">
        <f>SUMPRODUCT(('T22'!$A$2:$A$97=$A185)*(T22Emp=AH$1),'T22'!$E$2:$AZ$97)</f>
        <v>0</v>
      </c>
      <c r="AI185" s="250">
        <f>SUMPRODUCT(('T22'!$A$2:$A$97=$A185)*(T22Emp=AI$1),'T22'!$E$2:$AZ$97)</f>
        <v>0</v>
      </c>
      <c r="AJ185" s="250">
        <f>SUMPRODUCT(('T22'!$A$2:$A$97=$A185)*(T22Emp=AJ$1),'T22'!$E$2:$AZ$97)</f>
        <v>0</v>
      </c>
      <c r="AK185" s="250">
        <f>SUMPRODUCT(('T22'!$A$2:$A$97=$A185)*(T22Emp=AK$1),'T22'!$E$2:$AZ$97)</f>
        <v>0</v>
      </c>
      <c r="AL185" s="250">
        <f>SUMPRODUCT(('T22'!$A$2:$A$97=$A185)*(T22Emp=AL$1),'T22'!$E$2:$AZ$97)</f>
        <v>0</v>
      </c>
      <c r="AM185" s="250">
        <f>SUMPRODUCT(('T22'!$A$2:$A$97=$A185)*(T22Emp=AM$1),'T22'!$E$2:$AZ$97)</f>
        <v>0</v>
      </c>
      <c r="AN185" s="250">
        <f>SUMPRODUCT(('T22'!$A$2:$A$97=$A185)*(T22Emp=AN$1),'T22'!$E$2:$AZ$97)</f>
        <v>0</v>
      </c>
      <c r="AO185" s="250">
        <f>SUMPRODUCT(('T22'!$A$2:$A$97=$A185)*(T22Emp=AO$1),'T22'!$E$2:$AZ$97)</f>
        <v>0</v>
      </c>
      <c r="AP185" s="250">
        <f>SUMPRODUCT(('T22'!$A$2:$A$97=$A185)*(T22Emp=AP$1),'T22'!$E$2:$AZ$97)</f>
        <v>0</v>
      </c>
      <c r="AQ185" s="250">
        <f>SUMPRODUCT(('T22'!$A$2:$A$97=$A185)*(T22Emp=AQ$1),'T22'!$E$2:$AZ$97)</f>
        <v>0</v>
      </c>
      <c r="AR185" s="250">
        <f>SUMPRODUCT(('T22'!$A$2:$A$97=$A185)*(T22Emp=AR$1),'T22'!$E$2:$AZ$97)</f>
        <v>0</v>
      </c>
      <c r="AS185" s="250">
        <f>SUMPRODUCT(('T22'!$A$2:$A$97=$A185)*(T22Emp=AS$1),'T22'!$E$2:$AZ$97)</f>
        <v>0</v>
      </c>
      <c r="AT185" s="250">
        <f>SUMPRODUCT(('T22'!$A$2:$A$97=$A185)*(T22Emp=AT$1),'T22'!$E$2:$AZ$97)</f>
        <v>0</v>
      </c>
      <c r="AU185" s="250">
        <f>SUMPRODUCT(('T22'!$A$2:$A$97=$A185)*(T22Emp=AU$1),'T22'!$E$2:$AZ$97)</f>
        <v>0</v>
      </c>
      <c r="AV185" s="250">
        <f>SUMPRODUCT(('T22'!$A$2:$A$97=$A185)*(T22Emp=AV$1),'T22'!$E$2:$AZ$97)</f>
        <v>0</v>
      </c>
      <c r="AW185" s="250">
        <f>SUMPRODUCT(('T22'!$A$2:$A$97=$A185)*(T22Emp=AW$1),'T22'!$E$2:$AZ$97)</f>
        <v>0</v>
      </c>
      <c r="AX185" s="467">
        <f>SUMPRODUCT(('T22'!$A$2:$A$97=$A185)*(T22Emp=AX$1),'T22'!$E$2:$AZ$97)</f>
        <v>0</v>
      </c>
    </row>
    <row r="186" spans="1:50" s="271" customFormat="1" x14ac:dyDescent="0.2">
      <c r="A186" s="247">
        <f t="shared" si="69"/>
        <v>42564</v>
      </c>
      <c r="B186" s="254" t="str">
        <f>Total!$L$1</f>
        <v>RF</v>
      </c>
      <c r="C186" s="249">
        <f>SUMPRODUCT((RF!$A$2:$A$17=$A186)*(RFEmp=C$1)*(RF!$H$21:$AO$21="RF Valet"),RF!$H$2:$AO$17)</f>
        <v>0</v>
      </c>
      <c r="D186" s="250">
        <f>SUMPRODUCT((RF!$A$2:$A$17=$A186)*(RFEmp=D$1)*(RF!$H$21:$AO$21="RF Valet"),RF!$H$2:$AO$17)</f>
        <v>0</v>
      </c>
      <c r="E186" s="250">
        <f>SUMPRODUCT((RF!$A$2:$A$17=$A186)*(RFEmp=E$1)*(RF!$H$21:$AO$21="RF Valet"),RF!$H$2:$AO$17)</f>
        <v>0</v>
      </c>
      <c r="F186" s="250">
        <f>SUMPRODUCT((RF!$A$2:$A$17=$A186)*(RFEmp=F$1)*(RF!$H$21:$AO$21="RF Valet"),RF!$H$2:$AO$17)</f>
        <v>0</v>
      </c>
      <c r="G186" s="250">
        <f>SUMPRODUCT((RF!$A$2:$A$17=$A186)*(RFEmp=G$1)*(RF!$H$21:$AO$21="RF Valet"),RF!$H$2:$AO$17)</f>
        <v>0</v>
      </c>
      <c r="H186" s="250">
        <f>SUMPRODUCT((RF!$A$2:$A$17=$A186)*(RFEmp=H$1)*(RF!$H$21:$AO$21="RF Valet"),RF!$H$2:$AO$17)</f>
        <v>0</v>
      </c>
      <c r="I186" s="250">
        <f>SUMPRODUCT((RF!$A$2:$A$17=$A186)*(RFEmp=I$1)*(RF!$H$21:$AO$21="RF Valet"),RF!$H$2:$AO$17)</f>
        <v>0</v>
      </c>
      <c r="J186" s="250">
        <f>SUMPRODUCT((RF!$A$2:$A$17=$A186)*(RFEmp=J$1)*(RF!$H$21:$AO$21="RF Valet"),RF!$H$2:$AO$17)</f>
        <v>0</v>
      </c>
      <c r="K186" s="250">
        <f>SUMPRODUCT((RF!$A$2:$A$17=$A186)*(RFEmp=K$1)*(RF!$H$21:$AO$21="RF Valet"),RF!$H$2:$AO$17)</f>
        <v>0</v>
      </c>
      <c r="L186" s="250">
        <f>SUMPRODUCT((RF!$A$2:$A$17=$A186)*(RFEmp=L$1)*(RF!$H$21:$AO$21="RF Valet"),RF!$H$2:$AO$17)</f>
        <v>0</v>
      </c>
      <c r="M186" s="250">
        <f>SUMPRODUCT((RF!$A$2:$A$17=$A186)*(RFEmp=M$1)*(RF!$H$21:$AO$21="RF Valet"),RF!$H$2:$AO$17)</f>
        <v>0</v>
      </c>
      <c r="N186" s="250">
        <f>SUMPRODUCT((RF!$A$2:$A$17=$A186)*(RFEmp=N$1)*(RF!$H$21:$AO$21="RF Valet"),RF!$H$2:$AO$17)</f>
        <v>0</v>
      </c>
      <c r="O186" s="250">
        <f>SUMPRODUCT((RF!$A$2:$A$17=$A186)*(RFEmp=O$1)*(RF!$H$21:$AO$21="RF Valet"),RF!$H$2:$AO$17)</f>
        <v>0</v>
      </c>
      <c r="P186" s="250">
        <f>SUMPRODUCT((RF!$A$2:$A$17=$A186)*(RFEmp=P$1)*(RF!$H$21:$AO$21="RF Valet"),RF!$H$2:$AO$17)</f>
        <v>0</v>
      </c>
      <c r="Q186" s="250">
        <f>SUMPRODUCT((RF!$A$2:$A$17=$A186)*(RFEmp=Q$1)*(RF!$H$21:$AO$21="RF Valet"),RF!$H$2:$AO$17)</f>
        <v>0</v>
      </c>
      <c r="R186" s="250">
        <f>SUMPRODUCT((RF!$A$2:$A$17=$A186)*(RFEmp=R$1)*(RF!$H$21:$AO$21="RF Valet"),RF!$H$2:$AO$17)</f>
        <v>0</v>
      </c>
      <c r="S186" s="250">
        <f>SUMPRODUCT((RF!$A$2:$A$17=$A186)*(RFEmp=S$1)*(RF!$H$21:$AO$21="RF Valet"),RF!$H$2:$AO$17)</f>
        <v>0</v>
      </c>
      <c r="T186" s="250">
        <f>SUMPRODUCT((RF!$A$2:$A$17=$A186)*(RFEmp=T$1)*(RF!$H$21:$AO$21="RF Valet"),RF!$H$2:$AO$17)</f>
        <v>0</v>
      </c>
      <c r="U186" s="250">
        <f>SUMPRODUCT((RF!$A$2:$A$17=$A186)*(RFEmp=U$1)*(RF!$H$21:$AO$21="RF Valet"),RF!$H$2:$AO$17)</f>
        <v>0</v>
      </c>
      <c r="V186" s="250">
        <f>SUMPRODUCT((RF!$A$2:$A$17=$A186)*(RFEmp=V$1)*(RF!$H$21:$AO$21="RF Valet"),RF!$H$2:$AO$17)</f>
        <v>0</v>
      </c>
      <c r="W186" s="250">
        <f>SUMPRODUCT((RF!$A$2:$A$17=$A186)*(RFEmp=W$1)*(RF!$H$21:$AO$21="RF Valet"),RF!$H$2:$AO$17)</f>
        <v>0</v>
      </c>
      <c r="X186" s="250">
        <f>SUMPRODUCT((RF!$A$2:$A$17=$A186)*(RFEmp=X$1)*(RF!$H$21:$AO$21="RF Valet"),RF!$H$2:$AO$17)</f>
        <v>0</v>
      </c>
      <c r="Y186" s="250">
        <f>SUMPRODUCT((RF!$A$2:$A$17=$A186)*(RFEmp=Y$1)*(RF!$H$21:$AO$21="RF Valet"),RF!$H$2:$AO$17)</f>
        <v>0</v>
      </c>
      <c r="Z186" s="250">
        <f>SUMPRODUCT((RF!$A$2:$A$17=$A186)*(RFEmp=Z$1)*(RF!$H$21:$AO$21="RF Valet"),RF!$H$2:$AO$17)</f>
        <v>0</v>
      </c>
      <c r="AA186" s="250">
        <f>SUMPRODUCT((RF!$A$2:$A$17=$A186)*(RFEmp=AA$1)*(RF!$H$21:$AO$21="RF Valet"),RF!$H$2:$AO$17)</f>
        <v>0</v>
      </c>
      <c r="AB186" s="250">
        <f>SUMPRODUCT((RF!$A$2:$A$17=$A186)*(RFEmp=AB$1)*(RF!$H$21:$AO$21="RF Valet"),RF!$H$2:$AO$17)</f>
        <v>0</v>
      </c>
      <c r="AC186" s="250">
        <f>SUMPRODUCT((RF!$A$2:$A$17=$A186)*(RFEmp=AC$1)*(RF!$H$21:$AO$21="RF Valet"),RF!$H$2:$AO$17)</f>
        <v>0</v>
      </c>
      <c r="AD186" s="250">
        <f>SUMPRODUCT((RF!$A$2:$A$17=$A186)*(RFEmp=AD$1)*(RF!$H$21:$AO$21="RF Valet"),RF!$H$2:$AO$17)</f>
        <v>0</v>
      </c>
      <c r="AE186" s="250">
        <f>SUMPRODUCT((RF!$A$2:$A$17=$A186)*(RFEmp=AE$1)*(RF!$H$21:$AO$21="RF Valet"),RF!$H$2:$AO$17)</f>
        <v>0</v>
      </c>
      <c r="AF186" s="250">
        <f>SUMPRODUCT((RF!$A$2:$A$17=$A186)*(RFEmp=AF$1)*(RF!$H$21:$AO$21="RF Valet"),RF!$H$2:$AO$17)</f>
        <v>0</v>
      </c>
      <c r="AG186" s="250">
        <f>SUMPRODUCT((RF!$A$2:$A$17=$A186)*(RFEmp=AG$1)*(RF!$H$21:$AO$21="RF Valet"),RF!$H$2:$AO$17)</f>
        <v>0</v>
      </c>
      <c r="AH186" s="250">
        <f>SUMPRODUCT((RF!$A$2:$A$17=$A186)*(RFEmp=AH$1)*(RF!$H$21:$AO$21="RF Valet"),RF!$H$2:$AO$17)</f>
        <v>0</v>
      </c>
      <c r="AI186" s="250">
        <f>SUMPRODUCT((RF!$A$2:$A$17=$A186)*(RFEmp=AI$1)*(RF!$H$21:$AO$21="RF Valet"),RF!$H$2:$AO$17)</f>
        <v>0</v>
      </c>
      <c r="AJ186" s="250">
        <f>SUMPRODUCT((RF!$A$2:$A$17=$A186)*(RFEmp=AJ$1)*(RF!$H$21:$AO$21="RF Valet"),RF!$H$2:$AO$17)</f>
        <v>0</v>
      </c>
      <c r="AK186" s="250">
        <f>SUMPRODUCT((RF!$A$2:$A$17=$A186)*(RFEmp=AK$1)*(RF!$H$21:$AO$21="RF Valet"),RF!$H$2:$AO$17)</f>
        <v>0</v>
      </c>
      <c r="AL186" s="250">
        <f>SUMPRODUCT((RF!$A$2:$A$17=$A186)*(RFEmp=AL$1)*(RF!$H$21:$AO$21="RF Valet"),RF!$H$2:$AO$17)</f>
        <v>0</v>
      </c>
      <c r="AM186" s="250">
        <f>SUMPRODUCT((RF!$A$2:$A$17=$A186)*(RFEmp=AM$1)*(RF!$H$21:$AO$21="RF Valet"),RF!$H$2:$AO$17)</f>
        <v>0</v>
      </c>
      <c r="AN186" s="250">
        <f>SUMPRODUCT((RF!$A$2:$A$17=$A186)*(RFEmp=AN$1)*(RF!$H$21:$AO$21="RF Valet"),RF!$H$2:$AO$17)</f>
        <v>0</v>
      </c>
      <c r="AO186" s="250">
        <f>SUMPRODUCT((RF!$A$2:$A$17=$A186)*(RFEmp=AO$1)*(RF!$H$21:$AO$21="RF Valet"),RF!$H$2:$AO$17)</f>
        <v>0</v>
      </c>
      <c r="AP186" s="250">
        <f>SUMPRODUCT((RF!$A$2:$A$17=$A186)*(RFEmp=AP$1)*(RF!$H$21:$AO$21="RF Valet"),RF!$H$2:$AO$17)</f>
        <v>0</v>
      </c>
      <c r="AQ186" s="250">
        <f>SUMPRODUCT((RF!$A$2:$A$17=$A186)*(RFEmp=AQ$1)*(RF!$H$21:$AO$21="RF Valet"),RF!$H$2:$AO$17)</f>
        <v>0</v>
      </c>
      <c r="AR186" s="250">
        <f>SUMPRODUCT((RF!$A$2:$A$17=$A186)*(RFEmp=AR$1)*(RF!$H$21:$AO$21="RF Valet"),RF!$H$2:$AO$17)</f>
        <v>0</v>
      </c>
      <c r="AS186" s="250">
        <f>SUMPRODUCT((RF!$A$2:$A$17=$A186)*(RFEmp=AS$1)*(RF!$H$21:$AO$21="RF Valet"),RF!$H$2:$AO$17)</f>
        <v>0</v>
      </c>
      <c r="AT186" s="250">
        <f>SUMPRODUCT((RF!$A$2:$A$17=$A186)*(RFEmp=AT$1)*(RF!$H$21:$AO$21="RF Valet"),RF!$H$2:$AO$17)</f>
        <v>0</v>
      </c>
      <c r="AU186" s="250">
        <f>SUMPRODUCT((RF!$A$2:$A$17=$A186)*(RFEmp=AU$1)*(RF!$H$21:$AO$21="RF Valet"),RF!$H$2:$AO$17)</f>
        <v>0</v>
      </c>
      <c r="AV186" s="250">
        <f>SUMPRODUCT((RF!$A$2:$A$17=$A186)*(RFEmp=AV$1)*(RF!$H$21:$AO$21="RF Valet"),RF!$H$2:$AO$17)</f>
        <v>0</v>
      </c>
      <c r="AW186" s="250">
        <f>SUMPRODUCT((RF!$A$2:$A$17=$A186)*(RFEmp=AW$1)*(RF!$H$21:$AO$21="RF Valet"),RF!$H$2:$AO$17)</f>
        <v>0</v>
      </c>
      <c r="AX186" s="467">
        <f>SUMPRODUCT((RF!$A$2:$A$17=$A186)*(RFEmp=AX$1)*(RF!$H$21:$AO$21="RF Valet"),RF!$H$2:$AO$17)</f>
        <v>0</v>
      </c>
    </row>
    <row r="187" spans="1:50" s="271" customFormat="1" x14ac:dyDescent="0.2">
      <c r="A187" s="247">
        <f t="shared" si="69"/>
        <v>42564</v>
      </c>
      <c r="B187" s="571" t="s">
        <v>139</v>
      </c>
      <c r="C187" s="249">
        <f>SUMPRODUCT(('RC'!$A$2:$A$17=$A187)*(RCEmp=C$1),'RC'!$D$2:$AK$17)</f>
        <v>0</v>
      </c>
      <c r="D187" s="250">
        <f>SUMPRODUCT(('RC'!$A$2:$A$17=$A187)*(RCEmp=D$1),'RC'!$D$2:$AK$17)</f>
        <v>0</v>
      </c>
      <c r="E187" s="250">
        <f>SUMPRODUCT(('RC'!$A$2:$A$17=$A187)*(RCEmp=E$1),'RC'!$D$2:$AK$17)</f>
        <v>0</v>
      </c>
      <c r="F187" s="250">
        <f>SUMPRODUCT(('RC'!$A$2:$A$17=$A187)*(RCEmp=F$1),'RC'!$D$2:$AK$17)</f>
        <v>0</v>
      </c>
      <c r="G187" s="250">
        <f>SUMPRODUCT(('RC'!$A$2:$A$17=$A187)*(RCEmp=G$1),'RC'!$D$2:$AK$17)</f>
        <v>0</v>
      </c>
      <c r="H187" s="250">
        <f>SUMPRODUCT(('RC'!$A$2:$A$17=$A187)*(RCEmp=H$1),'RC'!$D$2:$AK$17)</f>
        <v>0</v>
      </c>
      <c r="I187" s="250">
        <f>SUMPRODUCT(('RC'!$A$2:$A$17=$A187)*(RCEmp=I$1),'RC'!$D$2:$AK$17)</f>
        <v>0</v>
      </c>
      <c r="J187" s="250">
        <f>SUMPRODUCT(('RC'!$A$2:$A$17=$A187)*(RCEmp=J$1),'RC'!$D$2:$AK$17)</f>
        <v>0</v>
      </c>
      <c r="K187" s="250">
        <f>SUMPRODUCT(('RC'!$A$2:$A$17=$A187)*(RCEmp=K$1),'RC'!$D$2:$AK$17)</f>
        <v>0</v>
      </c>
      <c r="L187" s="250">
        <f>SUMPRODUCT(('RC'!$A$2:$A$17=$A187)*(RCEmp=L$1),'RC'!$D$2:$AK$17)</f>
        <v>0</v>
      </c>
      <c r="M187" s="250">
        <f>SUMPRODUCT(('RC'!$A$2:$A$17=$A187)*(RCEmp=M$1),'RC'!$D$2:$AK$17)</f>
        <v>0</v>
      </c>
      <c r="N187" s="250">
        <f>SUMPRODUCT(('RC'!$A$2:$A$17=$A187)*(RCEmp=N$1),'RC'!$D$2:$AK$17)</f>
        <v>8.25</v>
      </c>
      <c r="O187" s="250">
        <f>SUMPRODUCT(('RC'!$A$2:$A$17=$A187)*(RCEmp=O$1),'RC'!$D$2:$AK$17)</f>
        <v>0</v>
      </c>
      <c r="P187" s="250">
        <f>SUMPRODUCT(('RC'!$A$2:$A$17=$A187)*(RCEmp=P$1),'RC'!$D$2:$AK$17)</f>
        <v>0</v>
      </c>
      <c r="Q187" s="250">
        <f>SUMPRODUCT(('RC'!$A$2:$A$17=$A187)*(RCEmp=Q$1),'RC'!$D$2:$AK$17)</f>
        <v>0</v>
      </c>
      <c r="R187" s="250">
        <f>SUMPRODUCT(('RC'!$A$2:$A$17=$A187)*(RCEmp=R$1),'RC'!$D$2:$AK$17)</f>
        <v>0</v>
      </c>
      <c r="S187" s="250">
        <f>SUMPRODUCT(('RC'!$A$2:$A$17=$A187)*(RCEmp=S$1),'RC'!$D$2:$AK$17)</f>
        <v>0</v>
      </c>
      <c r="T187" s="250">
        <f>SUMPRODUCT(('RC'!$A$2:$A$17=$A187)*(RCEmp=T$1),'RC'!$D$2:$AK$17)</f>
        <v>0</v>
      </c>
      <c r="U187" s="250">
        <f>SUMPRODUCT(('RC'!$A$2:$A$17=$A187)*(RCEmp=U$1),'RC'!$D$2:$AK$17)</f>
        <v>0</v>
      </c>
      <c r="V187" s="250">
        <f>SUMPRODUCT(('RC'!$A$2:$A$17=$A187)*(RCEmp=V$1),'RC'!$D$2:$AK$17)</f>
        <v>0</v>
      </c>
      <c r="W187" s="250">
        <f>SUMPRODUCT(('RC'!$A$2:$A$17=$A187)*(RCEmp=W$1),'RC'!$D$2:$AK$17)</f>
        <v>0</v>
      </c>
      <c r="X187" s="250">
        <f>SUMPRODUCT(('RC'!$A$2:$A$17=$A187)*(RCEmp=X$1),'RC'!$D$2:$AK$17)</f>
        <v>0</v>
      </c>
      <c r="Y187" s="250">
        <f>SUMPRODUCT(('RC'!$A$2:$A$17=$A187)*(RCEmp=Y$1),'RC'!$D$2:$AK$17)</f>
        <v>0</v>
      </c>
      <c r="Z187" s="250">
        <f>SUMPRODUCT(('RC'!$A$2:$A$17=$A187)*(RCEmp=Z$1),'RC'!$D$2:$AK$17)</f>
        <v>0</v>
      </c>
      <c r="AA187" s="250">
        <f>SUMPRODUCT(('RC'!$A$2:$A$17=$A187)*(RCEmp=AA$1),'RC'!$D$2:$AK$17)</f>
        <v>0</v>
      </c>
      <c r="AB187" s="250">
        <f>SUMPRODUCT(('RC'!$A$2:$A$17=$A187)*(RCEmp=AB$1),'RC'!$D$2:$AK$17)</f>
        <v>0</v>
      </c>
      <c r="AC187" s="250">
        <f>SUMPRODUCT(('RC'!$A$2:$A$17=$A187)*(RCEmp=AC$1),'RC'!$D$2:$AK$17)</f>
        <v>0</v>
      </c>
      <c r="AD187" s="250">
        <f>SUMPRODUCT(('RC'!$A$2:$A$17=$A187)*(RCEmp=AD$1),'RC'!$D$2:$AK$17)</f>
        <v>0</v>
      </c>
      <c r="AE187" s="250">
        <f>SUMPRODUCT(('RC'!$A$2:$A$17=$A187)*(RCEmp=AE$1),'RC'!$D$2:$AK$17)</f>
        <v>0</v>
      </c>
      <c r="AF187" s="250">
        <f>SUMPRODUCT(('RC'!$A$2:$A$17=$A187)*(RCEmp=AF$1),'RC'!$D$2:$AK$17)</f>
        <v>0</v>
      </c>
      <c r="AG187" s="250">
        <f>SUMPRODUCT(('RC'!$A$2:$A$17=$A187)*(RCEmp=AG$1),'RC'!$D$2:$AK$17)</f>
        <v>0</v>
      </c>
      <c r="AH187" s="250">
        <f>SUMPRODUCT(('RC'!$A$2:$A$17=$A187)*(RCEmp=AH$1),'RC'!$D$2:$AK$17)</f>
        <v>0</v>
      </c>
      <c r="AI187" s="250">
        <f>SUMPRODUCT(('RC'!$A$2:$A$17=$A187)*(RCEmp=AI$1),'RC'!$D$2:$AK$17)</f>
        <v>0</v>
      </c>
      <c r="AJ187" s="250">
        <f>SUMPRODUCT(('RC'!$A$2:$A$17=$A187)*(RCEmp=AJ$1),'RC'!$D$2:$AK$17)</f>
        <v>0</v>
      </c>
      <c r="AK187" s="250">
        <f>SUMPRODUCT(('RC'!$A$2:$A$17=$A187)*(RCEmp=AK$1),'RC'!$D$2:$AK$17)</f>
        <v>0</v>
      </c>
      <c r="AL187" s="250">
        <f>SUMPRODUCT(('RC'!$A$2:$A$17=$A187)*(RCEmp=AL$1),'RC'!$D$2:$AK$17)</f>
        <v>0</v>
      </c>
      <c r="AM187" s="250">
        <f>SUMPRODUCT(('RC'!$A$2:$A$17=$A187)*(RCEmp=AM$1),'RC'!$D$2:$AK$17)</f>
        <v>0</v>
      </c>
      <c r="AN187" s="250">
        <f>SUMPRODUCT(('RC'!$A$2:$A$17=$A187)*(RCEmp=AN$1),'RC'!$D$2:$AK$17)</f>
        <v>0</v>
      </c>
      <c r="AO187" s="250">
        <f>SUMPRODUCT(('RC'!$A$2:$A$17=$A187)*(RCEmp=AO$1),'RC'!$D$2:$AK$17)</f>
        <v>0</v>
      </c>
      <c r="AP187" s="250">
        <f>SUMPRODUCT(('RC'!$A$2:$A$17=$A187)*(RCEmp=AP$1),'RC'!$D$2:$AK$17)</f>
        <v>0</v>
      </c>
      <c r="AQ187" s="250">
        <f>SUMPRODUCT(('RC'!$A$2:$A$17=$A187)*(RCEmp=AQ$1),'RC'!$D$2:$AK$17)</f>
        <v>0</v>
      </c>
      <c r="AR187" s="250">
        <f>SUMPRODUCT(('RC'!$A$2:$A$17=$A187)*(RCEmp=AR$1),'RC'!$D$2:$AK$17)</f>
        <v>0</v>
      </c>
      <c r="AS187" s="250">
        <f>SUMPRODUCT(('RC'!$A$2:$A$17=$A187)*(RCEmp=AS$1),'RC'!$D$2:$AK$17)</f>
        <v>0</v>
      </c>
      <c r="AT187" s="250">
        <f>SUMPRODUCT(('RC'!$A$2:$A$17=$A187)*(RCEmp=AT$1),'RC'!$D$2:$AK$17)</f>
        <v>0</v>
      </c>
      <c r="AU187" s="250">
        <f>SUMPRODUCT(('RC'!$A$2:$A$17=$A187)*(RCEmp=AU$1),'RC'!$D$2:$AK$17)</f>
        <v>0</v>
      </c>
      <c r="AV187" s="250">
        <f>SUMPRODUCT(('RC'!$A$2:$A$17=$A187)*(RCEmp=AV$1),'RC'!$D$2:$AK$17)</f>
        <v>0</v>
      </c>
      <c r="AW187" s="250">
        <f>SUMPRODUCT(('RC'!$A$2:$A$17=$A187)*(RCEmp=AW$1),'RC'!$D$2:$AK$17)</f>
        <v>0</v>
      </c>
      <c r="AX187" s="467">
        <f>SUMPRODUCT(('RC'!$A$2:$A$17=$A187)*(RCEmp=AX$1),'RC'!$D$2:$AK$17)</f>
        <v>0</v>
      </c>
    </row>
    <row r="188" spans="1:50" s="271" customFormat="1" x14ac:dyDescent="0.2">
      <c r="A188" s="247">
        <f t="shared" si="69"/>
        <v>42564</v>
      </c>
      <c r="B188" s="639" t="s">
        <v>152</v>
      </c>
      <c r="C188" s="249">
        <f>SUMPRODUCT((HoO!$A$2:$A$34=$A188)*(HoOEmp=C$1),HoO!$E$2:$Z$34)</f>
        <v>0</v>
      </c>
      <c r="D188" s="250">
        <f>SUMPRODUCT((HoO!$A$2:$A$34=$A188)*(HoOEmp=D$1),HoO!$E$2:$Z$34)</f>
        <v>0</v>
      </c>
      <c r="E188" s="250">
        <f>SUMPRODUCT((HoO!$A$2:$A$34=$A188)*(HoOEmp=E$1),HoO!$E$2:$Z$34)</f>
        <v>0</v>
      </c>
      <c r="F188" s="250">
        <f>SUMPRODUCT((HoO!$A$2:$A$34=$A188)*(HoOEmp=F$1),HoO!$E$2:$Z$34)</f>
        <v>0</v>
      </c>
      <c r="G188" s="250">
        <f>SUMPRODUCT((HoO!$A$2:$A$34=$A188)*(HoOEmp=G$1),HoO!$E$2:$Z$34)</f>
        <v>0</v>
      </c>
      <c r="H188" s="250">
        <f>SUMPRODUCT((HoO!$A$2:$A$34=$A188)*(HoOEmp=H$1),HoO!$E$2:$Z$34)</f>
        <v>0</v>
      </c>
      <c r="I188" s="250">
        <f>SUMPRODUCT((HoO!$A$2:$A$34=$A188)*(HoOEmp=I$1),HoO!$E$2:$Z$34)</f>
        <v>0</v>
      </c>
      <c r="J188" s="250">
        <f>SUMPRODUCT((HoO!$A$2:$A$34=$A188)*(HoOEmp=J$1),HoO!$E$2:$Z$34)</f>
        <v>0</v>
      </c>
      <c r="K188" s="250">
        <f>SUMPRODUCT((HoO!$A$2:$A$34=$A188)*(HoOEmp=K$1),HoO!$E$2:$Z$34)</f>
        <v>0</v>
      </c>
      <c r="L188" s="250">
        <f>SUMPRODUCT((HoO!$A$2:$A$34=$A188)*(HoOEmp=L$1),HoO!$E$2:$Z$34)</f>
        <v>0</v>
      </c>
      <c r="M188" s="250">
        <f>SUMPRODUCT((HoO!$A$2:$A$34=$A188)*(HoOEmp=M$1),HoO!$E$2:$Z$34)</f>
        <v>0</v>
      </c>
      <c r="N188" s="250">
        <f>SUMPRODUCT((HoO!$A$2:$A$34=$A188)*(HoOEmp=N$1),HoO!$E$2:$Z$34)</f>
        <v>0</v>
      </c>
      <c r="O188" s="250">
        <f>SUMPRODUCT((HoO!$A$2:$A$34=$A188)*(HoOEmp=O$1),HoO!$E$2:$Z$34)</f>
        <v>0</v>
      </c>
      <c r="P188" s="250">
        <f>SUMPRODUCT((HoO!$A$2:$A$34=$A188)*(HoOEmp=P$1),HoO!$E$2:$Z$34)</f>
        <v>0</v>
      </c>
      <c r="Q188" s="250">
        <f>SUMPRODUCT((HoO!$A$2:$A$34=$A188)*(HoOEmp=Q$1),HoO!$E$2:$Z$34)</f>
        <v>0</v>
      </c>
      <c r="R188" s="250">
        <f>SUMPRODUCT((HoO!$A$2:$A$34=$A188)*(HoOEmp=R$1),HoO!$E$2:$Z$34)</f>
        <v>0</v>
      </c>
      <c r="S188" s="250">
        <f>SUMPRODUCT((HoO!$A$2:$A$34=$A188)*(HoOEmp=S$1),HoO!$E$2:$Z$34)</f>
        <v>0</v>
      </c>
      <c r="T188" s="250">
        <f>SUMPRODUCT((HoO!$A$2:$A$34=$A188)*(HoOEmp=T$1),HoO!$E$2:$Z$34)</f>
        <v>0</v>
      </c>
      <c r="U188" s="250">
        <f>SUMPRODUCT((HoO!$A$2:$A$34=$A188)*(HoOEmp=U$1),HoO!$E$2:$Z$34)</f>
        <v>0</v>
      </c>
      <c r="V188" s="250">
        <f>SUMPRODUCT((HoO!$A$2:$A$34=$A188)*(HoOEmp=V$1),HoO!$E$2:$Z$34)</f>
        <v>0</v>
      </c>
      <c r="W188" s="250">
        <f>SUMPRODUCT((HoO!$A$2:$A$34=$A188)*(HoOEmp=W$1),HoO!$E$2:$Z$34)</f>
        <v>0</v>
      </c>
      <c r="X188" s="250">
        <f>SUMPRODUCT((HoO!$A$2:$A$34=$A188)*(HoOEmp=X$1),HoO!$E$2:$Z$34)</f>
        <v>0</v>
      </c>
      <c r="Y188" s="250">
        <f>SUMPRODUCT((HoO!$A$2:$A$34=$A188)*(HoOEmp=Y$1),HoO!$E$2:$Z$34)</f>
        <v>0</v>
      </c>
      <c r="Z188" s="250">
        <f>SUMPRODUCT((HoO!$A$2:$A$34=$A188)*(HoOEmp=Z$1),HoO!$E$2:$Z$34)</f>
        <v>0</v>
      </c>
      <c r="AA188" s="250">
        <f>SUMPRODUCT((HoO!$A$2:$A$34=$A188)*(HoOEmp=AA$1),HoO!$E$2:$Z$34)</f>
        <v>0</v>
      </c>
      <c r="AB188" s="250">
        <f>SUMPRODUCT((HoO!$A$2:$A$34=$A188)*(HoOEmp=AB$1),HoO!$E$2:$Z$34)</f>
        <v>0</v>
      </c>
      <c r="AC188" s="250">
        <f>SUMPRODUCT((HoO!$A$2:$A$34=$A188)*(HoOEmp=AC$1),HoO!$E$2:$Z$34)</f>
        <v>0</v>
      </c>
      <c r="AD188" s="250">
        <f>SUMPRODUCT((HoO!$A$2:$A$34=$A188)*(HoOEmp=AD$1),HoO!$E$2:$Z$34)</f>
        <v>0</v>
      </c>
      <c r="AE188" s="250">
        <f>SUMPRODUCT((HoO!$A$2:$A$34=$A188)*(HoOEmp=AE$1),HoO!$E$2:$Z$34)</f>
        <v>0</v>
      </c>
      <c r="AF188" s="250">
        <f>SUMPRODUCT((HoO!$A$2:$A$34=$A188)*(HoOEmp=AF$1),HoO!$E$2:$Z$34)</f>
        <v>0</v>
      </c>
      <c r="AG188" s="250">
        <f>SUMPRODUCT((HoO!$A$2:$A$34=$A188)*(HoOEmp=AG$1),HoO!$E$2:$Z$34)</f>
        <v>0</v>
      </c>
      <c r="AH188" s="250">
        <f>SUMPRODUCT((HoO!$A$2:$A$34=$A188)*(HoOEmp=AH$1),HoO!$E$2:$Z$34)</f>
        <v>0</v>
      </c>
      <c r="AI188" s="250">
        <f>SUMPRODUCT((HoO!$A$2:$A$34=$A188)*(HoOEmp=AI$1),HoO!$E$2:$Z$34)</f>
        <v>0</v>
      </c>
      <c r="AJ188" s="250">
        <f>SUMPRODUCT((HoO!$A$2:$A$34=$A188)*(HoOEmp=AJ$1),HoO!$E$2:$Z$34)</f>
        <v>0</v>
      </c>
      <c r="AK188" s="250">
        <f>SUMPRODUCT((HoO!$A$2:$A$34=$A188)*(HoOEmp=AK$1),HoO!$E$2:$Z$34)</f>
        <v>0</v>
      </c>
      <c r="AL188" s="250">
        <f>SUMPRODUCT((HoO!$A$2:$A$34=$A188)*(HoOEmp=AL$1),HoO!$E$2:$Z$34)</f>
        <v>0</v>
      </c>
      <c r="AM188" s="250">
        <f>SUMPRODUCT((HoO!$A$2:$A$34=$A188)*(HoOEmp=AM$1),HoO!$E$2:$Z$34)</f>
        <v>0</v>
      </c>
      <c r="AN188" s="250">
        <f>SUMPRODUCT((HoO!$A$2:$A$34=$A188)*(HoOEmp=AN$1),HoO!$E$2:$Z$34)</f>
        <v>0</v>
      </c>
      <c r="AO188" s="250">
        <f>SUMPRODUCT((HoO!$A$2:$A$34=$A188)*(HoOEmp=AO$1),HoO!$E$2:$Z$34)</f>
        <v>0</v>
      </c>
      <c r="AP188" s="250">
        <f>SUMPRODUCT((HoO!$A$2:$A$34=$A188)*(HoOEmp=AP$1),HoO!$E$2:$Z$34)</f>
        <v>0</v>
      </c>
      <c r="AQ188" s="250">
        <f>SUMPRODUCT((HoO!$A$2:$A$34=$A188)*(HoOEmp=AQ$1),HoO!$E$2:$Z$34)</f>
        <v>0</v>
      </c>
      <c r="AR188" s="250">
        <f>SUMPRODUCT((HoO!$A$2:$A$34=$A188)*(HoOEmp=AR$1),HoO!$E$2:$Z$34)</f>
        <v>0</v>
      </c>
      <c r="AS188" s="250">
        <f>SUMPRODUCT((HoO!$A$2:$A$34=$A188)*(HoOEmp=AS$1),HoO!$E$2:$Z$34)</f>
        <v>0</v>
      </c>
      <c r="AT188" s="250">
        <f>SUMPRODUCT((HoO!$A$2:$A$34=$A188)*(HoOEmp=AT$1),HoO!$E$2:$Z$34)</f>
        <v>0</v>
      </c>
      <c r="AU188" s="250">
        <f>SUMPRODUCT((HoO!$A$2:$A$34=$A188)*(HoOEmp=AU$1),HoO!$E$2:$Z$34)</f>
        <v>0</v>
      </c>
      <c r="AV188" s="250">
        <f>SUMPRODUCT((HoO!$A$2:$A$34=$A188)*(HoOEmp=AV$1),HoO!$E$2:$Z$34)</f>
        <v>0</v>
      </c>
      <c r="AW188" s="250">
        <f>SUMPRODUCT((HoO!$A$2:$A$34=$A188)*(HoOEmp=AW$1),HoO!$E$2:$Z$34)</f>
        <v>0</v>
      </c>
      <c r="AX188" s="467">
        <f>SUMPRODUCT((HoO!$A$2:$A$34=$A188)*(HoOEmp=AX$1),HoO!$E$2:$Z$34)</f>
        <v>0</v>
      </c>
    </row>
    <row r="189" spans="1:50" s="271" customFormat="1" x14ac:dyDescent="0.2">
      <c r="A189" s="247">
        <f t="shared" si="69"/>
        <v>42564</v>
      </c>
      <c r="B189" s="640" t="s">
        <v>223</v>
      </c>
      <c r="C189" s="249">
        <f>SUMPRODUCT((ET!$A$2:$A$34=$A189)*(ETEmp=C$1),ET!$E$2:$Z$34)</f>
        <v>0</v>
      </c>
      <c r="D189" s="250">
        <f>SUMPRODUCT((ET!$A$2:$A$34=$A189)*(ETEmp=D$1),ET!$E$2:$Z$34)</f>
        <v>0</v>
      </c>
      <c r="E189" s="250">
        <f>SUMPRODUCT((ET!$A$2:$A$34=$A189)*(ETEmp=E$1),ET!$E$2:$Z$34)</f>
        <v>4</v>
      </c>
      <c r="F189" s="250">
        <f>SUMPRODUCT((ET!$A$2:$A$34=$A189)*(ETEmp=F$1),ET!$E$2:$Z$34)</f>
        <v>4</v>
      </c>
      <c r="G189" s="250">
        <f>SUMPRODUCT((ET!$A$2:$A$34=$A189)*(ETEmp=G$1),ET!$E$2:$Z$34)</f>
        <v>0</v>
      </c>
      <c r="H189" s="250">
        <f>SUMPRODUCT((ET!$A$2:$A$34=$A189)*(ETEmp=H$1),ET!$E$2:$Z$34)</f>
        <v>0</v>
      </c>
      <c r="I189" s="250">
        <f>SUMPRODUCT((ET!$A$2:$A$34=$A189)*(ETEmp=I$1),ET!$E$2:$Z$34)</f>
        <v>0</v>
      </c>
      <c r="J189" s="250">
        <f>SUMPRODUCT((ET!$A$2:$A$34=$A189)*(ETEmp=J$1),ET!$E$2:$Z$34)</f>
        <v>0</v>
      </c>
      <c r="K189" s="250">
        <f>SUMPRODUCT((ET!$A$2:$A$34=$A189)*(ETEmp=K$1),ET!$E$2:$Z$34)</f>
        <v>0</v>
      </c>
      <c r="L189" s="250">
        <f>SUMPRODUCT((ET!$A$2:$A$34=$A189)*(ETEmp=L$1),ET!$E$2:$Z$34)</f>
        <v>0</v>
      </c>
      <c r="M189" s="250">
        <f>SUMPRODUCT((ET!$A$2:$A$34=$A189)*(ETEmp=M$1),ET!$E$2:$Z$34)</f>
        <v>0</v>
      </c>
      <c r="N189" s="250">
        <f>SUMPRODUCT((ET!$A$2:$A$34=$A189)*(ETEmp=N$1),ET!$E$2:$Z$34)</f>
        <v>0</v>
      </c>
      <c r="O189" s="250">
        <f>SUMPRODUCT((ET!$A$2:$A$34=$A189)*(ETEmp=O$1),ET!$E$2:$Z$34)</f>
        <v>0</v>
      </c>
      <c r="P189" s="250">
        <f>SUMPRODUCT((ET!$A$2:$A$34=$A189)*(ETEmp=P$1),ET!$E$2:$Z$34)</f>
        <v>0</v>
      </c>
      <c r="Q189" s="250">
        <f>SUMPRODUCT((ET!$A$2:$A$34=$A189)*(ETEmp=Q$1),ET!$E$2:$Z$34)</f>
        <v>0</v>
      </c>
      <c r="R189" s="250">
        <f>SUMPRODUCT((ET!$A$2:$A$34=$A189)*(ETEmp=R$1),ET!$E$2:$Z$34)</f>
        <v>0</v>
      </c>
      <c r="S189" s="250">
        <f>SUMPRODUCT((ET!$A$2:$A$34=$A189)*(ETEmp=S$1),ET!$E$2:$Z$34)</f>
        <v>0</v>
      </c>
      <c r="T189" s="250">
        <f>SUMPRODUCT((ET!$A$2:$A$34=$A189)*(ETEmp=T$1),ET!$E$2:$Z$34)</f>
        <v>0</v>
      </c>
      <c r="U189" s="250">
        <f>SUMPRODUCT((ET!$A$2:$A$34=$A189)*(ETEmp=U$1),ET!$E$2:$Z$34)</f>
        <v>0</v>
      </c>
      <c r="V189" s="250">
        <f>SUMPRODUCT((ET!$A$2:$A$34=$A189)*(ETEmp=V$1),ET!$E$2:$Z$34)</f>
        <v>0</v>
      </c>
      <c r="W189" s="250">
        <f>SUMPRODUCT((ET!$A$2:$A$34=$A189)*(ETEmp=W$1),ET!$E$2:$Z$34)</f>
        <v>0</v>
      </c>
      <c r="X189" s="250">
        <f>SUMPRODUCT((ET!$A$2:$A$34=$A189)*(ETEmp=X$1),ET!$E$2:$Z$34)</f>
        <v>0</v>
      </c>
      <c r="Y189" s="250">
        <f>SUMPRODUCT((ET!$A$2:$A$34=$A189)*(ETEmp=Y$1),ET!$E$2:$Z$34)</f>
        <v>0</v>
      </c>
      <c r="Z189" s="250">
        <f>SUMPRODUCT((ET!$A$2:$A$34=$A189)*(ETEmp=Z$1),ET!$E$2:$Z$34)</f>
        <v>0</v>
      </c>
      <c r="AA189" s="250">
        <f>SUMPRODUCT((ET!$A$2:$A$34=$A189)*(ETEmp=AA$1),ET!$E$2:$Z$34)</f>
        <v>0</v>
      </c>
      <c r="AB189" s="250">
        <f>SUMPRODUCT((ET!$A$2:$A$34=$A189)*(ETEmp=AB$1),ET!$E$2:$Z$34)</f>
        <v>0</v>
      </c>
      <c r="AC189" s="250">
        <f>SUMPRODUCT((ET!$A$2:$A$34=$A189)*(ETEmp=AC$1),ET!$E$2:$Z$34)</f>
        <v>0</v>
      </c>
      <c r="AD189" s="250">
        <f>SUMPRODUCT((ET!$A$2:$A$34=$A189)*(ETEmp=AD$1),ET!$E$2:$Z$34)</f>
        <v>0</v>
      </c>
      <c r="AE189" s="250">
        <f>SUMPRODUCT((ET!$A$2:$A$34=$A189)*(ETEmp=AE$1),ET!$E$2:$Z$34)</f>
        <v>0</v>
      </c>
      <c r="AF189" s="250">
        <f>SUMPRODUCT((ET!$A$2:$A$34=$A189)*(ETEmp=AF$1),ET!$E$2:$Z$34)</f>
        <v>0</v>
      </c>
      <c r="AG189" s="250">
        <f>SUMPRODUCT((ET!$A$2:$A$34=$A189)*(ETEmp=AG$1),ET!$E$2:$Z$34)</f>
        <v>0</v>
      </c>
      <c r="AH189" s="250">
        <f>SUMPRODUCT((ET!$A$2:$A$34=$A189)*(ETEmp=AH$1),ET!$E$2:$Z$34)</f>
        <v>0</v>
      </c>
      <c r="AI189" s="250">
        <f>SUMPRODUCT((ET!$A$2:$A$34=$A189)*(ETEmp=AI$1),ET!$E$2:$Z$34)</f>
        <v>0</v>
      </c>
      <c r="AJ189" s="250">
        <f>SUMPRODUCT((ET!$A$2:$A$34=$A189)*(ETEmp=AJ$1),ET!$E$2:$Z$34)</f>
        <v>0</v>
      </c>
      <c r="AK189" s="250">
        <f>SUMPRODUCT((ET!$A$2:$A$34=$A189)*(ETEmp=AK$1),ET!$E$2:$Z$34)</f>
        <v>0</v>
      </c>
      <c r="AL189" s="250">
        <f>SUMPRODUCT((ET!$A$2:$A$34=$A189)*(ETEmp=AL$1),ET!$E$2:$Z$34)</f>
        <v>0</v>
      </c>
      <c r="AM189" s="250">
        <f>SUMPRODUCT((ET!$A$2:$A$34=$A189)*(ETEmp=AM$1),ET!$E$2:$Z$34)</f>
        <v>0</v>
      </c>
      <c r="AN189" s="250">
        <f>SUMPRODUCT((ET!$A$2:$A$34=$A189)*(ETEmp=AN$1),ET!$E$2:$Z$34)</f>
        <v>0</v>
      </c>
      <c r="AO189" s="250">
        <f>SUMPRODUCT((ET!$A$2:$A$34=$A189)*(ETEmp=AO$1),ET!$E$2:$Z$34)</f>
        <v>0</v>
      </c>
      <c r="AP189" s="250">
        <f>SUMPRODUCT((ET!$A$2:$A$34=$A189)*(ETEmp=AP$1),ET!$E$2:$Z$34)</f>
        <v>0</v>
      </c>
      <c r="AQ189" s="250">
        <f>SUMPRODUCT((ET!$A$2:$A$34=$A189)*(ETEmp=AQ$1),ET!$E$2:$Z$34)</f>
        <v>0</v>
      </c>
      <c r="AR189" s="250">
        <f>SUMPRODUCT((ET!$A$2:$A$34=$A189)*(ETEmp=AR$1),ET!$E$2:$Z$34)</f>
        <v>0</v>
      </c>
      <c r="AS189" s="250">
        <f>SUMPRODUCT((ET!$A$2:$A$34=$A189)*(ETEmp=AS$1),ET!$E$2:$Z$34)</f>
        <v>0</v>
      </c>
      <c r="AT189" s="250">
        <f>SUMPRODUCT((ET!$A$2:$A$34=$A189)*(ETEmp=AT$1),ET!$E$2:$Z$34)</f>
        <v>0</v>
      </c>
      <c r="AU189" s="250">
        <f>SUMPRODUCT((ET!$A$2:$A$34=$A189)*(ETEmp=AU$1),ET!$E$2:$Z$34)</f>
        <v>0</v>
      </c>
      <c r="AV189" s="250">
        <f>SUMPRODUCT((ET!$A$2:$A$34=$A189)*(ETEmp=AV$1),ET!$E$2:$Z$34)</f>
        <v>0</v>
      </c>
      <c r="AW189" s="250">
        <f>SUMPRODUCT((ET!$A$2:$A$34=$A189)*(ETEmp=AW$1),ET!$E$2:$Z$34)</f>
        <v>0</v>
      </c>
      <c r="AX189" s="467">
        <f>SUMPRODUCT((ET!$A$2:$A$34=$A189)*(ETEmp=AX$1),ET!$E$2:$Z$34)</f>
        <v>0</v>
      </c>
    </row>
    <row r="190" spans="1:50" s="271" customFormat="1" x14ac:dyDescent="0.2">
      <c r="A190" s="247">
        <f t="shared" si="69"/>
        <v>42564</v>
      </c>
      <c r="B190" s="641" t="s">
        <v>224</v>
      </c>
      <c r="C190" s="249">
        <f>SUMPRODUCT((UV!$A$2:$A$17=$A190)*(UVEmp=C$1),UV!$D$2:$AK$17)</f>
        <v>0</v>
      </c>
      <c r="D190" s="250">
        <f>SUMPRODUCT((UV!$A$2:$A$17=$A190)*(UVEmp=D$1),UV!$D$2:$AK$17)</f>
        <v>0</v>
      </c>
      <c r="E190" s="250">
        <f>SUMPRODUCT((UV!$A$2:$A$17=$A190)*(UVEmp=E$1),UV!$D$2:$AK$17)</f>
        <v>0</v>
      </c>
      <c r="F190" s="250">
        <f>SUMPRODUCT((UV!$A$2:$A$17=$A190)*(UVEmp=F$1),UV!$D$2:$AK$17)</f>
        <v>0</v>
      </c>
      <c r="G190" s="250">
        <f>SUMPRODUCT((UV!$A$2:$A$17=$A190)*(UVEmp=G$1),UV!$D$2:$AK$17)</f>
        <v>0</v>
      </c>
      <c r="H190" s="250">
        <f>SUMPRODUCT((UV!$A$2:$A$17=$A190)*(UVEmp=H$1),UV!$D$2:$AK$17)</f>
        <v>0</v>
      </c>
      <c r="I190" s="250">
        <f>SUMPRODUCT((UV!$A$2:$A$17=$A190)*(UVEmp=I$1),UV!$D$2:$AK$17)</f>
        <v>0</v>
      </c>
      <c r="J190" s="250">
        <f>SUMPRODUCT((UV!$A$2:$A$17=$A190)*(UVEmp=J$1),UV!$D$2:$AK$17)</f>
        <v>0</v>
      </c>
      <c r="K190" s="250">
        <f>SUMPRODUCT((UV!$A$2:$A$17=$A190)*(UVEmp=K$1),UV!$D$2:$AK$17)</f>
        <v>3.5</v>
      </c>
      <c r="L190" s="250">
        <f>SUMPRODUCT((UV!$A$2:$A$17=$A190)*(UVEmp=L$1),UV!$D$2:$AK$17)</f>
        <v>0</v>
      </c>
      <c r="M190" s="250">
        <f>SUMPRODUCT((UV!$A$2:$A$17=$A190)*(UVEmp=M$1),UV!$D$2:$AK$17)</f>
        <v>0</v>
      </c>
      <c r="N190" s="250">
        <f>SUMPRODUCT((UV!$A$2:$A$17=$A190)*(UVEmp=N$1),UV!$D$2:$AK$17)</f>
        <v>0</v>
      </c>
      <c r="O190" s="250">
        <f>SUMPRODUCT((UV!$A$2:$A$17=$A190)*(UVEmp=O$1),UV!$D$2:$AK$17)</f>
        <v>0</v>
      </c>
      <c r="P190" s="250">
        <f>SUMPRODUCT((UV!$A$2:$A$17=$A190)*(UVEmp=P$1),UV!$D$2:$AK$17)</f>
        <v>0</v>
      </c>
      <c r="Q190" s="250">
        <f>SUMPRODUCT((UV!$A$2:$A$17=$A190)*(UVEmp=Q$1),UV!$D$2:$AK$17)</f>
        <v>0</v>
      </c>
      <c r="R190" s="250">
        <f>SUMPRODUCT((UV!$A$2:$A$17=$A190)*(UVEmp=R$1),UV!$D$2:$AK$17)</f>
        <v>0</v>
      </c>
      <c r="S190" s="250">
        <f>SUMPRODUCT((UV!$A$2:$A$17=$A190)*(UVEmp=S$1),UV!$D$2:$AK$17)</f>
        <v>0</v>
      </c>
      <c r="T190" s="250">
        <f>SUMPRODUCT((UV!$A$2:$A$17=$A190)*(UVEmp=T$1),UV!$D$2:$AK$17)</f>
        <v>0</v>
      </c>
      <c r="U190" s="250">
        <f>SUMPRODUCT((UV!$A$2:$A$17=$A190)*(UVEmp=U$1),UV!$D$2:$AK$17)</f>
        <v>0</v>
      </c>
      <c r="V190" s="250">
        <f>SUMPRODUCT((UV!$A$2:$A$17=$A190)*(UVEmp=V$1),UV!$D$2:$AK$17)</f>
        <v>0</v>
      </c>
      <c r="W190" s="250">
        <f>SUMPRODUCT((UV!$A$2:$A$17=$A190)*(UVEmp=W$1),UV!$D$2:$AK$17)</f>
        <v>0</v>
      </c>
      <c r="X190" s="250">
        <f>SUMPRODUCT((UV!$A$2:$A$17=$A190)*(UVEmp=X$1),UV!$D$2:$AK$17)</f>
        <v>0</v>
      </c>
      <c r="Y190" s="250">
        <f>SUMPRODUCT((UV!$A$2:$A$17=$A190)*(UVEmp=Y$1),UV!$D$2:$AK$17)</f>
        <v>0</v>
      </c>
      <c r="Z190" s="250">
        <f>SUMPRODUCT((UV!$A$2:$A$17=$A190)*(UVEmp=Z$1),UV!$D$2:$AK$17)</f>
        <v>0</v>
      </c>
      <c r="AA190" s="250">
        <f>SUMPRODUCT((UV!$A$2:$A$17=$A190)*(UVEmp=AA$1),UV!$D$2:$AK$17)</f>
        <v>0</v>
      </c>
      <c r="AB190" s="250">
        <f>SUMPRODUCT((UV!$A$2:$A$17=$A190)*(UVEmp=AB$1),UV!$D$2:$AK$17)</f>
        <v>0</v>
      </c>
      <c r="AC190" s="250">
        <f>SUMPRODUCT((UV!$A$2:$A$17=$A190)*(UVEmp=AC$1),UV!$D$2:$AK$17)</f>
        <v>0</v>
      </c>
      <c r="AD190" s="250">
        <f>SUMPRODUCT((UV!$A$2:$A$17=$A190)*(UVEmp=AD$1),UV!$D$2:$AK$17)</f>
        <v>0</v>
      </c>
      <c r="AE190" s="250">
        <f>SUMPRODUCT((UV!$A$2:$A$17=$A190)*(UVEmp=AE$1),UV!$D$2:$AK$17)</f>
        <v>5.5</v>
      </c>
      <c r="AF190" s="250">
        <f>SUMPRODUCT((UV!$A$2:$A$17=$A190)*(UVEmp=AF$1),UV!$D$2:$AK$17)</f>
        <v>0</v>
      </c>
      <c r="AG190" s="250">
        <f>SUMPRODUCT((UV!$A$2:$A$17=$A190)*(UVEmp=AG$1),UV!$D$2:$AK$17)</f>
        <v>0</v>
      </c>
      <c r="AH190" s="250">
        <f>SUMPRODUCT((UV!$A$2:$A$17=$A190)*(UVEmp=AH$1),UV!$D$2:$AK$17)</f>
        <v>0</v>
      </c>
      <c r="AI190" s="250">
        <f>SUMPRODUCT((UV!$A$2:$A$17=$A190)*(UVEmp=AI$1),UV!$D$2:$AK$17)</f>
        <v>0</v>
      </c>
      <c r="AJ190" s="250">
        <f>SUMPRODUCT((UV!$A$2:$A$17=$A190)*(UVEmp=AJ$1),UV!$D$2:$AK$17)</f>
        <v>0</v>
      </c>
      <c r="AK190" s="250">
        <f>SUMPRODUCT((UV!$A$2:$A$17=$A190)*(UVEmp=AK$1),UV!$D$2:$AK$17)</f>
        <v>0</v>
      </c>
      <c r="AL190" s="250">
        <f>SUMPRODUCT((UV!$A$2:$A$17=$A190)*(UVEmp=AL$1),UV!$D$2:$AK$17)</f>
        <v>0</v>
      </c>
      <c r="AM190" s="250">
        <f>SUMPRODUCT((UV!$A$2:$A$17=$A190)*(UVEmp=AM$1),UV!$D$2:$AK$17)</f>
        <v>0</v>
      </c>
      <c r="AN190" s="250">
        <f>SUMPRODUCT((UV!$A$2:$A$17=$A190)*(UVEmp=AN$1),UV!$D$2:$AK$17)</f>
        <v>0</v>
      </c>
      <c r="AO190" s="250">
        <f>SUMPRODUCT((UV!$A$2:$A$17=$A190)*(UVEmp=AO$1),UV!$D$2:$AK$17)</f>
        <v>0</v>
      </c>
      <c r="AP190" s="250">
        <f>SUMPRODUCT((UV!$A$2:$A$17=$A190)*(UVEmp=AP$1),UV!$D$2:$AK$17)</f>
        <v>0</v>
      </c>
      <c r="AQ190" s="250">
        <f>SUMPRODUCT((UV!$A$2:$A$17=$A190)*(UVEmp=AQ$1),UV!$D$2:$AK$17)</f>
        <v>0</v>
      </c>
      <c r="AR190" s="250">
        <f>SUMPRODUCT((UV!$A$2:$A$17=$A190)*(UVEmp=AR$1),UV!$D$2:$AK$17)</f>
        <v>0</v>
      </c>
      <c r="AS190" s="250">
        <f>SUMPRODUCT((UV!$A$2:$A$17=$A190)*(UVEmp=AS$1),UV!$D$2:$AK$17)</f>
        <v>0</v>
      </c>
      <c r="AT190" s="250">
        <f>SUMPRODUCT((UV!$A$2:$A$17=$A190)*(UVEmp=AT$1),UV!$D$2:$AK$17)</f>
        <v>0</v>
      </c>
      <c r="AU190" s="250">
        <f>SUMPRODUCT((UV!$A$2:$A$17=$A190)*(UVEmp=AU$1),UV!$D$2:$AK$17)</f>
        <v>0</v>
      </c>
      <c r="AV190" s="250">
        <f>SUMPRODUCT((UV!$A$2:$A$17=$A190)*(UVEmp=AV$1),UV!$D$2:$AK$17)</f>
        <v>0</v>
      </c>
      <c r="AW190" s="250">
        <f>SUMPRODUCT((UV!$A$2:$A$17=$A190)*(UVEmp=AW$1),UV!$D$2:$AK$17)</f>
        <v>0</v>
      </c>
      <c r="AX190" s="467">
        <f>SUMPRODUCT((UV!$A$2:$A$17=$A190)*(UVEmp=AX$1),UV!$D$2:$AK$17)</f>
        <v>0</v>
      </c>
    </row>
    <row r="191" spans="1:50" s="271" customFormat="1" x14ac:dyDescent="0.2">
      <c r="A191" s="247">
        <f t="shared" si="69"/>
        <v>42564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69"/>
        <v>42564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69"/>
        <v>42564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69"/>
        <v>42564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3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69"/>
        <v>42564</v>
      </c>
      <c r="B195" s="263" t="s">
        <v>87</v>
      </c>
      <c r="C195" s="264">
        <f t="shared" ref="C195:AN195" si="82">IF(SUM(C182:C194)&gt;8,SUM(C182:C194)-8,0)+IF(SUM(C182:C194)&gt;12,SUM(C182:C194)-12,0)</f>
        <v>0</v>
      </c>
      <c r="D195" s="265">
        <f t="shared" si="82"/>
        <v>0</v>
      </c>
      <c r="E195" s="265">
        <f t="shared" si="82"/>
        <v>0</v>
      </c>
      <c r="F195" s="265">
        <f t="shared" si="82"/>
        <v>0</v>
      </c>
      <c r="G195" s="265">
        <f t="shared" si="82"/>
        <v>0</v>
      </c>
      <c r="H195" s="265">
        <f t="shared" si="82"/>
        <v>0</v>
      </c>
      <c r="I195" s="265">
        <f t="shared" si="82"/>
        <v>0</v>
      </c>
      <c r="J195" s="265">
        <f t="shared" si="82"/>
        <v>0</v>
      </c>
      <c r="K195" s="265">
        <f t="shared" si="82"/>
        <v>0</v>
      </c>
      <c r="L195" s="265">
        <f t="shared" si="82"/>
        <v>0</v>
      </c>
      <c r="M195" s="265">
        <f t="shared" si="82"/>
        <v>0</v>
      </c>
      <c r="N195" s="265">
        <f t="shared" si="82"/>
        <v>0.25</v>
      </c>
      <c r="O195" s="265">
        <f t="shared" si="82"/>
        <v>0</v>
      </c>
      <c r="P195" s="265">
        <f t="shared" si="82"/>
        <v>0</v>
      </c>
      <c r="Q195" s="265">
        <f t="shared" si="82"/>
        <v>0</v>
      </c>
      <c r="R195" s="265">
        <f t="shared" si="82"/>
        <v>0</v>
      </c>
      <c r="S195" s="265">
        <f t="shared" si="82"/>
        <v>0</v>
      </c>
      <c r="T195" s="265">
        <f t="shared" si="82"/>
        <v>0</v>
      </c>
      <c r="U195" s="265">
        <f t="shared" si="82"/>
        <v>0</v>
      </c>
      <c r="V195" s="265">
        <f t="shared" si="82"/>
        <v>0</v>
      </c>
      <c r="W195" s="265">
        <f t="shared" si="82"/>
        <v>0</v>
      </c>
      <c r="X195" s="265">
        <f t="shared" si="82"/>
        <v>0</v>
      </c>
      <c r="Y195" s="265">
        <f t="shared" si="82"/>
        <v>0</v>
      </c>
      <c r="Z195" s="265">
        <f t="shared" si="82"/>
        <v>0</v>
      </c>
      <c r="AA195" s="265">
        <f t="shared" si="82"/>
        <v>0</v>
      </c>
      <c r="AB195" s="265">
        <f t="shared" si="82"/>
        <v>0</v>
      </c>
      <c r="AC195" s="265">
        <f t="shared" si="82"/>
        <v>0</v>
      </c>
      <c r="AD195" s="265">
        <f t="shared" si="82"/>
        <v>0</v>
      </c>
      <c r="AE195" s="265">
        <f t="shared" si="82"/>
        <v>0</v>
      </c>
      <c r="AF195" s="265">
        <f t="shared" si="82"/>
        <v>0</v>
      </c>
      <c r="AG195" s="265">
        <f t="shared" si="82"/>
        <v>0</v>
      </c>
      <c r="AH195" s="265">
        <f t="shared" si="82"/>
        <v>0</v>
      </c>
      <c r="AI195" s="265">
        <f t="shared" si="82"/>
        <v>0</v>
      </c>
      <c r="AJ195" s="265">
        <f t="shared" si="82"/>
        <v>0</v>
      </c>
      <c r="AK195" s="265">
        <f t="shared" si="82"/>
        <v>0</v>
      </c>
      <c r="AL195" s="265">
        <f t="shared" si="82"/>
        <v>0</v>
      </c>
      <c r="AM195" s="265">
        <f t="shared" si="82"/>
        <v>0</v>
      </c>
      <c r="AN195" s="265">
        <f t="shared" si="82"/>
        <v>0</v>
      </c>
      <c r="AO195" s="265">
        <f t="shared" ref="AO195:AW195" si="83">IF(SUM(AO182:AO194)&gt;8,SUM(AO182:AO194)-8,0)+IF(SUM(AO182:AO194)&gt;12,SUM(AO182:AO194)-12,0)</f>
        <v>0</v>
      </c>
      <c r="AP195" s="265">
        <f t="shared" si="83"/>
        <v>0</v>
      </c>
      <c r="AQ195" s="265">
        <f t="shared" si="83"/>
        <v>0</v>
      </c>
      <c r="AR195" s="265">
        <f t="shared" si="83"/>
        <v>0</v>
      </c>
      <c r="AS195" s="265">
        <f t="shared" si="83"/>
        <v>0</v>
      </c>
      <c r="AT195" s="265">
        <f t="shared" si="83"/>
        <v>0</v>
      </c>
      <c r="AU195" s="265">
        <f t="shared" si="83"/>
        <v>0</v>
      </c>
      <c r="AV195" s="265">
        <f t="shared" si="83"/>
        <v>0</v>
      </c>
      <c r="AW195" s="265">
        <f t="shared" si="83"/>
        <v>0</v>
      </c>
      <c r="AX195" s="469">
        <f t="shared" ref="AX195:AX240" si="84">IF(SUM(AX182:AX194)&gt;8,SUM(AX182:AX194)-8,0)+IF(SUM(AX182:AX194)&gt;12,SUM(AX182:AX194)-12,0)</f>
        <v>0</v>
      </c>
    </row>
    <row r="196" spans="1:50" s="271" customFormat="1" x14ac:dyDescent="0.2">
      <c r="A196" s="266">
        <f t="shared" si="69"/>
        <v>42564</v>
      </c>
      <c r="B196" s="267" t="s">
        <v>86</v>
      </c>
      <c r="C196" s="268">
        <f t="shared" ref="C196:AN196" si="85">IFERROR((C$243*SUM(C182:C191)+C$244*SUM(C192:C194))/SUM(C182:C194)/2,0)*C195</f>
        <v>0</v>
      </c>
      <c r="D196" s="269">
        <f t="shared" si="85"/>
        <v>0</v>
      </c>
      <c r="E196" s="269">
        <f t="shared" si="85"/>
        <v>0</v>
      </c>
      <c r="F196" s="269">
        <f t="shared" si="85"/>
        <v>0</v>
      </c>
      <c r="G196" s="269">
        <f t="shared" si="85"/>
        <v>0</v>
      </c>
      <c r="H196" s="269">
        <f t="shared" si="85"/>
        <v>0</v>
      </c>
      <c r="I196" s="269">
        <f t="shared" si="85"/>
        <v>0</v>
      </c>
      <c r="J196" s="269">
        <f t="shared" si="85"/>
        <v>0</v>
      </c>
      <c r="K196" s="269">
        <f t="shared" si="85"/>
        <v>0</v>
      </c>
      <c r="L196" s="269">
        <f t="shared" si="85"/>
        <v>0</v>
      </c>
      <c r="M196" s="269">
        <f t="shared" si="85"/>
        <v>0</v>
      </c>
      <c r="N196" s="269">
        <f t="shared" si="85"/>
        <v>1.25</v>
      </c>
      <c r="O196" s="269">
        <f t="shared" si="85"/>
        <v>0</v>
      </c>
      <c r="P196" s="269">
        <f t="shared" si="85"/>
        <v>0</v>
      </c>
      <c r="Q196" s="269">
        <f t="shared" si="85"/>
        <v>0</v>
      </c>
      <c r="R196" s="269">
        <f t="shared" si="85"/>
        <v>0</v>
      </c>
      <c r="S196" s="269">
        <f t="shared" si="85"/>
        <v>0</v>
      </c>
      <c r="T196" s="269">
        <f t="shared" si="85"/>
        <v>0</v>
      </c>
      <c r="U196" s="269">
        <f t="shared" si="85"/>
        <v>0</v>
      </c>
      <c r="V196" s="269">
        <f t="shared" si="85"/>
        <v>0</v>
      </c>
      <c r="W196" s="269">
        <f t="shared" si="85"/>
        <v>0</v>
      </c>
      <c r="X196" s="269">
        <f t="shared" si="85"/>
        <v>0</v>
      </c>
      <c r="Y196" s="269">
        <f t="shared" si="85"/>
        <v>0</v>
      </c>
      <c r="Z196" s="269">
        <f t="shared" si="85"/>
        <v>0</v>
      </c>
      <c r="AA196" s="269">
        <f t="shared" si="85"/>
        <v>0</v>
      </c>
      <c r="AB196" s="269">
        <f t="shared" si="85"/>
        <v>0</v>
      </c>
      <c r="AC196" s="269">
        <f t="shared" si="85"/>
        <v>0</v>
      </c>
      <c r="AD196" s="269">
        <f t="shared" si="85"/>
        <v>0</v>
      </c>
      <c r="AE196" s="269">
        <f t="shared" si="85"/>
        <v>0</v>
      </c>
      <c r="AF196" s="269">
        <f t="shared" si="85"/>
        <v>0</v>
      </c>
      <c r="AG196" s="269">
        <f t="shared" si="85"/>
        <v>0</v>
      </c>
      <c r="AH196" s="269">
        <f t="shared" si="85"/>
        <v>0</v>
      </c>
      <c r="AI196" s="269">
        <f t="shared" si="85"/>
        <v>0</v>
      </c>
      <c r="AJ196" s="269">
        <f t="shared" si="85"/>
        <v>0</v>
      </c>
      <c r="AK196" s="269">
        <f t="shared" si="85"/>
        <v>0</v>
      </c>
      <c r="AL196" s="269">
        <f t="shared" si="85"/>
        <v>0</v>
      </c>
      <c r="AM196" s="269">
        <f t="shared" si="85"/>
        <v>0</v>
      </c>
      <c r="AN196" s="269">
        <f t="shared" si="85"/>
        <v>0</v>
      </c>
      <c r="AO196" s="269">
        <f t="shared" ref="AO196:AW196" si="86">IFERROR((AO$243*SUM(AO182:AO191)+AO$244*SUM(AO192:AO194))/SUM(AO182:AO194)/2,0)*AO195</f>
        <v>0</v>
      </c>
      <c r="AP196" s="269">
        <f t="shared" si="86"/>
        <v>0</v>
      </c>
      <c r="AQ196" s="269">
        <f t="shared" si="86"/>
        <v>0</v>
      </c>
      <c r="AR196" s="269">
        <f t="shared" si="86"/>
        <v>0</v>
      </c>
      <c r="AS196" s="269">
        <f t="shared" si="86"/>
        <v>0</v>
      </c>
      <c r="AT196" s="269">
        <f t="shared" si="86"/>
        <v>0</v>
      </c>
      <c r="AU196" s="269">
        <f t="shared" si="86"/>
        <v>0</v>
      </c>
      <c r="AV196" s="269">
        <f t="shared" si="86"/>
        <v>0</v>
      </c>
      <c r="AW196" s="269">
        <f t="shared" si="86"/>
        <v>0</v>
      </c>
      <c r="AX196" s="470">
        <f t="shared" ref="AX196:AX241" si="87">IFERROR((AX$243*SUM(AX182:AX191)+AX$244*SUM(AX192:AX194))/SUM(AX182:AX194)/2,0)*AX195</f>
        <v>0</v>
      </c>
    </row>
    <row r="197" spans="1:50" s="271" customFormat="1" x14ac:dyDescent="0.2">
      <c r="A197" s="247">
        <f t="shared" ref="A197" si="88">A182+1</f>
        <v>42565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 t="shared" ref="A198" si="89">A197</f>
        <v>42565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4</v>
      </c>
      <c r="E198" s="250">
        <f>SUMPRODUCT((PP!$A$2:$A$80=$A198)*(PPEmp=E$1),PP!$D$2:$BD$80)</f>
        <v>4.5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4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69"/>
        <v>42565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6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3.2500000000000004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69"/>
        <v>42565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3.9999999999999991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3.5000000000000009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69"/>
        <v>42565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69"/>
        <v>42565</v>
      </c>
      <c r="B202" s="571" t="s">
        <v>139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5.25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5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69"/>
        <v>42565</v>
      </c>
      <c r="B203" s="639" t="s">
        <v>152</v>
      </c>
      <c r="C203" s="249">
        <f>SUMPRODUCT((HoO!$A$2:$A$34=$A203)*(HoOEmp=C$1),HoO!$E$2:$Z$34)</f>
        <v>0</v>
      </c>
      <c r="D203" s="250">
        <f>SUMPRODUCT((HoO!$A$2:$A$34=$A203)*(HoOEmp=D$1),HoO!$E$2:$Z$34)</f>
        <v>0</v>
      </c>
      <c r="E203" s="250">
        <f>SUMPRODUCT((HoO!$A$2:$A$34=$A203)*(HoOEmp=E$1),HoO!$E$2:$Z$34)</f>
        <v>0</v>
      </c>
      <c r="F203" s="250">
        <f>SUMPRODUCT((HoO!$A$2:$A$34=$A203)*(HoOEmp=F$1),HoO!$E$2:$Z$34)</f>
        <v>0</v>
      </c>
      <c r="G203" s="250">
        <f>SUMPRODUCT((HoO!$A$2:$A$34=$A203)*(HoOEmp=G$1),HoO!$E$2:$Z$34)</f>
        <v>0</v>
      </c>
      <c r="H203" s="250">
        <f>SUMPRODUCT((HoO!$A$2:$A$34=$A203)*(HoOEmp=H$1),HoO!$E$2:$Z$34)</f>
        <v>0</v>
      </c>
      <c r="I203" s="250">
        <f>SUMPRODUCT((HoO!$A$2:$A$34=$A203)*(HoOEmp=I$1),HoO!$E$2:$Z$34)</f>
        <v>0</v>
      </c>
      <c r="J203" s="250">
        <f>SUMPRODUCT((HoO!$A$2:$A$34=$A203)*(HoOEmp=J$1),HoO!$E$2:$Z$34)</f>
        <v>0</v>
      </c>
      <c r="K203" s="250">
        <f>SUMPRODUCT((HoO!$A$2:$A$34=$A203)*(HoOEmp=K$1),HoO!$E$2:$Z$34)</f>
        <v>0</v>
      </c>
      <c r="L203" s="250">
        <f>SUMPRODUCT((HoO!$A$2:$A$34=$A203)*(HoOEmp=L$1),HoO!$E$2:$Z$34)</f>
        <v>0</v>
      </c>
      <c r="M203" s="250">
        <f>SUMPRODUCT((HoO!$A$2:$A$34=$A203)*(HoOEmp=M$1),HoO!$E$2:$Z$34)</f>
        <v>0</v>
      </c>
      <c r="N203" s="250">
        <f>SUMPRODUCT((HoO!$A$2:$A$34=$A203)*(HoOEmp=N$1),HoO!$E$2:$Z$34)</f>
        <v>0</v>
      </c>
      <c r="O203" s="250">
        <f>SUMPRODUCT((HoO!$A$2:$A$34=$A203)*(HoOEmp=O$1),HoO!$E$2:$Z$34)</f>
        <v>0</v>
      </c>
      <c r="P203" s="250">
        <f>SUMPRODUCT((HoO!$A$2:$A$34=$A203)*(HoOEmp=P$1),HoO!$E$2:$Z$34)</f>
        <v>0</v>
      </c>
      <c r="Q203" s="250">
        <f>SUMPRODUCT((HoO!$A$2:$A$34=$A203)*(HoOEmp=Q$1),HoO!$E$2:$Z$34)</f>
        <v>0</v>
      </c>
      <c r="R203" s="250">
        <f>SUMPRODUCT((HoO!$A$2:$A$34=$A203)*(HoOEmp=R$1),HoO!$E$2:$Z$34)</f>
        <v>0</v>
      </c>
      <c r="S203" s="250">
        <f>SUMPRODUCT((HoO!$A$2:$A$34=$A203)*(HoOEmp=S$1),HoO!$E$2:$Z$34)</f>
        <v>0</v>
      </c>
      <c r="T203" s="250">
        <f>SUMPRODUCT((HoO!$A$2:$A$34=$A203)*(HoOEmp=T$1),HoO!$E$2:$Z$34)</f>
        <v>0</v>
      </c>
      <c r="U203" s="250">
        <f>SUMPRODUCT((HoO!$A$2:$A$34=$A203)*(HoOEmp=U$1),HoO!$E$2:$Z$34)</f>
        <v>0</v>
      </c>
      <c r="V203" s="250">
        <f>SUMPRODUCT((HoO!$A$2:$A$34=$A203)*(HoOEmp=V$1),HoO!$E$2:$Z$34)</f>
        <v>0</v>
      </c>
      <c r="W203" s="250">
        <f>SUMPRODUCT((HoO!$A$2:$A$34=$A203)*(HoOEmp=W$1),HoO!$E$2:$Z$34)</f>
        <v>0</v>
      </c>
      <c r="X203" s="250">
        <f>SUMPRODUCT((HoO!$A$2:$A$34=$A203)*(HoOEmp=X$1),HoO!$E$2:$Z$34)</f>
        <v>0</v>
      </c>
      <c r="Y203" s="250">
        <f>SUMPRODUCT((HoO!$A$2:$A$34=$A203)*(HoOEmp=Y$1),HoO!$E$2:$Z$34)</f>
        <v>0</v>
      </c>
      <c r="Z203" s="250">
        <f>SUMPRODUCT((HoO!$A$2:$A$34=$A203)*(HoOEmp=Z$1),HoO!$E$2:$Z$34)</f>
        <v>0</v>
      </c>
      <c r="AA203" s="250">
        <f>SUMPRODUCT((HoO!$A$2:$A$34=$A203)*(HoOEmp=AA$1),HoO!$E$2:$Z$34)</f>
        <v>0</v>
      </c>
      <c r="AB203" s="250">
        <f>SUMPRODUCT((HoO!$A$2:$A$34=$A203)*(HoOEmp=AB$1),HoO!$E$2:$Z$34)</f>
        <v>0</v>
      </c>
      <c r="AC203" s="250">
        <f>SUMPRODUCT((HoO!$A$2:$A$34=$A203)*(HoOEmp=AC$1),HoO!$E$2:$Z$34)</f>
        <v>0</v>
      </c>
      <c r="AD203" s="250">
        <f>SUMPRODUCT((HoO!$A$2:$A$34=$A203)*(HoOEmp=AD$1),HoO!$E$2:$Z$34)</f>
        <v>0</v>
      </c>
      <c r="AE203" s="250">
        <f>SUMPRODUCT((HoO!$A$2:$A$34=$A203)*(HoOEmp=AE$1),HoO!$E$2:$Z$34)</f>
        <v>0</v>
      </c>
      <c r="AF203" s="250">
        <f>SUMPRODUCT((HoO!$A$2:$A$34=$A203)*(HoOEmp=AF$1),HoO!$E$2:$Z$34)</f>
        <v>0</v>
      </c>
      <c r="AG203" s="250">
        <f>SUMPRODUCT((HoO!$A$2:$A$34=$A203)*(HoOEmp=AG$1),HoO!$E$2:$Z$34)</f>
        <v>0</v>
      </c>
      <c r="AH203" s="250">
        <f>SUMPRODUCT((HoO!$A$2:$A$34=$A203)*(HoOEmp=AH$1),HoO!$E$2:$Z$34)</f>
        <v>0</v>
      </c>
      <c r="AI203" s="250">
        <f>SUMPRODUCT((HoO!$A$2:$A$34=$A203)*(HoOEmp=AI$1),HoO!$E$2:$Z$34)</f>
        <v>0</v>
      </c>
      <c r="AJ203" s="250">
        <f>SUMPRODUCT((HoO!$A$2:$A$34=$A203)*(HoOEmp=AJ$1),HoO!$E$2:$Z$34)</f>
        <v>0</v>
      </c>
      <c r="AK203" s="250">
        <f>SUMPRODUCT((HoO!$A$2:$A$34=$A203)*(HoOEmp=AK$1),HoO!$E$2:$Z$34)</f>
        <v>0</v>
      </c>
      <c r="AL203" s="250">
        <f>SUMPRODUCT((HoO!$A$2:$A$34=$A203)*(HoOEmp=AL$1),HoO!$E$2:$Z$34)</f>
        <v>0</v>
      </c>
      <c r="AM203" s="250">
        <f>SUMPRODUCT((HoO!$A$2:$A$34=$A203)*(HoOEmp=AM$1),HoO!$E$2:$Z$34)</f>
        <v>0</v>
      </c>
      <c r="AN203" s="250">
        <f>SUMPRODUCT((HoO!$A$2:$A$34=$A203)*(HoOEmp=AN$1),HoO!$E$2:$Z$34)</f>
        <v>0</v>
      </c>
      <c r="AO203" s="250">
        <f>SUMPRODUCT((HoO!$A$2:$A$34=$A203)*(HoOEmp=AO$1),HoO!$E$2:$Z$34)</f>
        <v>0</v>
      </c>
      <c r="AP203" s="250">
        <f>SUMPRODUCT((HoO!$A$2:$A$34=$A203)*(HoOEmp=AP$1),HoO!$E$2:$Z$34)</f>
        <v>0</v>
      </c>
      <c r="AQ203" s="250">
        <f>SUMPRODUCT((HoO!$A$2:$A$34=$A203)*(HoOEmp=AQ$1),HoO!$E$2:$Z$34)</f>
        <v>0</v>
      </c>
      <c r="AR203" s="250">
        <f>SUMPRODUCT((HoO!$A$2:$A$34=$A203)*(HoOEmp=AR$1),HoO!$E$2:$Z$34)</f>
        <v>0</v>
      </c>
      <c r="AS203" s="250">
        <f>SUMPRODUCT((HoO!$A$2:$A$34=$A203)*(HoOEmp=AS$1),HoO!$E$2:$Z$34)</f>
        <v>0</v>
      </c>
      <c r="AT203" s="250">
        <f>SUMPRODUCT((HoO!$A$2:$A$34=$A203)*(HoOEmp=AT$1),HoO!$E$2:$Z$34)</f>
        <v>0</v>
      </c>
      <c r="AU203" s="250">
        <f>SUMPRODUCT((HoO!$A$2:$A$34=$A203)*(HoOEmp=AU$1),HoO!$E$2:$Z$34)</f>
        <v>0</v>
      </c>
      <c r="AV203" s="250">
        <f>SUMPRODUCT((HoO!$A$2:$A$34=$A203)*(HoOEmp=AV$1),HoO!$E$2:$Z$34)</f>
        <v>0</v>
      </c>
      <c r="AW203" s="250">
        <f>SUMPRODUCT((HoO!$A$2:$A$34=$A203)*(HoOEmp=AW$1),HoO!$E$2:$Z$34)</f>
        <v>0</v>
      </c>
      <c r="AX203" s="467">
        <f>SUMPRODUCT((HoO!$A$2:$A$34=$A203)*(HoOEmp=AX$1),HoO!$E$2:$Z$34)</f>
        <v>0</v>
      </c>
    </row>
    <row r="204" spans="1:50" s="271" customFormat="1" x14ac:dyDescent="0.2">
      <c r="A204" s="247">
        <f t="shared" si="69"/>
        <v>42565</v>
      </c>
      <c r="B204" s="640" t="s">
        <v>223</v>
      </c>
      <c r="C204" s="249">
        <f>SUMPRODUCT((ET!$A$2:$A$34=$A204)*(ETEmp=C$1),ET!$E$2:$Z$34)</f>
        <v>0</v>
      </c>
      <c r="D204" s="250">
        <f>SUMPRODUCT((ET!$A$2:$A$34=$A204)*(ETEmp=D$1),ET!$E$2:$Z$34)</f>
        <v>0</v>
      </c>
      <c r="E204" s="250">
        <f>SUMPRODUCT((ET!$A$2:$A$34=$A204)*(ETEmp=E$1),ET!$E$2:$Z$34)</f>
        <v>0</v>
      </c>
      <c r="F204" s="250">
        <f>SUMPRODUCT((ET!$A$2:$A$34=$A204)*(ETEmp=F$1),ET!$E$2:$Z$34)</f>
        <v>4.5</v>
      </c>
      <c r="G204" s="250">
        <f>SUMPRODUCT((ET!$A$2:$A$34=$A204)*(ETEmp=G$1),ET!$E$2:$Z$34)</f>
        <v>0</v>
      </c>
      <c r="H204" s="250">
        <f>SUMPRODUCT((ET!$A$2:$A$34=$A204)*(ETEmp=H$1),ET!$E$2:$Z$34)</f>
        <v>0</v>
      </c>
      <c r="I204" s="250">
        <f>SUMPRODUCT((ET!$A$2:$A$34=$A204)*(ETEmp=I$1),ET!$E$2:$Z$34)</f>
        <v>0</v>
      </c>
      <c r="J204" s="250">
        <f>SUMPRODUCT((ET!$A$2:$A$34=$A204)*(ETEmp=J$1),ET!$E$2:$Z$34)</f>
        <v>5</v>
      </c>
      <c r="K204" s="250">
        <f>SUMPRODUCT((ET!$A$2:$A$34=$A204)*(ETEmp=K$1),ET!$E$2:$Z$34)</f>
        <v>0</v>
      </c>
      <c r="L204" s="250">
        <f>SUMPRODUCT((ET!$A$2:$A$34=$A204)*(ETEmp=L$1),ET!$E$2:$Z$34)</f>
        <v>0</v>
      </c>
      <c r="M204" s="250">
        <f>SUMPRODUCT((ET!$A$2:$A$34=$A204)*(ETEmp=M$1),ET!$E$2:$Z$34)</f>
        <v>0</v>
      </c>
      <c r="N204" s="250">
        <f>SUMPRODUCT((ET!$A$2:$A$34=$A204)*(ETEmp=N$1),ET!$E$2:$Z$34)</f>
        <v>0</v>
      </c>
      <c r="O204" s="250">
        <f>SUMPRODUCT((ET!$A$2:$A$34=$A204)*(ETEmp=O$1),ET!$E$2:$Z$34)</f>
        <v>0</v>
      </c>
      <c r="P204" s="250">
        <f>SUMPRODUCT((ET!$A$2:$A$34=$A204)*(ETEmp=P$1),ET!$E$2:$Z$34)</f>
        <v>0</v>
      </c>
      <c r="Q204" s="250">
        <f>SUMPRODUCT((ET!$A$2:$A$34=$A204)*(ETEmp=Q$1),ET!$E$2:$Z$34)</f>
        <v>0</v>
      </c>
      <c r="R204" s="250">
        <f>SUMPRODUCT((ET!$A$2:$A$34=$A204)*(ETEmp=R$1),ET!$E$2:$Z$34)</f>
        <v>0</v>
      </c>
      <c r="S204" s="250">
        <f>SUMPRODUCT((ET!$A$2:$A$34=$A204)*(ETEmp=S$1),ET!$E$2:$Z$34)</f>
        <v>0</v>
      </c>
      <c r="T204" s="250">
        <f>SUMPRODUCT((ET!$A$2:$A$34=$A204)*(ETEmp=T$1),ET!$E$2:$Z$34)</f>
        <v>0</v>
      </c>
      <c r="U204" s="250">
        <f>SUMPRODUCT((ET!$A$2:$A$34=$A204)*(ETEmp=U$1),ET!$E$2:$Z$34)</f>
        <v>0</v>
      </c>
      <c r="V204" s="250">
        <f>SUMPRODUCT((ET!$A$2:$A$34=$A204)*(ETEmp=V$1),ET!$E$2:$Z$34)</f>
        <v>0</v>
      </c>
      <c r="W204" s="250">
        <f>SUMPRODUCT((ET!$A$2:$A$34=$A204)*(ETEmp=W$1),ET!$E$2:$Z$34)</f>
        <v>0</v>
      </c>
      <c r="X204" s="250">
        <f>SUMPRODUCT((ET!$A$2:$A$34=$A204)*(ETEmp=X$1),ET!$E$2:$Z$34)</f>
        <v>0</v>
      </c>
      <c r="Y204" s="250">
        <f>SUMPRODUCT((ET!$A$2:$A$34=$A204)*(ETEmp=Y$1),ET!$E$2:$Z$34)</f>
        <v>0</v>
      </c>
      <c r="Z204" s="250">
        <f>SUMPRODUCT((ET!$A$2:$A$34=$A204)*(ETEmp=Z$1),ET!$E$2:$Z$34)</f>
        <v>0</v>
      </c>
      <c r="AA204" s="250">
        <f>SUMPRODUCT((ET!$A$2:$A$34=$A204)*(ETEmp=AA$1),ET!$E$2:$Z$34)</f>
        <v>0</v>
      </c>
      <c r="AB204" s="250">
        <f>SUMPRODUCT((ET!$A$2:$A$34=$A204)*(ETEmp=AB$1),ET!$E$2:$Z$34)</f>
        <v>0</v>
      </c>
      <c r="AC204" s="250">
        <f>SUMPRODUCT((ET!$A$2:$A$34=$A204)*(ETEmp=AC$1),ET!$E$2:$Z$34)</f>
        <v>0</v>
      </c>
      <c r="AD204" s="250">
        <f>SUMPRODUCT((ET!$A$2:$A$34=$A204)*(ETEmp=AD$1),ET!$E$2:$Z$34)</f>
        <v>0</v>
      </c>
      <c r="AE204" s="250">
        <f>SUMPRODUCT((ET!$A$2:$A$34=$A204)*(ETEmp=AE$1),ET!$E$2:$Z$34)</f>
        <v>0</v>
      </c>
      <c r="AF204" s="250">
        <f>SUMPRODUCT((ET!$A$2:$A$34=$A204)*(ETEmp=AF$1),ET!$E$2:$Z$34)</f>
        <v>0</v>
      </c>
      <c r="AG204" s="250">
        <f>SUMPRODUCT((ET!$A$2:$A$34=$A204)*(ETEmp=AG$1),ET!$E$2:$Z$34)</f>
        <v>0</v>
      </c>
      <c r="AH204" s="250">
        <f>SUMPRODUCT((ET!$A$2:$A$34=$A204)*(ETEmp=AH$1),ET!$E$2:$Z$34)</f>
        <v>0</v>
      </c>
      <c r="AI204" s="250">
        <f>SUMPRODUCT((ET!$A$2:$A$34=$A204)*(ETEmp=AI$1),ET!$E$2:$Z$34)</f>
        <v>0</v>
      </c>
      <c r="AJ204" s="250">
        <f>SUMPRODUCT((ET!$A$2:$A$34=$A204)*(ETEmp=AJ$1),ET!$E$2:$Z$34)</f>
        <v>0</v>
      </c>
      <c r="AK204" s="250">
        <f>SUMPRODUCT((ET!$A$2:$A$34=$A204)*(ETEmp=AK$1),ET!$E$2:$Z$34)</f>
        <v>0</v>
      </c>
      <c r="AL204" s="250">
        <f>SUMPRODUCT((ET!$A$2:$A$34=$A204)*(ETEmp=AL$1),ET!$E$2:$Z$34)</f>
        <v>0</v>
      </c>
      <c r="AM204" s="250">
        <f>SUMPRODUCT((ET!$A$2:$A$34=$A204)*(ETEmp=AM$1),ET!$E$2:$Z$34)</f>
        <v>0</v>
      </c>
      <c r="AN204" s="250">
        <f>SUMPRODUCT((ET!$A$2:$A$34=$A204)*(ETEmp=AN$1),ET!$E$2:$Z$34)</f>
        <v>0</v>
      </c>
      <c r="AO204" s="250">
        <f>SUMPRODUCT((ET!$A$2:$A$34=$A204)*(ETEmp=AO$1),ET!$E$2:$Z$34)</f>
        <v>0</v>
      </c>
      <c r="AP204" s="250">
        <f>SUMPRODUCT((ET!$A$2:$A$34=$A204)*(ETEmp=AP$1),ET!$E$2:$Z$34)</f>
        <v>0</v>
      </c>
      <c r="AQ204" s="250">
        <f>SUMPRODUCT((ET!$A$2:$A$34=$A204)*(ETEmp=AQ$1),ET!$E$2:$Z$34)</f>
        <v>0</v>
      </c>
      <c r="AR204" s="250">
        <f>SUMPRODUCT((ET!$A$2:$A$34=$A204)*(ETEmp=AR$1),ET!$E$2:$Z$34)</f>
        <v>0</v>
      </c>
      <c r="AS204" s="250">
        <f>SUMPRODUCT((ET!$A$2:$A$34=$A204)*(ETEmp=AS$1),ET!$E$2:$Z$34)</f>
        <v>0</v>
      </c>
      <c r="AT204" s="250">
        <f>SUMPRODUCT((ET!$A$2:$A$34=$A204)*(ETEmp=AT$1),ET!$E$2:$Z$34)</f>
        <v>0</v>
      </c>
      <c r="AU204" s="250">
        <f>SUMPRODUCT((ET!$A$2:$A$34=$A204)*(ETEmp=AU$1),ET!$E$2:$Z$34)</f>
        <v>0</v>
      </c>
      <c r="AV204" s="250">
        <f>SUMPRODUCT((ET!$A$2:$A$34=$A204)*(ETEmp=AV$1),ET!$E$2:$Z$34)</f>
        <v>0</v>
      </c>
      <c r="AW204" s="250">
        <f>SUMPRODUCT((ET!$A$2:$A$34=$A204)*(ETEmp=AW$1),ET!$E$2:$Z$34)</f>
        <v>0</v>
      </c>
      <c r="AX204" s="467">
        <f>SUMPRODUCT((ET!$A$2:$A$34=$A204)*(ETEmp=AX$1),ET!$E$2:$Z$34)</f>
        <v>0</v>
      </c>
    </row>
    <row r="205" spans="1:50" s="271" customFormat="1" x14ac:dyDescent="0.2">
      <c r="A205" s="247">
        <f t="shared" si="69"/>
        <v>42565</v>
      </c>
      <c r="B205" s="641" t="s">
        <v>224</v>
      </c>
      <c r="C205" s="249">
        <f>SUMPRODUCT((UV!$A$2:$A$17=$A205)*(UVEmp=C$1),UV!$D$2:$AK$17)</f>
        <v>0</v>
      </c>
      <c r="D205" s="250">
        <f>SUMPRODUCT((UV!$A$2:$A$17=$A205)*(UVEmp=D$1),UV!$D$2:$AK$17)</f>
        <v>0</v>
      </c>
      <c r="E205" s="250">
        <f>SUMPRODUCT((UV!$A$2:$A$17=$A205)*(UVEmp=E$1),UV!$D$2:$AK$17)</f>
        <v>2.5</v>
      </c>
      <c r="F205" s="250">
        <f>SUMPRODUCT((UV!$A$2:$A$17=$A205)*(UVEmp=F$1),UV!$D$2:$AK$17)</f>
        <v>0</v>
      </c>
      <c r="G205" s="250">
        <f>SUMPRODUCT((UV!$A$2:$A$17=$A205)*(UVEmp=G$1),UV!$D$2:$AK$17)</f>
        <v>0</v>
      </c>
      <c r="H205" s="250">
        <f>SUMPRODUCT((UV!$A$2:$A$17=$A205)*(UVEmp=H$1),UV!$D$2:$AK$17)</f>
        <v>0</v>
      </c>
      <c r="I205" s="250">
        <f>SUMPRODUCT((UV!$A$2:$A$17=$A205)*(UVEmp=I$1),UV!$D$2:$AK$17)</f>
        <v>1.5</v>
      </c>
      <c r="J205" s="250">
        <f>SUMPRODUCT((UV!$A$2:$A$17=$A205)*(UVEmp=J$1),UV!$D$2:$AK$17)</f>
        <v>0</v>
      </c>
      <c r="K205" s="250">
        <f>SUMPRODUCT((UV!$A$2:$A$17=$A205)*(UVEmp=K$1),UV!$D$2:$AK$17)</f>
        <v>6</v>
      </c>
      <c r="L205" s="250">
        <f>SUMPRODUCT((UV!$A$2:$A$17=$A205)*(UVEmp=L$1),UV!$D$2:$AK$17)</f>
        <v>0</v>
      </c>
      <c r="M205" s="250">
        <f>SUMPRODUCT((UV!$A$2:$A$17=$A205)*(UVEmp=M$1),UV!$D$2:$AK$17)</f>
        <v>0</v>
      </c>
      <c r="N205" s="250">
        <f>SUMPRODUCT((UV!$A$2:$A$17=$A205)*(UVEmp=N$1),UV!$D$2:$AK$17)</f>
        <v>0</v>
      </c>
      <c r="O205" s="250">
        <f>SUMPRODUCT((UV!$A$2:$A$17=$A205)*(UVEmp=O$1),UV!$D$2:$AK$17)</f>
        <v>0</v>
      </c>
      <c r="P205" s="250">
        <f>SUMPRODUCT((UV!$A$2:$A$17=$A205)*(UVEmp=P$1),UV!$D$2:$AK$17)</f>
        <v>0</v>
      </c>
      <c r="Q205" s="250">
        <f>SUMPRODUCT((UV!$A$2:$A$17=$A205)*(UVEmp=Q$1),UV!$D$2:$AK$17)</f>
        <v>0</v>
      </c>
      <c r="R205" s="250">
        <f>SUMPRODUCT((UV!$A$2:$A$17=$A205)*(UVEmp=R$1),UV!$D$2:$AK$17)</f>
        <v>0</v>
      </c>
      <c r="S205" s="250">
        <f>SUMPRODUCT((UV!$A$2:$A$17=$A205)*(UVEmp=S$1),UV!$D$2:$AK$17)</f>
        <v>0</v>
      </c>
      <c r="T205" s="250">
        <f>SUMPRODUCT((UV!$A$2:$A$17=$A205)*(UVEmp=T$1),UV!$D$2:$AK$17)</f>
        <v>0</v>
      </c>
      <c r="U205" s="250">
        <f>SUMPRODUCT((UV!$A$2:$A$17=$A205)*(UVEmp=U$1),UV!$D$2:$AK$17)</f>
        <v>0</v>
      </c>
      <c r="V205" s="250">
        <f>SUMPRODUCT((UV!$A$2:$A$17=$A205)*(UVEmp=V$1),UV!$D$2:$AK$17)</f>
        <v>0</v>
      </c>
      <c r="W205" s="250">
        <f>SUMPRODUCT((UV!$A$2:$A$17=$A205)*(UVEmp=W$1),UV!$D$2:$AK$17)</f>
        <v>0</v>
      </c>
      <c r="X205" s="250">
        <f>SUMPRODUCT((UV!$A$2:$A$17=$A205)*(UVEmp=X$1),UV!$D$2:$AK$17)</f>
        <v>0</v>
      </c>
      <c r="Y205" s="250">
        <f>SUMPRODUCT((UV!$A$2:$A$17=$A205)*(UVEmp=Y$1),UV!$D$2:$AK$17)</f>
        <v>0</v>
      </c>
      <c r="Z205" s="250">
        <f>SUMPRODUCT((UV!$A$2:$A$17=$A205)*(UVEmp=Z$1),UV!$D$2:$AK$17)</f>
        <v>0</v>
      </c>
      <c r="AA205" s="250">
        <f>SUMPRODUCT((UV!$A$2:$A$17=$A205)*(UVEmp=AA$1),UV!$D$2:$AK$17)</f>
        <v>0</v>
      </c>
      <c r="AB205" s="250">
        <f>SUMPRODUCT((UV!$A$2:$A$17=$A205)*(UVEmp=AB$1),UV!$D$2:$AK$17)</f>
        <v>0</v>
      </c>
      <c r="AC205" s="250">
        <f>SUMPRODUCT((UV!$A$2:$A$17=$A205)*(UVEmp=AC$1),UV!$D$2:$AK$17)</f>
        <v>0</v>
      </c>
      <c r="AD205" s="250">
        <f>SUMPRODUCT((UV!$A$2:$A$17=$A205)*(UVEmp=AD$1),UV!$D$2:$AK$17)</f>
        <v>0</v>
      </c>
      <c r="AE205" s="250">
        <f>SUMPRODUCT((UV!$A$2:$A$17=$A205)*(UVEmp=AE$1),UV!$D$2:$AK$17)</f>
        <v>5</v>
      </c>
      <c r="AF205" s="250">
        <f>SUMPRODUCT((UV!$A$2:$A$17=$A205)*(UVEmp=AF$1),UV!$D$2:$AK$17)</f>
        <v>0</v>
      </c>
      <c r="AG205" s="250">
        <f>SUMPRODUCT((UV!$A$2:$A$17=$A205)*(UVEmp=AG$1),UV!$D$2:$AK$17)</f>
        <v>0</v>
      </c>
      <c r="AH205" s="250">
        <f>SUMPRODUCT((UV!$A$2:$A$17=$A205)*(UVEmp=AH$1),UV!$D$2:$AK$17)</f>
        <v>0</v>
      </c>
      <c r="AI205" s="250">
        <f>SUMPRODUCT((UV!$A$2:$A$17=$A205)*(UVEmp=AI$1),UV!$D$2:$AK$17)</f>
        <v>0</v>
      </c>
      <c r="AJ205" s="250">
        <f>SUMPRODUCT((UV!$A$2:$A$17=$A205)*(UVEmp=AJ$1),UV!$D$2:$AK$17)</f>
        <v>0</v>
      </c>
      <c r="AK205" s="250">
        <f>SUMPRODUCT((UV!$A$2:$A$17=$A205)*(UVEmp=AK$1),UV!$D$2:$AK$17)</f>
        <v>0</v>
      </c>
      <c r="AL205" s="250">
        <f>SUMPRODUCT((UV!$A$2:$A$17=$A205)*(UVEmp=AL$1),UV!$D$2:$AK$17)</f>
        <v>0</v>
      </c>
      <c r="AM205" s="250">
        <f>SUMPRODUCT((UV!$A$2:$A$17=$A205)*(UVEmp=AM$1),UV!$D$2:$AK$17)</f>
        <v>0</v>
      </c>
      <c r="AN205" s="250">
        <f>SUMPRODUCT((UV!$A$2:$A$17=$A205)*(UVEmp=AN$1),UV!$D$2:$AK$17)</f>
        <v>0</v>
      </c>
      <c r="AO205" s="250">
        <f>SUMPRODUCT((UV!$A$2:$A$17=$A205)*(UVEmp=AO$1),UV!$D$2:$AK$17)</f>
        <v>0</v>
      </c>
      <c r="AP205" s="250">
        <f>SUMPRODUCT((UV!$A$2:$A$17=$A205)*(UVEmp=AP$1),UV!$D$2:$AK$17)</f>
        <v>0</v>
      </c>
      <c r="AQ205" s="250">
        <f>SUMPRODUCT((UV!$A$2:$A$17=$A205)*(UVEmp=AQ$1),UV!$D$2:$AK$17)</f>
        <v>0</v>
      </c>
      <c r="AR205" s="250">
        <f>SUMPRODUCT((UV!$A$2:$A$17=$A205)*(UVEmp=AR$1),UV!$D$2:$AK$17)</f>
        <v>0</v>
      </c>
      <c r="AS205" s="250">
        <f>SUMPRODUCT((UV!$A$2:$A$17=$A205)*(UVEmp=AS$1),UV!$D$2:$AK$17)</f>
        <v>0</v>
      </c>
      <c r="AT205" s="250">
        <f>SUMPRODUCT((UV!$A$2:$A$17=$A205)*(UVEmp=AT$1),UV!$D$2:$AK$17)</f>
        <v>0</v>
      </c>
      <c r="AU205" s="250">
        <f>SUMPRODUCT((UV!$A$2:$A$17=$A205)*(UVEmp=AU$1),UV!$D$2:$AK$17)</f>
        <v>0</v>
      </c>
      <c r="AV205" s="250">
        <f>SUMPRODUCT((UV!$A$2:$A$17=$A205)*(UVEmp=AV$1),UV!$D$2:$AK$17)</f>
        <v>0</v>
      </c>
      <c r="AW205" s="250">
        <f>SUMPRODUCT((UV!$A$2:$A$17=$A205)*(UVEmp=AW$1),UV!$D$2:$AK$17)</f>
        <v>0</v>
      </c>
      <c r="AX205" s="467">
        <f>SUMPRODUCT((UV!$A$2:$A$17=$A205)*(UVEmp=AX$1),UV!$D$2:$AK$17)</f>
        <v>0</v>
      </c>
    </row>
    <row r="206" spans="1:50" s="271" customFormat="1" x14ac:dyDescent="0.2">
      <c r="A206" s="247">
        <f t="shared" si="69"/>
        <v>42565</v>
      </c>
      <c r="B206" s="255" t="s">
        <v>74</v>
      </c>
      <c r="C206" s="249">
        <f>SUMPRODUCT((TM!$A$2:$A$17=$A206)*(TMEmp=C$1),TM!$D$2:$AK$17)</f>
        <v>0</v>
      </c>
      <c r="D206" s="250">
        <f>SUMPRODUCT((TM!$A$2:$A$17=$A206)*(TMEmp=D$1),TM!$D$2:$AK$17)</f>
        <v>0</v>
      </c>
      <c r="E206" s="250">
        <f>SUMPRODUCT((TM!$A$2:$A$17=$A206)*(TMEmp=E$1),TM!$D$2:$AK$17)</f>
        <v>0</v>
      </c>
      <c r="F206" s="250">
        <f>SUMPRODUCT((TM!$A$2:$A$17=$A206)*(TMEmp=F$1),TM!$D$2:$AK$17)</f>
        <v>0</v>
      </c>
      <c r="G206" s="250">
        <f>SUMPRODUCT((TM!$A$2:$A$17=$A206)*(TMEmp=G$1),TM!$D$2:$AK$17)</f>
        <v>0</v>
      </c>
      <c r="H206" s="250">
        <f>SUMPRODUCT((TM!$A$2:$A$17=$A206)*(TMEmp=H$1),TM!$D$2:$AK$17)</f>
        <v>0</v>
      </c>
      <c r="I206" s="250">
        <f>SUMPRODUCT((TM!$A$2:$A$17=$A206)*(TMEmp=I$1),TM!$D$2:$AK$17)</f>
        <v>0</v>
      </c>
      <c r="J206" s="250">
        <f>SUMPRODUCT((TM!$A$2:$A$17=$A206)*(TMEmp=J$1),TM!$D$2:$AK$17)</f>
        <v>0</v>
      </c>
      <c r="K206" s="250">
        <f>SUMPRODUCT((TM!$A$2:$A$17=$A206)*(TMEmp=K$1),TM!$D$2:$AK$17)</f>
        <v>0</v>
      </c>
      <c r="L206" s="250">
        <f>SUMPRODUCT((TM!$A$2:$A$17=$A206)*(TMEmp=L$1),TM!$D$2:$AK$17)</f>
        <v>0</v>
      </c>
      <c r="M206" s="250">
        <f>SUMPRODUCT((TM!$A$2:$A$17=$A206)*(TMEmp=M$1),TM!$D$2:$AK$17)</f>
        <v>0</v>
      </c>
      <c r="N206" s="250">
        <f>SUMPRODUCT((TM!$A$2:$A$17=$A206)*(TMEmp=N$1),TM!$D$2:$AK$17)</f>
        <v>0</v>
      </c>
      <c r="O206" s="250">
        <f>SUMPRODUCT((TM!$A$2:$A$17=$A206)*(TMEmp=O$1),TM!$D$2:$AK$17)</f>
        <v>0</v>
      </c>
      <c r="P206" s="250">
        <f>SUMPRODUCT((TM!$A$2:$A$17=$A206)*(TMEmp=P$1),TM!$D$2:$AK$17)</f>
        <v>0</v>
      </c>
      <c r="Q206" s="250">
        <f>SUMPRODUCT((TM!$A$2:$A$17=$A206)*(TMEmp=Q$1),TM!$D$2:$AK$17)</f>
        <v>0</v>
      </c>
      <c r="R206" s="250">
        <f>SUMPRODUCT((TM!$A$2:$A$17=$A206)*(TMEmp=R$1),TM!$D$2:$AK$17)</f>
        <v>0</v>
      </c>
      <c r="S206" s="250">
        <f>SUMPRODUCT((TM!$A$2:$A$17=$A206)*(TMEmp=S$1),TM!$D$2:$AK$17)</f>
        <v>0</v>
      </c>
      <c r="T206" s="250">
        <f>SUMPRODUCT((TM!$A$2:$A$17=$A206)*(TMEmp=T$1),TM!$D$2:$AK$17)</f>
        <v>0</v>
      </c>
      <c r="U206" s="250">
        <f>SUMPRODUCT((TM!$A$2:$A$17=$A206)*(TMEmp=U$1),TM!$D$2:$AK$17)</f>
        <v>0</v>
      </c>
      <c r="V206" s="250">
        <f>SUMPRODUCT((TM!$A$2:$A$17=$A206)*(TMEmp=V$1),TM!$D$2:$AK$17)</f>
        <v>0</v>
      </c>
      <c r="W206" s="250">
        <f>SUMPRODUCT((TM!$A$2:$A$17=$A206)*(TMEmp=W$1),TM!$D$2:$AK$17)</f>
        <v>0</v>
      </c>
      <c r="X206" s="250">
        <f>SUMPRODUCT((TM!$A$2:$A$17=$A206)*(TMEmp=X$1),TM!$D$2:$AK$17)</f>
        <v>0</v>
      </c>
      <c r="Y206" s="250">
        <f>SUMPRODUCT((TM!$A$2:$A$17=$A206)*(TMEmp=Y$1),TM!$D$2:$AK$17)</f>
        <v>0</v>
      </c>
      <c r="Z206" s="250">
        <f>SUMPRODUCT((TM!$A$2:$A$17=$A206)*(TMEmp=Z$1),TM!$D$2:$AK$17)</f>
        <v>0</v>
      </c>
      <c r="AA206" s="250">
        <f>SUMPRODUCT((TM!$A$2:$A$17=$A206)*(TMEmp=AA$1),TM!$D$2:$AK$17)</f>
        <v>0</v>
      </c>
      <c r="AB206" s="250">
        <f>SUMPRODUCT((TM!$A$2:$A$17=$A206)*(TMEmp=AB$1),TM!$D$2:$AK$17)</f>
        <v>0</v>
      </c>
      <c r="AC206" s="250">
        <f>SUMPRODUCT((TM!$A$2:$A$17=$A206)*(TMEmp=AC$1),TM!$D$2:$AK$17)</f>
        <v>0</v>
      </c>
      <c r="AD206" s="250">
        <f>SUMPRODUCT((TM!$A$2:$A$17=$A206)*(TMEmp=AD$1),TM!$D$2:$AK$17)</f>
        <v>0</v>
      </c>
      <c r="AE206" s="250">
        <f>SUMPRODUCT((TM!$A$2:$A$17=$A206)*(TMEmp=AE$1),TM!$D$2:$AK$17)</f>
        <v>0</v>
      </c>
      <c r="AF206" s="250">
        <f>SUMPRODUCT((TM!$A$2:$A$17=$A206)*(TMEmp=AF$1),TM!$D$2:$AK$17)</f>
        <v>0</v>
      </c>
      <c r="AG206" s="250">
        <f>SUMPRODUCT((TM!$A$2:$A$17=$A206)*(TMEmp=AG$1),TM!$D$2:$AK$17)</f>
        <v>0</v>
      </c>
      <c r="AH206" s="250">
        <f>SUMPRODUCT((TM!$A$2:$A$17=$A206)*(TMEmp=AH$1),TM!$D$2:$AK$17)</f>
        <v>0</v>
      </c>
      <c r="AI206" s="250">
        <f>SUMPRODUCT((TM!$A$2:$A$17=$A206)*(TMEmp=AI$1),TM!$D$2:$AK$17)</f>
        <v>0</v>
      </c>
      <c r="AJ206" s="250">
        <f>SUMPRODUCT((TM!$A$2:$A$17=$A206)*(TMEmp=AJ$1),TM!$D$2:$AK$17)</f>
        <v>0</v>
      </c>
      <c r="AK206" s="250">
        <f>SUMPRODUCT((TM!$A$2:$A$17=$A206)*(TMEmp=AK$1),TM!$D$2:$AK$17)</f>
        <v>0</v>
      </c>
      <c r="AL206" s="250">
        <f>SUMPRODUCT((TM!$A$2:$A$17=$A206)*(TMEmp=AL$1),TM!$D$2:$AK$17)</f>
        <v>0</v>
      </c>
      <c r="AM206" s="250">
        <f>SUMPRODUCT((TM!$A$2:$A$17=$A206)*(TMEmp=AM$1),TM!$D$2:$AK$17)</f>
        <v>0</v>
      </c>
      <c r="AN206" s="250">
        <f>SUMPRODUCT((TM!$A$2:$A$17=$A206)*(TMEmp=AN$1),TM!$D$2:$AK$17)</f>
        <v>0</v>
      </c>
      <c r="AO206" s="250">
        <f>SUMPRODUCT((TM!$A$2:$A$17=$A206)*(TMEmp=AO$1),TM!$D$2:$AK$17)</f>
        <v>0</v>
      </c>
      <c r="AP206" s="250">
        <f>SUMPRODUCT((TM!$A$2:$A$17=$A206)*(TMEmp=AP$1),TM!$D$2:$AK$17)</f>
        <v>0</v>
      </c>
      <c r="AQ206" s="250">
        <f>SUMPRODUCT((TM!$A$2:$A$17=$A206)*(TMEmp=AQ$1),TM!$D$2:$AK$17)</f>
        <v>0</v>
      </c>
      <c r="AR206" s="250">
        <f>SUMPRODUCT((TM!$A$2:$A$17=$A206)*(TMEmp=AR$1),TM!$D$2:$AK$17)</f>
        <v>0</v>
      </c>
      <c r="AS206" s="250">
        <f>SUMPRODUCT((TM!$A$2:$A$17=$A206)*(TMEmp=AS$1),TM!$D$2:$AK$17)</f>
        <v>0</v>
      </c>
      <c r="AT206" s="250">
        <f>SUMPRODUCT((TM!$A$2:$A$17=$A206)*(TMEmp=AT$1),TM!$D$2:$AK$17)</f>
        <v>0</v>
      </c>
      <c r="AU206" s="250">
        <f>SUMPRODUCT((TM!$A$2:$A$17=$A206)*(TMEmp=AU$1),TM!$D$2:$AK$17)</f>
        <v>0</v>
      </c>
      <c r="AV206" s="250">
        <f>SUMPRODUCT((TM!$A$2:$A$17=$A206)*(TMEmp=AV$1),TM!$D$2:$AK$17)</f>
        <v>0</v>
      </c>
      <c r="AW206" s="250">
        <f>SUMPRODUCT((TM!$A$2:$A$17=$A206)*(TMEmp=AW$1),TM!$D$2:$AK$17)</f>
        <v>0</v>
      </c>
      <c r="AX206" s="467">
        <f>SUMPRODUCT((TM!$A$2:$A$17=$A206)*(TMEmp=AX$1),TM!$D$2:$AK$17)</f>
        <v>0</v>
      </c>
    </row>
    <row r="207" spans="1:50" s="271" customFormat="1" x14ac:dyDescent="0.2">
      <c r="A207" s="256">
        <f t="shared" si="69"/>
        <v>42565</v>
      </c>
      <c r="B207" s="257" t="s">
        <v>72</v>
      </c>
      <c r="C207" s="258">
        <f>SUMPRODUCT((PC!$A$2:$A$80=$A207)*(PCEmp=C$1),PC!$D$2:$BD$80)</f>
        <v>0</v>
      </c>
      <c r="D207" s="259">
        <f>SUMPRODUCT((PC!$A$2:$A$80=$A207)*(PCEmp=D$1),PC!$D$2:$BD$80)</f>
        <v>0</v>
      </c>
      <c r="E207" s="259">
        <f>SUMPRODUCT((PC!$A$2:$A$80=$A207)*(PCEmp=E$1),PC!$D$2:$BD$80)</f>
        <v>0</v>
      </c>
      <c r="F207" s="259">
        <f>SUMPRODUCT((PC!$A$2:$A$80=$A207)*(PCEmp=F$1),PC!$D$2:$BD$80)</f>
        <v>0</v>
      </c>
      <c r="G207" s="259">
        <f>SUMPRODUCT((PC!$A$2:$A$80=$A207)*(PCEmp=G$1),PC!$D$2:$BD$80)</f>
        <v>0</v>
      </c>
      <c r="H207" s="259">
        <f>SUMPRODUCT((PC!$A$2:$A$80=$A207)*(PCEmp=H$1),PC!$D$2:$BD$80)</f>
        <v>0</v>
      </c>
      <c r="I207" s="259">
        <f>SUMPRODUCT((PC!$A$2:$A$80=$A207)*(PCEmp=I$1),PC!$D$2:$BD$80)</f>
        <v>0</v>
      </c>
      <c r="J207" s="259">
        <f>SUMPRODUCT((PC!$A$2:$A$80=$A207)*(PCEmp=J$1),PC!$D$2:$BD$80)</f>
        <v>0</v>
      </c>
      <c r="K207" s="259">
        <f>SUMPRODUCT((PC!$A$2:$A$80=$A207)*(PCEmp=K$1),PC!$D$2:$BD$80)</f>
        <v>0</v>
      </c>
      <c r="L207" s="259">
        <f>SUMPRODUCT((PC!$A$2:$A$80=$A207)*(PCEmp=L$1),PC!$D$2:$BD$80)</f>
        <v>0</v>
      </c>
      <c r="M207" s="259">
        <f>SUMPRODUCT((PC!$A$2:$A$80=$A207)*(PCEmp=M$1),PC!$D$2:$BD$80)</f>
        <v>0</v>
      </c>
      <c r="N207" s="259">
        <f>SUMPRODUCT((PC!$A$2:$A$80=$A207)*(PCEmp=N$1),PC!$D$2:$BD$80)</f>
        <v>0</v>
      </c>
      <c r="O207" s="259">
        <f>SUMPRODUCT((PC!$A$2:$A$80=$A207)*(PCEmp=O$1),PC!$D$2:$BD$80)</f>
        <v>0</v>
      </c>
      <c r="P207" s="259">
        <f>SUMPRODUCT((PC!$A$2:$A$80=$A207)*(PCEmp=P$1),PC!$D$2:$BD$80)</f>
        <v>0</v>
      </c>
      <c r="Q207" s="259">
        <f>SUMPRODUCT((PC!$A$2:$A$80=$A207)*(PCEmp=Q$1),PC!$D$2:$BD$80)</f>
        <v>0</v>
      </c>
      <c r="R207" s="259">
        <f>SUMPRODUCT((PC!$A$2:$A$80=$A207)*(PCEmp=R$1),PC!$D$2:$BD$80)</f>
        <v>0</v>
      </c>
      <c r="S207" s="259">
        <f>SUMPRODUCT((PC!$A$2:$A$80=$A207)*(PCEmp=S$1),PC!$D$2:$BD$80)</f>
        <v>0</v>
      </c>
      <c r="T207" s="259">
        <f>SUMPRODUCT((PC!$A$2:$A$80=$A207)*(PCEmp=T$1),PC!$D$2:$BD$80)</f>
        <v>0</v>
      </c>
      <c r="U207" s="259">
        <f>SUMPRODUCT((PC!$A$2:$A$80=$A207)*(PCEmp=U$1),PC!$D$2:$BD$80)</f>
        <v>0</v>
      </c>
      <c r="V207" s="259">
        <f>SUMPRODUCT((PC!$A$2:$A$80=$A207)*(PCEmp=V$1),PC!$D$2:$BD$80)</f>
        <v>0</v>
      </c>
      <c r="W207" s="259">
        <f>SUMPRODUCT((PC!$A$2:$A$80=$A207)*(PCEmp=W$1),PC!$D$2:$BD$80)</f>
        <v>0</v>
      </c>
      <c r="X207" s="259">
        <f>SUMPRODUCT((PC!$A$2:$A$80=$A207)*(PCEmp=X$1),PC!$D$2:$BD$80)</f>
        <v>0</v>
      </c>
      <c r="Y207" s="259">
        <f>SUMPRODUCT((PC!$A$2:$A$80=$A207)*(PCEmp=Y$1),PC!$D$2:$BD$80)</f>
        <v>0</v>
      </c>
      <c r="Z207" s="259">
        <f>SUMPRODUCT((PC!$A$2:$A$80=$A207)*(PCEmp=Z$1),PC!$D$2:$BD$80)</f>
        <v>0</v>
      </c>
      <c r="AA207" s="259">
        <f>SUMPRODUCT((PC!$A$2:$A$80=$A207)*(PCEmp=AA$1),PC!$D$2:$BD$80)</f>
        <v>0</v>
      </c>
      <c r="AB207" s="259">
        <f>SUMPRODUCT((PC!$A$2:$A$80=$A207)*(PCEmp=AB$1),PC!$D$2:$BD$80)</f>
        <v>0</v>
      </c>
      <c r="AC207" s="259">
        <f>SUMPRODUCT((PC!$A$2:$A$80=$A207)*(PCEmp=AC$1),PC!$D$2:$BD$80)</f>
        <v>0</v>
      </c>
      <c r="AD207" s="259">
        <f>SUMPRODUCT((PC!$A$2:$A$80=$A207)*(PCEmp=AD$1),PC!$D$2:$BD$80)</f>
        <v>0</v>
      </c>
      <c r="AE207" s="259">
        <f>SUMPRODUCT((PC!$A$2:$A$80=$A207)*(PCEmp=AE$1),PC!$D$2:$BD$80)</f>
        <v>0</v>
      </c>
      <c r="AF207" s="259">
        <f>SUMPRODUCT((PC!$A$2:$A$80=$A207)*(PCEmp=AF$1),PC!$D$2:$BD$80)</f>
        <v>0</v>
      </c>
      <c r="AG207" s="259">
        <f>SUMPRODUCT((PC!$A$2:$A$80=$A207)*(PCEmp=AG$1),PC!$D$2:$BD$80)</f>
        <v>0</v>
      </c>
      <c r="AH207" s="259">
        <f>SUMPRODUCT((PC!$A$2:$A$80=$A207)*(PCEmp=AH$1),PC!$D$2:$BD$80)</f>
        <v>0</v>
      </c>
      <c r="AI207" s="259">
        <f>SUMPRODUCT((PC!$A$2:$A$80=$A207)*(PCEmp=AI$1),PC!$D$2:$BD$80)</f>
        <v>0</v>
      </c>
      <c r="AJ207" s="259">
        <f>SUMPRODUCT((PC!$A$2:$A$80=$A207)*(PCEmp=AJ$1),PC!$D$2:$BD$80)</f>
        <v>0</v>
      </c>
      <c r="AK207" s="259">
        <f>SUMPRODUCT((PC!$A$2:$A$80=$A207)*(PCEmp=AK$1),PC!$D$2:$BD$80)</f>
        <v>0</v>
      </c>
      <c r="AL207" s="259">
        <f>SUMPRODUCT((PC!$A$2:$A$80=$A207)*(PCEmp=AL$1),PC!$D$2:$BD$80)</f>
        <v>0</v>
      </c>
      <c r="AM207" s="259">
        <f>SUMPRODUCT((PC!$A$2:$A$80=$A207)*(PCEmp=AM$1),PC!$D$2:$BD$80)</f>
        <v>0</v>
      </c>
      <c r="AN207" s="259">
        <f>SUMPRODUCT((PC!$A$2:$A$80=$A207)*(PCEmp=AN$1),PC!$D$2:$BD$80)</f>
        <v>0</v>
      </c>
      <c r="AO207" s="259">
        <f>SUMPRODUCT((PC!$A$2:$A$80=$A207)*(PCEmp=AO$1),PC!$D$2:$BD$80)</f>
        <v>0</v>
      </c>
      <c r="AP207" s="259">
        <f>SUMPRODUCT((PC!$A$2:$A$80=$A207)*(PCEmp=AP$1),PC!$D$2:$BD$80)</f>
        <v>0</v>
      </c>
      <c r="AQ207" s="259">
        <f>SUMPRODUCT((PC!$A$2:$A$80=$A207)*(PCEmp=AQ$1),PC!$D$2:$BD$80)</f>
        <v>0</v>
      </c>
      <c r="AR207" s="259">
        <f>SUMPRODUCT((PC!$A$2:$A$80=$A207)*(PCEmp=AR$1),PC!$D$2:$BD$80)</f>
        <v>0</v>
      </c>
      <c r="AS207" s="259">
        <f>SUMPRODUCT((PC!$A$2:$A$80=$A207)*(PCEmp=AS$1),PC!$D$2:$BD$80)</f>
        <v>0</v>
      </c>
      <c r="AT207" s="259">
        <f>SUMPRODUCT((PC!$A$2:$A$80=$A207)*(PCEmp=AT$1),PC!$D$2:$BD$80)</f>
        <v>0</v>
      </c>
      <c r="AU207" s="259">
        <f>SUMPRODUCT((PC!$A$2:$A$80=$A207)*(PCEmp=AU$1),PC!$D$2:$BD$80)</f>
        <v>0</v>
      </c>
      <c r="AV207" s="259">
        <f>SUMPRODUCT((PC!$A$2:$A$80=$A207)*(PCEmp=AV$1),PC!$D$2:$BD$80)</f>
        <v>0</v>
      </c>
      <c r="AW207" s="259">
        <f>SUMPRODUCT((PC!$A$2:$A$80=$A207)*(PCEmp=AW$1),PC!$D$2:$BD$80)</f>
        <v>0</v>
      </c>
      <c r="AX207" s="468">
        <f>SUMPRODUCT((PC!$A$2:$A$80=$A207)*(PCEmp=AX$1),PC!$D$2:$BD$80)</f>
        <v>0</v>
      </c>
    </row>
    <row r="208" spans="1:50" s="271" customFormat="1" x14ac:dyDescent="0.2">
      <c r="A208" s="247">
        <f t="shared" si="69"/>
        <v>42565</v>
      </c>
      <c r="B208" s="254" t="s">
        <v>85</v>
      </c>
      <c r="C208" s="249">
        <f>SUMPRODUCT((RF!$A$2:$A$17=$A208)*(RFEmp=C$1)*(RF!$H$21:$AO$21="RF Lead"),RF!$H$2:$AO$17)</f>
        <v>0</v>
      </c>
      <c r="D208" s="250">
        <f>SUMPRODUCT((RF!$A$2:$A$17=$A208)*(RFEmp=D$1)*(RF!$H$21:$AO$21="RF Lead"),RF!$H$2:$AO$17)</f>
        <v>0</v>
      </c>
      <c r="E208" s="250">
        <f>SUMPRODUCT((RF!$A$2:$A$17=$A208)*(RFEmp=E$1)*(RF!$H$21:$AO$21="RF Lead"),RF!$H$2:$AO$17)</f>
        <v>0</v>
      </c>
      <c r="F208" s="250">
        <f>SUMPRODUCT((RF!$A$2:$A$17=$A208)*(RFEmp=F$1)*(RF!$H$21:$AO$21="RF Lead"),RF!$H$2:$AO$17)</f>
        <v>0</v>
      </c>
      <c r="G208" s="250">
        <f>SUMPRODUCT((RF!$A$2:$A$17=$A208)*(RFEmp=G$1)*(RF!$H$21:$AO$21="RF Lead"),RF!$H$2:$AO$17)</f>
        <v>0</v>
      </c>
      <c r="H208" s="250">
        <f>SUMPRODUCT((RF!$A$2:$A$17=$A208)*(RFEmp=H$1)*(RF!$H$21:$AO$21="RF Lead"),RF!$H$2:$AO$17)</f>
        <v>0</v>
      </c>
      <c r="I208" s="250">
        <f>SUMPRODUCT((RF!$A$2:$A$17=$A208)*(RFEmp=I$1)*(RF!$H$21:$AO$21="RF Lead"),RF!$H$2:$AO$17)</f>
        <v>0</v>
      </c>
      <c r="J208" s="250">
        <f>SUMPRODUCT((RF!$A$2:$A$17=$A208)*(RFEmp=J$1)*(RF!$H$21:$AO$21="RF Lead"),RF!$H$2:$AO$17)</f>
        <v>0</v>
      </c>
      <c r="K208" s="250">
        <f>SUMPRODUCT((RF!$A$2:$A$17=$A208)*(RFEmp=K$1)*(RF!$H$21:$AO$21="RF Lead"),RF!$H$2:$AO$17)</f>
        <v>0</v>
      </c>
      <c r="L208" s="250">
        <f>SUMPRODUCT((RF!$A$2:$A$17=$A208)*(RFEmp=L$1)*(RF!$H$21:$AO$21="RF Lead"),RF!$H$2:$AO$17)</f>
        <v>0</v>
      </c>
      <c r="M208" s="250">
        <f>SUMPRODUCT((RF!$A$2:$A$17=$A208)*(RFEmp=M$1)*(RF!$H$21:$AO$21="RF Lead"),RF!$H$2:$AO$17)</f>
        <v>0</v>
      </c>
      <c r="N208" s="250">
        <f>SUMPRODUCT((RF!$A$2:$A$17=$A208)*(RFEmp=N$1)*(RF!$H$21:$AO$21="RF Lead"),RF!$H$2:$AO$17)</f>
        <v>0</v>
      </c>
      <c r="O208" s="250">
        <f>SUMPRODUCT((RF!$A$2:$A$17=$A208)*(RFEmp=O$1)*(RF!$H$21:$AO$21="RF Lead"),RF!$H$2:$AO$17)</f>
        <v>0</v>
      </c>
      <c r="P208" s="250">
        <f>SUMPRODUCT((RF!$A$2:$A$17=$A208)*(RFEmp=P$1)*(RF!$H$21:$AO$21="RF Lead"),RF!$H$2:$AO$17)</f>
        <v>0</v>
      </c>
      <c r="Q208" s="250">
        <f>SUMPRODUCT((RF!$A$2:$A$17=$A208)*(RFEmp=Q$1)*(RF!$H$21:$AO$21="RF Lead"),RF!$H$2:$AO$17)</f>
        <v>0</v>
      </c>
      <c r="R208" s="250">
        <f>SUMPRODUCT((RF!$A$2:$A$17=$A208)*(RFEmp=R$1)*(RF!$H$21:$AO$21="RF Lead"),RF!$H$2:$AO$17)</f>
        <v>0</v>
      </c>
      <c r="S208" s="250">
        <f>SUMPRODUCT((RF!$A$2:$A$17=$A208)*(RFEmp=S$1)*(RF!$H$21:$AO$21="RF Lead"),RF!$H$2:$AO$17)</f>
        <v>0</v>
      </c>
      <c r="T208" s="250">
        <f>SUMPRODUCT((RF!$A$2:$A$17=$A208)*(RFEmp=T$1)*(RF!$H$21:$AO$21="RF Lead"),RF!$H$2:$AO$17)</f>
        <v>0</v>
      </c>
      <c r="U208" s="250">
        <f>SUMPRODUCT((RF!$A$2:$A$17=$A208)*(RFEmp=U$1)*(RF!$H$21:$AO$21="RF Lead"),RF!$H$2:$AO$17)</f>
        <v>0</v>
      </c>
      <c r="V208" s="250">
        <f>SUMPRODUCT((RF!$A$2:$A$17=$A208)*(RFEmp=V$1)*(RF!$H$21:$AO$21="RF Lead"),RF!$H$2:$AO$17)</f>
        <v>0</v>
      </c>
      <c r="W208" s="250">
        <f>SUMPRODUCT((RF!$A$2:$A$17=$A208)*(RFEmp=W$1)*(RF!$H$21:$AO$21="RF Lead"),RF!$H$2:$AO$17)</f>
        <v>0</v>
      </c>
      <c r="X208" s="250">
        <f>SUMPRODUCT((RF!$A$2:$A$17=$A208)*(RFEmp=X$1)*(RF!$H$21:$AO$21="RF Lead"),RF!$H$2:$AO$17)</f>
        <v>0</v>
      </c>
      <c r="Y208" s="250">
        <f>SUMPRODUCT((RF!$A$2:$A$17=$A208)*(RFEmp=Y$1)*(RF!$H$21:$AO$21="RF Lead"),RF!$H$2:$AO$17)</f>
        <v>0</v>
      </c>
      <c r="Z208" s="250">
        <f>SUMPRODUCT((RF!$A$2:$A$17=$A208)*(RFEmp=Z$1)*(RF!$H$21:$AO$21="RF Lead"),RF!$H$2:$AO$17)</f>
        <v>0</v>
      </c>
      <c r="AA208" s="250">
        <f>SUMPRODUCT((RF!$A$2:$A$17=$A208)*(RFEmp=AA$1)*(RF!$H$21:$AO$21="RF Lead"),RF!$H$2:$AO$17)</f>
        <v>0</v>
      </c>
      <c r="AB208" s="250">
        <f>SUMPRODUCT((RF!$A$2:$A$17=$A208)*(RFEmp=AB$1)*(RF!$H$21:$AO$21="RF Lead"),RF!$H$2:$AO$17)</f>
        <v>0</v>
      </c>
      <c r="AC208" s="250">
        <f>SUMPRODUCT((RF!$A$2:$A$17=$A208)*(RFEmp=AC$1)*(RF!$H$21:$AO$21="RF Lead"),RF!$H$2:$AO$17)</f>
        <v>0</v>
      </c>
      <c r="AD208" s="250">
        <f>SUMPRODUCT((RF!$A$2:$A$17=$A208)*(RFEmp=AD$1)*(RF!$H$21:$AO$21="RF Lead"),RF!$H$2:$AO$17)</f>
        <v>0</v>
      </c>
      <c r="AE208" s="250">
        <f>SUMPRODUCT((RF!$A$2:$A$17=$A208)*(RFEmp=AE$1)*(RF!$H$21:$AO$21="RF Lead"),RF!$H$2:$AO$17)</f>
        <v>0</v>
      </c>
      <c r="AF208" s="250">
        <f>SUMPRODUCT((RF!$A$2:$A$17=$A208)*(RFEmp=AF$1)*(RF!$H$21:$AO$21="RF Lead"),RF!$H$2:$AO$17)</f>
        <v>0</v>
      </c>
      <c r="AG208" s="250">
        <f>SUMPRODUCT((RF!$A$2:$A$17=$A208)*(RFEmp=AG$1)*(RF!$H$21:$AO$21="RF Lead"),RF!$H$2:$AO$17)</f>
        <v>0</v>
      </c>
      <c r="AH208" s="250">
        <f>SUMPRODUCT((RF!$A$2:$A$17=$A208)*(RFEmp=AH$1)*(RF!$H$21:$AO$21="RF Lead"),RF!$H$2:$AO$17)</f>
        <v>0</v>
      </c>
      <c r="AI208" s="250">
        <f>SUMPRODUCT((RF!$A$2:$A$17=$A208)*(RFEmp=AI$1)*(RF!$H$21:$AO$21="RF Lead"),RF!$H$2:$AO$17)</f>
        <v>0</v>
      </c>
      <c r="AJ208" s="250">
        <f>SUMPRODUCT((RF!$A$2:$A$17=$A208)*(RFEmp=AJ$1)*(RF!$H$21:$AO$21="RF Lead"),RF!$H$2:$AO$17)</f>
        <v>0</v>
      </c>
      <c r="AK208" s="250">
        <f>SUMPRODUCT((RF!$A$2:$A$17=$A208)*(RFEmp=AK$1)*(RF!$H$21:$AO$21="RF Lead"),RF!$H$2:$AO$17)</f>
        <v>0</v>
      </c>
      <c r="AL208" s="250">
        <f>SUMPRODUCT((RF!$A$2:$A$17=$A208)*(RFEmp=AL$1)*(RF!$H$21:$AO$21="RF Lead"),RF!$H$2:$AO$17)</f>
        <v>0</v>
      </c>
      <c r="AM208" s="250">
        <f>SUMPRODUCT((RF!$A$2:$A$17=$A208)*(RFEmp=AM$1)*(RF!$H$21:$AO$21="RF Lead"),RF!$H$2:$AO$17)</f>
        <v>0</v>
      </c>
      <c r="AN208" s="250">
        <f>SUMPRODUCT((RF!$A$2:$A$17=$A208)*(RFEmp=AN$1)*(RF!$H$21:$AO$21="RF Lead"),RF!$H$2:$AO$17)</f>
        <v>0</v>
      </c>
      <c r="AO208" s="250">
        <f>SUMPRODUCT((RF!$A$2:$A$17=$A208)*(RFEmp=AO$1)*(RF!$H$21:$AO$21="RF Lead"),RF!$H$2:$AO$17)</f>
        <v>0</v>
      </c>
      <c r="AP208" s="250">
        <f>SUMPRODUCT((RF!$A$2:$A$17=$A208)*(RFEmp=AP$1)*(RF!$H$21:$AO$21="RF Lead"),RF!$H$2:$AO$17)</f>
        <v>0</v>
      </c>
      <c r="AQ208" s="250">
        <f>SUMPRODUCT((RF!$A$2:$A$17=$A208)*(RFEmp=AQ$1)*(RF!$H$21:$AO$21="RF Lead"),RF!$H$2:$AO$17)</f>
        <v>0</v>
      </c>
      <c r="AR208" s="250">
        <f>SUMPRODUCT((RF!$A$2:$A$17=$A208)*(RFEmp=AR$1)*(RF!$H$21:$AO$21="RF Lead"),RF!$H$2:$AO$17)</f>
        <v>0</v>
      </c>
      <c r="AS208" s="250">
        <f>SUMPRODUCT((RF!$A$2:$A$17=$A208)*(RFEmp=AS$1)*(RF!$H$21:$AO$21="RF Lead"),RF!$H$2:$AO$17)</f>
        <v>0</v>
      </c>
      <c r="AT208" s="250">
        <f>SUMPRODUCT((RF!$A$2:$A$17=$A208)*(RFEmp=AT$1)*(RF!$H$21:$AO$21="RF Lead"),RF!$H$2:$AO$17)</f>
        <v>0</v>
      </c>
      <c r="AU208" s="250">
        <f>SUMPRODUCT((RF!$A$2:$A$17=$A208)*(RFEmp=AU$1)*(RF!$H$21:$AO$21="RF Lead"),RF!$H$2:$AO$17)</f>
        <v>0</v>
      </c>
      <c r="AV208" s="250">
        <f>SUMPRODUCT((RF!$A$2:$A$17=$A208)*(RFEmp=AV$1)*(RF!$H$21:$AO$21="RF Lead"),RF!$H$2:$AO$17)</f>
        <v>0</v>
      </c>
      <c r="AW208" s="250">
        <f>SUMPRODUCT((RF!$A$2:$A$17=$A208)*(RFEmp=AW$1)*(RF!$H$21:$AO$21="RF Lead"),RF!$H$2:$AO$17)</f>
        <v>0</v>
      </c>
      <c r="AX208" s="467">
        <f>SUMPRODUCT((RF!$A$2:$A$17=$A208)*(RFEmp=AX$1)*(RF!$H$21:$AO$21="RF Lead"),RF!$H$2:$AO$17)</f>
        <v>0</v>
      </c>
    </row>
    <row r="209" spans="1:50" s="271" customFormat="1" x14ac:dyDescent="0.2">
      <c r="A209" s="260">
        <f t="shared" si="69"/>
        <v>42565</v>
      </c>
      <c r="B209" s="261" t="str">
        <f>Total!$M$1</f>
        <v>SC</v>
      </c>
      <c r="C209" s="249">
        <f>SUMPRODUCT((SC!$A$2:$A$34=$A209)*(SCEmp=C$1),SC!$F$2:$Z$34)</f>
        <v>0</v>
      </c>
      <c r="D209" s="250">
        <f>SUMPRODUCT((SC!$A$2:$A$34=$A209)*(SCEmp=D$1),SC!$F$2:$Z$34)</f>
        <v>0</v>
      </c>
      <c r="E209" s="250">
        <f>SUMPRODUCT((SC!$A$2:$A$34=$A209)*(SCEmp=E$1),SC!$F$2:$Z$34)</f>
        <v>0</v>
      </c>
      <c r="F209" s="250">
        <f>SUMPRODUCT((SC!$A$2:$A$34=$A209)*(SCEmp=F$1),SC!$F$2:$Z$34)</f>
        <v>0</v>
      </c>
      <c r="G209" s="250">
        <f>SUMPRODUCT((SC!$A$2:$A$34=$A209)*(SCEmp=G$1),SC!$F$2:$Z$34)</f>
        <v>0</v>
      </c>
      <c r="H209" s="250">
        <f>SUMPRODUCT((SC!$A$2:$A$34=$A209)*(SCEmp=H$1),SC!$F$2:$Z$34)</f>
        <v>0</v>
      </c>
      <c r="I209" s="250">
        <f>SUMPRODUCT((SC!$A$2:$A$34=$A209)*(SCEmp=I$1),SC!$F$2:$Z$34)</f>
        <v>0</v>
      </c>
      <c r="J209" s="250">
        <f>SUMPRODUCT((SC!$A$2:$A$34=$A209)*(SCEmp=J$1),SC!$F$2:$Z$34)</f>
        <v>0</v>
      </c>
      <c r="K209" s="250">
        <f>SUMPRODUCT((SC!$A$2:$A$34=$A209)*(SCEmp=K$1),SC!$F$2:$Z$34)</f>
        <v>0</v>
      </c>
      <c r="L209" s="250">
        <f>SUMPRODUCT((SC!$A$2:$A$34=$A209)*(SCEmp=L$1),SC!$F$2:$Z$34)</f>
        <v>0</v>
      </c>
      <c r="M209" s="250">
        <f>SUMPRODUCT((SC!$A$2:$A$34=$A209)*(SCEmp=M$1),SC!$F$2:$Z$34)</f>
        <v>0</v>
      </c>
      <c r="N209" s="250">
        <f>SUMPRODUCT((SC!$A$2:$A$34=$A209)*(SCEmp=N$1),SC!$F$2:$Z$34)</f>
        <v>0</v>
      </c>
      <c r="O209" s="250">
        <f>SUMPRODUCT((SC!$A$2:$A$34=$A209)*(SCEmp=O$1),SC!$F$2:$Z$34)</f>
        <v>0</v>
      </c>
      <c r="P209" s="250">
        <f>SUMPRODUCT((SC!$A$2:$A$34=$A209)*(SCEmp=P$1),SC!$F$2:$Z$34)</f>
        <v>0</v>
      </c>
      <c r="Q209" s="250">
        <f>SUMPRODUCT((SC!$A$2:$A$34=$A209)*(SCEmp=Q$1),SC!$F$2:$Z$34)</f>
        <v>0</v>
      </c>
      <c r="R209" s="250">
        <f>SUMPRODUCT((SC!$A$2:$A$34=$A209)*(SCEmp=R$1),SC!$F$2:$Z$34)</f>
        <v>0</v>
      </c>
      <c r="S209" s="250">
        <f>SUMPRODUCT((SC!$A$2:$A$34=$A209)*(SCEmp=S$1),SC!$F$2:$Z$34)</f>
        <v>0</v>
      </c>
      <c r="T209" s="250">
        <f>SUMPRODUCT((SC!$A$2:$A$34=$A209)*(SCEmp=T$1),SC!$F$2:$Z$34)</f>
        <v>0</v>
      </c>
      <c r="U209" s="250">
        <f>SUMPRODUCT((SC!$A$2:$A$34=$A209)*(SCEmp=U$1),SC!$F$2:$Z$34)</f>
        <v>0</v>
      </c>
      <c r="V209" s="250">
        <f>SUMPRODUCT((SC!$A$2:$A$34=$A209)*(SCEmp=V$1),SC!$F$2:$Z$34)</f>
        <v>0</v>
      </c>
      <c r="W209" s="250">
        <f>SUMPRODUCT((SC!$A$2:$A$34=$A209)*(SCEmp=W$1),SC!$F$2:$Z$34)</f>
        <v>0</v>
      </c>
      <c r="X209" s="250">
        <f>SUMPRODUCT((SC!$A$2:$A$34=$A209)*(SCEmp=X$1),SC!$F$2:$Z$34)</f>
        <v>0</v>
      </c>
      <c r="Y209" s="250">
        <f>SUMPRODUCT((SC!$A$2:$A$34=$A209)*(SCEmp=Y$1),SC!$F$2:$Z$34)</f>
        <v>0</v>
      </c>
      <c r="Z209" s="250">
        <f>SUMPRODUCT((SC!$A$2:$A$34=$A209)*(SCEmp=Z$1),SC!$F$2:$Z$34)</f>
        <v>0</v>
      </c>
      <c r="AA209" s="250">
        <f>SUMPRODUCT((SC!$A$2:$A$34=$A209)*(SCEmp=AA$1),SC!$F$2:$Z$34)</f>
        <v>0</v>
      </c>
      <c r="AB209" s="250">
        <f>SUMPRODUCT((SC!$A$2:$A$34=$A209)*(SCEmp=AB$1),SC!$F$2:$Z$34)</f>
        <v>0</v>
      </c>
      <c r="AC209" s="250">
        <f>SUMPRODUCT((SC!$A$2:$A$34=$A209)*(SCEmp=AC$1),SC!$F$2:$Z$34)</f>
        <v>3.5</v>
      </c>
      <c r="AD209" s="250">
        <f>SUMPRODUCT((SC!$A$2:$A$34=$A209)*(SCEmp=AD$1),SC!$F$2:$Z$34)</f>
        <v>0</v>
      </c>
      <c r="AE209" s="250">
        <f>SUMPRODUCT((SC!$A$2:$A$34=$A209)*(SCEmp=AE$1),SC!$F$2:$Z$34)</f>
        <v>0</v>
      </c>
      <c r="AF209" s="250">
        <f>SUMPRODUCT((SC!$A$2:$A$34=$A209)*(SCEmp=AF$1),SC!$F$2:$Z$34)</f>
        <v>0</v>
      </c>
      <c r="AG209" s="250">
        <f>SUMPRODUCT((SC!$A$2:$A$34=$A209)*(SCEmp=AG$1),SC!$F$2:$Z$34)</f>
        <v>0</v>
      </c>
      <c r="AH209" s="250">
        <f>SUMPRODUCT((SC!$A$2:$A$34=$A209)*(SCEmp=AH$1),SC!$F$2:$Z$34)</f>
        <v>0</v>
      </c>
      <c r="AI209" s="250">
        <f>SUMPRODUCT((SC!$A$2:$A$34=$A209)*(SCEmp=AI$1),SC!$F$2:$Z$34)</f>
        <v>0</v>
      </c>
      <c r="AJ209" s="250">
        <f>SUMPRODUCT((SC!$A$2:$A$34=$A209)*(SCEmp=AJ$1),SC!$F$2:$Z$34)</f>
        <v>0</v>
      </c>
      <c r="AK209" s="250">
        <f>SUMPRODUCT((SC!$A$2:$A$34=$A209)*(SCEmp=AK$1),SC!$F$2:$Z$34)</f>
        <v>0</v>
      </c>
      <c r="AL209" s="250">
        <f>SUMPRODUCT((SC!$A$2:$A$34=$A209)*(SCEmp=AL$1),SC!$F$2:$Z$34)</f>
        <v>0</v>
      </c>
      <c r="AM209" s="250">
        <f>SUMPRODUCT((SC!$A$2:$A$34=$A209)*(SCEmp=AM$1),SC!$F$2:$Z$34)</f>
        <v>0</v>
      </c>
      <c r="AN209" s="250">
        <f>SUMPRODUCT((SC!$A$2:$A$34=$A209)*(SCEmp=AN$1),SC!$F$2:$Z$34)</f>
        <v>0</v>
      </c>
      <c r="AO209" s="250">
        <f>SUMPRODUCT((SC!$A$2:$A$34=$A209)*(SCEmp=AO$1),SC!$F$2:$Z$34)</f>
        <v>0</v>
      </c>
      <c r="AP209" s="250">
        <f>SUMPRODUCT((SC!$A$2:$A$34=$A209)*(SCEmp=AP$1),SC!$F$2:$Z$34)</f>
        <v>0</v>
      </c>
      <c r="AQ209" s="250">
        <f>SUMPRODUCT((SC!$A$2:$A$34=$A209)*(SCEmp=AQ$1),SC!$F$2:$Z$34)</f>
        <v>0</v>
      </c>
      <c r="AR209" s="250">
        <f>SUMPRODUCT((SC!$A$2:$A$34=$A209)*(SCEmp=AR$1),SC!$F$2:$Z$34)</f>
        <v>0</v>
      </c>
      <c r="AS209" s="250">
        <f>SUMPRODUCT((SC!$A$2:$A$34=$A209)*(SCEmp=AS$1),SC!$F$2:$Z$34)</f>
        <v>0</v>
      </c>
      <c r="AT209" s="250">
        <f>SUMPRODUCT((SC!$A$2:$A$34=$A209)*(SCEmp=AT$1),SC!$F$2:$Z$34)</f>
        <v>0</v>
      </c>
      <c r="AU209" s="250">
        <f>SUMPRODUCT((SC!$A$2:$A$34=$A209)*(SCEmp=AU$1),SC!$F$2:$Z$34)</f>
        <v>0</v>
      </c>
      <c r="AV209" s="250">
        <f>SUMPRODUCT((SC!$A$2:$A$34=$A209)*(SCEmp=AV$1),SC!$F$2:$Z$34)</f>
        <v>0</v>
      </c>
      <c r="AW209" s="250">
        <f>SUMPRODUCT((SC!$A$2:$A$34=$A209)*(SCEmp=AW$1),SC!$F$2:$Z$34)</f>
        <v>0</v>
      </c>
      <c r="AX209" s="467">
        <f>SUMPRODUCT((SC!$A$2:$A$34=$A209)*(SCEmp=AX$1),SC!$F$2:$Z$34)</f>
        <v>0</v>
      </c>
    </row>
    <row r="210" spans="1:50" s="271" customFormat="1" x14ac:dyDescent="0.2">
      <c r="A210" s="262">
        <f t="shared" si="69"/>
        <v>42565</v>
      </c>
      <c r="B210" s="263" t="s">
        <v>87</v>
      </c>
      <c r="C210" s="264">
        <f t="shared" ref="C210:AN210" si="90">IF(SUM(C197:C209)&gt;8,SUM(C197:C209)-8,0)+IF(SUM(C197:C209)&gt;12,SUM(C197:C209)-12,0)</f>
        <v>0</v>
      </c>
      <c r="D210" s="265">
        <f t="shared" si="90"/>
        <v>0</v>
      </c>
      <c r="E210" s="265">
        <f t="shared" si="90"/>
        <v>0</v>
      </c>
      <c r="F210" s="265">
        <f t="shared" si="90"/>
        <v>0</v>
      </c>
      <c r="G210" s="265">
        <f t="shared" si="90"/>
        <v>0</v>
      </c>
      <c r="H210" s="265">
        <f t="shared" si="90"/>
        <v>0</v>
      </c>
      <c r="I210" s="265">
        <f t="shared" si="90"/>
        <v>0</v>
      </c>
      <c r="J210" s="265">
        <f t="shared" si="90"/>
        <v>0</v>
      </c>
      <c r="K210" s="265">
        <f t="shared" si="90"/>
        <v>0</v>
      </c>
      <c r="L210" s="265">
        <f t="shared" si="90"/>
        <v>0</v>
      </c>
      <c r="M210" s="265">
        <f t="shared" si="90"/>
        <v>0</v>
      </c>
      <c r="N210" s="265">
        <f t="shared" si="90"/>
        <v>0</v>
      </c>
      <c r="O210" s="265">
        <f t="shared" si="90"/>
        <v>0</v>
      </c>
      <c r="P210" s="265">
        <f t="shared" si="90"/>
        <v>0</v>
      </c>
      <c r="Q210" s="265">
        <f t="shared" si="90"/>
        <v>0</v>
      </c>
      <c r="R210" s="265">
        <f t="shared" si="90"/>
        <v>0</v>
      </c>
      <c r="S210" s="265">
        <f t="shared" si="90"/>
        <v>0</v>
      </c>
      <c r="T210" s="265">
        <f t="shared" si="90"/>
        <v>0</v>
      </c>
      <c r="U210" s="265">
        <f t="shared" si="90"/>
        <v>0</v>
      </c>
      <c r="V210" s="265">
        <f t="shared" si="90"/>
        <v>0</v>
      </c>
      <c r="W210" s="265">
        <f t="shared" si="90"/>
        <v>0</v>
      </c>
      <c r="X210" s="265">
        <f t="shared" si="90"/>
        <v>0</v>
      </c>
      <c r="Y210" s="265">
        <f t="shared" si="90"/>
        <v>0</v>
      </c>
      <c r="Z210" s="265">
        <f t="shared" si="90"/>
        <v>0.5</v>
      </c>
      <c r="AA210" s="265">
        <f t="shared" si="90"/>
        <v>0</v>
      </c>
      <c r="AB210" s="265">
        <f t="shared" si="90"/>
        <v>0</v>
      </c>
      <c r="AC210" s="265">
        <f t="shared" si="90"/>
        <v>0</v>
      </c>
      <c r="AD210" s="265">
        <f t="shared" si="90"/>
        <v>0</v>
      </c>
      <c r="AE210" s="265">
        <f t="shared" si="90"/>
        <v>0</v>
      </c>
      <c r="AF210" s="265">
        <f t="shared" si="90"/>
        <v>0</v>
      </c>
      <c r="AG210" s="265">
        <f t="shared" si="90"/>
        <v>0</v>
      </c>
      <c r="AH210" s="265">
        <f t="shared" si="90"/>
        <v>0</v>
      </c>
      <c r="AI210" s="265">
        <f t="shared" si="90"/>
        <v>0</v>
      </c>
      <c r="AJ210" s="265">
        <f t="shared" si="90"/>
        <v>0</v>
      </c>
      <c r="AK210" s="265">
        <f t="shared" si="90"/>
        <v>0</v>
      </c>
      <c r="AL210" s="265">
        <f t="shared" si="90"/>
        <v>0</v>
      </c>
      <c r="AM210" s="265">
        <f t="shared" si="90"/>
        <v>0</v>
      </c>
      <c r="AN210" s="265">
        <f t="shared" si="90"/>
        <v>0</v>
      </c>
      <c r="AO210" s="265">
        <f t="shared" ref="AO210:AW210" si="91">IF(SUM(AO197:AO209)&gt;8,SUM(AO197:AO209)-8,0)+IF(SUM(AO197:AO209)&gt;12,SUM(AO197:AO209)-12,0)</f>
        <v>0</v>
      </c>
      <c r="AP210" s="265">
        <f t="shared" si="91"/>
        <v>0</v>
      </c>
      <c r="AQ210" s="265">
        <f t="shared" si="91"/>
        <v>0</v>
      </c>
      <c r="AR210" s="265">
        <f t="shared" si="91"/>
        <v>0</v>
      </c>
      <c r="AS210" s="265">
        <f t="shared" si="91"/>
        <v>0</v>
      </c>
      <c r="AT210" s="265">
        <f t="shared" si="91"/>
        <v>0</v>
      </c>
      <c r="AU210" s="265">
        <f t="shared" si="91"/>
        <v>0</v>
      </c>
      <c r="AV210" s="265">
        <f t="shared" si="91"/>
        <v>0</v>
      </c>
      <c r="AW210" s="265">
        <f t="shared" si="91"/>
        <v>0</v>
      </c>
      <c r="AX210" s="469">
        <f t="shared" si="84"/>
        <v>0</v>
      </c>
    </row>
    <row r="211" spans="1:50" s="271" customFormat="1" x14ac:dyDescent="0.2">
      <c r="A211" s="266">
        <f t="shared" si="69"/>
        <v>42565</v>
      </c>
      <c r="B211" s="267" t="s">
        <v>86</v>
      </c>
      <c r="C211" s="268">
        <f t="shared" ref="C211:AN211" si="92">IFERROR((C$243*SUM(C197:C206)+C$244*SUM(C207:C209))/SUM(C197:C209)/2,0)*C210</f>
        <v>0</v>
      </c>
      <c r="D211" s="269">
        <f t="shared" si="92"/>
        <v>0</v>
      </c>
      <c r="E211" s="269">
        <f t="shared" si="92"/>
        <v>0</v>
      </c>
      <c r="F211" s="269">
        <f t="shared" si="92"/>
        <v>0</v>
      </c>
      <c r="G211" s="269">
        <f t="shared" si="92"/>
        <v>0</v>
      </c>
      <c r="H211" s="269">
        <f t="shared" si="92"/>
        <v>0</v>
      </c>
      <c r="I211" s="269">
        <f t="shared" si="92"/>
        <v>0</v>
      </c>
      <c r="J211" s="269">
        <f t="shared" si="92"/>
        <v>0</v>
      </c>
      <c r="K211" s="269">
        <f t="shared" si="92"/>
        <v>0</v>
      </c>
      <c r="L211" s="269">
        <f t="shared" si="92"/>
        <v>0</v>
      </c>
      <c r="M211" s="269">
        <f t="shared" si="92"/>
        <v>0</v>
      </c>
      <c r="N211" s="269">
        <f t="shared" si="92"/>
        <v>0</v>
      </c>
      <c r="O211" s="269">
        <f t="shared" si="92"/>
        <v>0</v>
      </c>
      <c r="P211" s="269">
        <f t="shared" si="92"/>
        <v>0</v>
      </c>
      <c r="Q211" s="269">
        <f t="shared" si="92"/>
        <v>0</v>
      </c>
      <c r="R211" s="269">
        <f t="shared" si="92"/>
        <v>0</v>
      </c>
      <c r="S211" s="269">
        <f t="shared" si="92"/>
        <v>0</v>
      </c>
      <c r="T211" s="269">
        <f t="shared" si="92"/>
        <v>0</v>
      </c>
      <c r="U211" s="269">
        <f t="shared" si="92"/>
        <v>0</v>
      </c>
      <c r="V211" s="269">
        <f t="shared" si="92"/>
        <v>0</v>
      </c>
      <c r="W211" s="269">
        <f t="shared" si="92"/>
        <v>0</v>
      </c>
      <c r="X211" s="269">
        <f t="shared" si="92"/>
        <v>0</v>
      </c>
      <c r="Y211" s="269">
        <f t="shared" si="92"/>
        <v>0</v>
      </c>
      <c r="Z211" s="269">
        <f t="shared" si="92"/>
        <v>2.5</v>
      </c>
      <c r="AA211" s="269">
        <f t="shared" si="92"/>
        <v>0</v>
      </c>
      <c r="AB211" s="269">
        <f t="shared" si="92"/>
        <v>0</v>
      </c>
      <c r="AC211" s="269">
        <f t="shared" si="92"/>
        <v>0</v>
      </c>
      <c r="AD211" s="269">
        <f t="shared" si="92"/>
        <v>0</v>
      </c>
      <c r="AE211" s="269">
        <f t="shared" si="92"/>
        <v>0</v>
      </c>
      <c r="AF211" s="269">
        <f t="shared" si="92"/>
        <v>0</v>
      </c>
      <c r="AG211" s="269">
        <f t="shared" si="92"/>
        <v>0</v>
      </c>
      <c r="AH211" s="269">
        <f t="shared" si="92"/>
        <v>0</v>
      </c>
      <c r="AI211" s="269">
        <f t="shared" si="92"/>
        <v>0</v>
      </c>
      <c r="AJ211" s="269">
        <f t="shared" si="92"/>
        <v>0</v>
      </c>
      <c r="AK211" s="269">
        <f t="shared" si="92"/>
        <v>0</v>
      </c>
      <c r="AL211" s="269">
        <f t="shared" si="92"/>
        <v>0</v>
      </c>
      <c r="AM211" s="269">
        <f t="shared" si="92"/>
        <v>0</v>
      </c>
      <c r="AN211" s="269">
        <f t="shared" si="92"/>
        <v>0</v>
      </c>
      <c r="AO211" s="269">
        <f t="shared" ref="AO211:AW211" si="93">IFERROR((AO$243*SUM(AO197:AO206)+AO$244*SUM(AO207:AO209))/SUM(AO197:AO209)/2,0)*AO210</f>
        <v>0</v>
      </c>
      <c r="AP211" s="269">
        <f t="shared" si="93"/>
        <v>0</v>
      </c>
      <c r="AQ211" s="269">
        <f t="shared" si="93"/>
        <v>0</v>
      </c>
      <c r="AR211" s="269">
        <f t="shared" si="93"/>
        <v>0</v>
      </c>
      <c r="AS211" s="269">
        <f t="shared" si="93"/>
        <v>0</v>
      </c>
      <c r="AT211" s="269">
        <f t="shared" si="93"/>
        <v>0</v>
      </c>
      <c r="AU211" s="269">
        <f t="shared" si="93"/>
        <v>0</v>
      </c>
      <c r="AV211" s="269">
        <f t="shared" si="93"/>
        <v>0</v>
      </c>
      <c r="AW211" s="269">
        <f t="shared" si="93"/>
        <v>0</v>
      </c>
      <c r="AX211" s="470">
        <f t="shared" si="87"/>
        <v>0</v>
      </c>
    </row>
    <row r="212" spans="1:50" s="271" customFormat="1" x14ac:dyDescent="0.2">
      <c r="A212" s="247">
        <f t="shared" ref="A212" si="94">A197+1</f>
        <v>42566</v>
      </c>
      <c r="B212" s="248" t="s">
        <v>77</v>
      </c>
      <c r="C212" s="249">
        <f>SUMPRODUCT((Driver!$A$2:$A$17=$A212)*(DriverEmp=C$1),Driver!$C$2:$V$17)</f>
        <v>0</v>
      </c>
      <c r="D212" s="250">
        <f>SUMPRODUCT((Driver!$A$2:$A$17=$A212)*(DriverEmp=D$1),Driver!$C$2:$V$17)</f>
        <v>0</v>
      </c>
      <c r="E212" s="250">
        <f>SUMPRODUCT((Driver!$A$2:$A$17=$A212)*(DriverEmp=E$1),Driver!$C$2:$V$17)</f>
        <v>0</v>
      </c>
      <c r="F212" s="250">
        <f>SUMPRODUCT((Driver!$A$2:$A$17=$A212)*(DriverEmp=F$1),Driver!$C$2:$V$17)</f>
        <v>0</v>
      </c>
      <c r="G212" s="250">
        <f>SUMPRODUCT((Driver!$A$2:$A$17=$A212)*(DriverEmp=G$1),Driver!$C$2:$V$17)</f>
        <v>0</v>
      </c>
      <c r="H212" s="250">
        <f>SUMPRODUCT((Driver!$A$2:$A$17=$A212)*(DriverEmp=H$1),Driver!$C$2:$V$17)</f>
        <v>0</v>
      </c>
      <c r="I212" s="250">
        <f>SUMPRODUCT((Driver!$A$2:$A$17=$A212)*(DriverEmp=I$1),Driver!$C$2:$V$17)</f>
        <v>0</v>
      </c>
      <c r="J212" s="250">
        <f>SUMPRODUCT((Driver!$A$2:$A$17=$A212)*(DriverEmp=J$1),Driver!$C$2:$V$17)</f>
        <v>0</v>
      </c>
      <c r="K212" s="250">
        <f>SUMPRODUCT((Driver!$A$2:$A$17=$A212)*(DriverEmp=K$1),Driver!$C$2:$V$17)</f>
        <v>0</v>
      </c>
      <c r="L212" s="250">
        <f>SUMPRODUCT((Driver!$A$2:$A$17=$A212)*(DriverEmp=L$1),Driver!$C$2:$V$17)</f>
        <v>0</v>
      </c>
      <c r="M212" s="250">
        <f>SUMPRODUCT((Driver!$A$2:$A$17=$A212)*(DriverEmp=M$1),Driver!$C$2:$V$17)</f>
        <v>0</v>
      </c>
      <c r="N212" s="250">
        <f>SUMPRODUCT((Driver!$A$2:$A$17=$A212)*(DriverEmp=N$1),Driver!$C$2:$V$17)</f>
        <v>0</v>
      </c>
      <c r="O212" s="250">
        <f>SUMPRODUCT((Driver!$A$2:$A$17=$A212)*(DriverEmp=O$1),Driver!$C$2:$V$17)</f>
        <v>0</v>
      </c>
      <c r="P212" s="250">
        <f>SUMPRODUCT((Driver!$A$2:$A$17=$A212)*(DriverEmp=P$1),Driver!$C$2:$V$17)</f>
        <v>0</v>
      </c>
      <c r="Q212" s="250">
        <f>SUMPRODUCT((Driver!$A$2:$A$17=$A212)*(DriverEmp=Q$1),Driver!$C$2:$V$17)</f>
        <v>0</v>
      </c>
      <c r="R212" s="250">
        <f>SUMPRODUCT((Driver!$A$2:$A$17=$A212)*(DriverEmp=R$1),Driver!$C$2:$V$17)</f>
        <v>0</v>
      </c>
      <c r="S212" s="250">
        <f>SUMPRODUCT((Driver!$A$2:$A$17=$A212)*(DriverEmp=S$1),Driver!$C$2:$V$17)</f>
        <v>0</v>
      </c>
      <c r="T212" s="250">
        <f>SUMPRODUCT((Driver!$A$2:$A$17=$A212)*(DriverEmp=T$1),Driver!$C$2:$V$17)</f>
        <v>0</v>
      </c>
      <c r="U212" s="250">
        <f>SUMPRODUCT((Driver!$A$2:$A$17=$A212)*(DriverEmp=U$1),Driver!$C$2:$V$17)</f>
        <v>0</v>
      </c>
      <c r="V212" s="250">
        <f>SUMPRODUCT((Driver!$A$2:$A$17=$A212)*(DriverEmp=V$1),Driver!$C$2:$V$17)</f>
        <v>0</v>
      </c>
      <c r="W212" s="250">
        <f>SUMPRODUCT((Driver!$A$2:$A$17=$A212)*(DriverEmp=W$1),Driver!$C$2:$V$17)</f>
        <v>0</v>
      </c>
      <c r="X212" s="250">
        <f>SUMPRODUCT((Driver!$A$2:$A$17=$A212)*(DriverEmp=X$1),Driver!$C$2:$V$17)</f>
        <v>0</v>
      </c>
      <c r="Y212" s="250">
        <f>SUMPRODUCT((Driver!$A$2:$A$17=$A212)*(DriverEmp=Y$1),Driver!$C$2:$V$17)</f>
        <v>0</v>
      </c>
      <c r="Z212" s="250">
        <f>SUMPRODUCT((Driver!$A$2:$A$17=$A212)*(DriverEmp=Z$1),Driver!$C$2:$V$17)</f>
        <v>0</v>
      </c>
      <c r="AA212" s="250">
        <f>SUMPRODUCT((Driver!$A$2:$A$17=$A212)*(DriverEmp=AA$1),Driver!$C$2:$V$17)</f>
        <v>0</v>
      </c>
      <c r="AB212" s="250">
        <f>SUMPRODUCT((Driver!$A$2:$A$17=$A212)*(DriverEmp=AB$1),Driver!$C$2:$V$17)</f>
        <v>0</v>
      </c>
      <c r="AC212" s="250">
        <f>SUMPRODUCT((Driver!$A$2:$A$17=$A212)*(DriverEmp=AC$1),Driver!$C$2:$V$17)</f>
        <v>0</v>
      </c>
      <c r="AD212" s="250">
        <f>SUMPRODUCT((Driver!$A$2:$A$17=$A212)*(DriverEmp=AD$1),Driver!$C$2:$V$17)</f>
        <v>0</v>
      </c>
      <c r="AE212" s="250">
        <f>SUMPRODUCT((Driver!$A$2:$A$17=$A212)*(DriverEmp=AE$1),Driver!$C$2:$V$17)</f>
        <v>0</v>
      </c>
      <c r="AF212" s="250">
        <f>SUMPRODUCT((Driver!$A$2:$A$17=$A212)*(DriverEmp=AF$1),Driver!$C$2:$V$17)</f>
        <v>0</v>
      </c>
      <c r="AG212" s="250">
        <f>SUMPRODUCT((Driver!$A$2:$A$17=$A212)*(DriverEmp=AG$1),Driver!$C$2:$V$17)</f>
        <v>0</v>
      </c>
      <c r="AH212" s="250">
        <f>SUMPRODUCT((Driver!$A$2:$A$17=$A212)*(DriverEmp=AH$1),Driver!$C$2:$V$17)</f>
        <v>0</v>
      </c>
      <c r="AI212" s="250">
        <f>SUMPRODUCT((Driver!$A$2:$A$17=$A212)*(DriverEmp=AI$1),Driver!$C$2:$V$17)</f>
        <v>0</v>
      </c>
      <c r="AJ212" s="250">
        <f>SUMPRODUCT((Driver!$A$2:$A$17=$A212)*(DriverEmp=AJ$1),Driver!$C$2:$V$17)</f>
        <v>0</v>
      </c>
      <c r="AK212" s="250">
        <f>SUMPRODUCT((Driver!$A$2:$A$17=$A212)*(DriverEmp=AK$1),Driver!$C$2:$V$17)</f>
        <v>0</v>
      </c>
      <c r="AL212" s="250">
        <f>SUMPRODUCT((Driver!$A$2:$A$17=$A212)*(DriverEmp=AL$1),Driver!$C$2:$V$17)</f>
        <v>0</v>
      </c>
      <c r="AM212" s="250">
        <f>SUMPRODUCT((Driver!$A$2:$A$17=$A212)*(DriverEmp=AM$1),Driver!$C$2:$V$17)</f>
        <v>0</v>
      </c>
      <c r="AN212" s="250">
        <f>SUMPRODUCT((Driver!$A$2:$A$17=$A212)*(DriverEmp=AN$1),Driver!$C$2:$V$17)</f>
        <v>0</v>
      </c>
      <c r="AO212" s="250">
        <f>SUMPRODUCT((Driver!$A$2:$A$17=$A212)*(DriverEmp=AO$1),Driver!$C$2:$V$17)</f>
        <v>0</v>
      </c>
      <c r="AP212" s="250">
        <f>SUMPRODUCT((Driver!$A$2:$A$17=$A212)*(DriverEmp=AP$1),Driver!$C$2:$V$17)</f>
        <v>0</v>
      </c>
      <c r="AQ212" s="250">
        <f>SUMPRODUCT((Driver!$A$2:$A$17=$A212)*(DriverEmp=AQ$1),Driver!$C$2:$V$17)</f>
        <v>0</v>
      </c>
      <c r="AR212" s="250">
        <f>SUMPRODUCT((Driver!$A$2:$A$17=$A212)*(DriverEmp=AR$1),Driver!$C$2:$V$17)</f>
        <v>0</v>
      </c>
      <c r="AS212" s="250">
        <f>SUMPRODUCT((Driver!$A$2:$A$17=$A212)*(DriverEmp=AS$1),Driver!$C$2:$V$17)</f>
        <v>0</v>
      </c>
      <c r="AT212" s="250">
        <f>SUMPRODUCT((Driver!$A$2:$A$17=$A212)*(DriverEmp=AT$1),Driver!$C$2:$V$17)</f>
        <v>0</v>
      </c>
      <c r="AU212" s="250">
        <f>SUMPRODUCT((Driver!$A$2:$A$17=$A212)*(DriverEmp=AU$1),Driver!$C$2:$V$17)</f>
        <v>0</v>
      </c>
      <c r="AV212" s="250">
        <f>SUMPRODUCT((Driver!$A$2:$A$17=$A212)*(DriverEmp=AV$1),Driver!$C$2:$V$17)</f>
        <v>0</v>
      </c>
      <c r="AW212" s="250">
        <f>SUMPRODUCT((Driver!$A$2:$A$17=$A212)*(DriverEmp=AW$1),Driver!$C$2:$V$17)</f>
        <v>0</v>
      </c>
      <c r="AX212" s="467">
        <f>SUMPRODUCT((Driver!$A$2:$A$17=$A212)*(DriverEmp=AX$1),Driver!$C$2:$V$17)</f>
        <v>0</v>
      </c>
    </row>
    <row r="213" spans="1:50" s="271" customFormat="1" x14ac:dyDescent="0.2">
      <c r="A213" s="247">
        <f t="shared" ref="A213" si="95">A212</f>
        <v>42566</v>
      </c>
      <c r="B213" s="251" t="str">
        <f>Total!$H$1</f>
        <v>PP</v>
      </c>
      <c r="C213" s="249">
        <f>SUMPRODUCT((PP!$A$2:$A$80=$A213)*(PPEmp=C$1),PP!$D$2:$BD$80)</f>
        <v>0</v>
      </c>
      <c r="D213" s="250">
        <f>SUMPRODUCT((PP!$A$2:$A$80=$A213)*(PPEmp=D$1),PP!$D$2:$BD$80)</f>
        <v>0</v>
      </c>
      <c r="E213" s="250">
        <f>SUMPRODUCT((PP!$A$2:$A$80=$A213)*(PPEmp=E$1),PP!$D$2:$BD$80)</f>
        <v>0</v>
      </c>
      <c r="F213" s="250">
        <f>SUMPRODUCT((PP!$A$2:$A$80=$A213)*(PPEmp=F$1),PP!$D$2:$BD$80)</f>
        <v>0</v>
      </c>
      <c r="G213" s="250">
        <f>SUMPRODUCT((PP!$A$2:$A$80=$A213)*(PPEmp=G$1),PP!$D$2:$BD$80)</f>
        <v>0</v>
      </c>
      <c r="H213" s="250">
        <f>SUMPRODUCT((PP!$A$2:$A$80=$A213)*(PPEmp=H$1),PP!$D$2:$BD$80)</f>
        <v>0</v>
      </c>
      <c r="I213" s="250">
        <f>SUMPRODUCT((PP!$A$2:$A$80=$A213)*(PPEmp=I$1),PP!$D$2:$BD$80)</f>
        <v>0</v>
      </c>
      <c r="J213" s="250">
        <f>SUMPRODUCT((PP!$A$2:$A$80=$A213)*(PPEmp=J$1),PP!$D$2:$BD$80)</f>
        <v>0</v>
      </c>
      <c r="K213" s="250">
        <f>SUMPRODUCT((PP!$A$2:$A$80=$A213)*(PPEmp=K$1),PP!$D$2:$BD$80)</f>
        <v>0</v>
      </c>
      <c r="L213" s="250">
        <f>SUMPRODUCT((PP!$A$2:$A$80=$A213)*(PPEmp=L$1),PP!$D$2:$BD$80)</f>
        <v>0</v>
      </c>
      <c r="M213" s="250">
        <f>SUMPRODUCT((PP!$A$2:$A$80=$A213)*(PPEmp=M$1),PP!$D$2:$BD$80)</f>
        <v>0</v>
      </c>
      <c r="N213" s="250">
        <f>SUMPRODUCT((PP!$A$2:$A$80=$A213)*(PPEmp=N$1),PP!$D$2:$BD$80)</f>
        <v>0</v>
      </c>
      <c r="O213" s="250">
        <f>SUMPRODUCT((PP!$A$2:$A$80=$A213)*(PPEmp=O$1),PP!$D$2:$BD$80)</f>
        <v>0</v>
      </c>
      <c r="P213" s="250">
        <f>SUMPRODUCT((PP!$A$2:$A$80=$A213)*(PPEmp=P$1),PP!$D$2:$BD$80)</f>
        <v>0</v>
      </c>
      <c r="Q213" s="250">
        <f>SUMPRODUCT((PP!$A$2:$A$80=$A213)*(PPEmp=Q$1),PP!$D$2:$BD$80)</f>
        <v>0</v>
      </c>
      <c r="R213" s="250">
        <f>SUMPRODUCT((PP!$A$2:$A$80=$A213)*(PPEmp=R$1),PP!$D$2:$BD$80)</f>
        <v>0</v>
      </c>
      <c r="S213" s="250">
        <f>SUMPRODUCT((PP!$A$2:$A$80=$A213)*(PPEmp=S$1),PP!$D$2:$BD$80)</f>
        <v>0</v>
      </c>
      <c r="T213" s="250">
        <f>SUMPRODUCT((PP!$A$2:$A$80=$A213)*(PPEmp=T$1),PP!$D$2:$BD$80)</f>
        <v>0</v>
      </c>
      <c r="U213" s="250">
        <f>SUMPRODUCT((PP!$A$2:$A$80=$A213)*(PPEmp=U$1),PP!$D$2:$BD$80)</f>
        <v>0</v>
      </c>
      <c r="V213" s="250">
        <f>SUMPRODUCT((PP!$A$2:$A$80=$A213)*(PPEmp=V$1),PP!$D$2:$BD$80)</f>
        <v>0</v>
      </c>
      <c r="W213" s="250">
        <f>SUMPRODUCT((PP!$A$2:$A$80=$A213)*(PPEmp=W$1),PP!$D$2:$BD$80)</f>
        <v>0</v>
      </c>
      <c r="X213" s="250">
        <f>SUMPRODUCT((PP!$A$2:$A$80=$A213)*(PPEmp=X$1),PP!$D$2:$BD$80)</f>
        <v>0</v>
      </c>
      <c r="Y213" s="250">
        <f>SUMPRODUCT((PP!$A$2:$A$80=$A213)*(PPEmp=Y$1),PP!$D$2:$BD$80)</f>
        <v>0</v>
      </c>
      <c r="Z213" s="250">
        <f>SUMPRODUCT((PP!$A$2:$A$80=$A213)*(PPEmp=Z$1),PP!$D$2:$BD$80)</f>
        <v>0</v>
      </c>
      <c r="AA213" s="250">
        <f>SUMPRODUCT((PP!$A$2:$A$80=$A213)*(PPEmp=AA$1),PP!$D$2:$BD$80)</f>
        <v>0</v>
      </c>
      <c r="AB213" s="250">
        <f>SUMPRODUCT((PP!$A$2:$A$80=$A213)*(PPEmp=AB$1),PP!$D$2:$BD$80)</f>
        <v>0</v>
      </c>
      <c r="AC213" s="250">
        <f>SUMPRODUCT((PP!$A$2:$A$80=$A213)*(PPEmp=AC$1),PP!$D$2:$BD$80)</f>
        <v>0</v>
      </c>
      <c r="AD213" s="250">
        <f>SUMPRODUCT((PP!$A$2:$A$80=$A213)*(PPEmp=AD$1),PP!$D$2:$BD$80)</f>
        <v>0</v>
      </c>
      <c r="AE213" s="250">
        <f>SUMPRODUCT((PP!$A$2:$A$80=$A213)*(PPEmp=AE$1),PP!$D$2:$BD$80)</f>
        <v>0</v>
      </c>
      <c r="AF213" s="250">
        <f>SUMPRODUCT((PP!$A$2:$A$80=$A213)*(PPEmp=AF$1),PP!$D$2:$BD$80)</f>
        <v>0</v>
      </c>
      <c r="AG213" s="250">
        <f>SUMPRODUCT((PP!$A$2:$A$80=$A213)*(PPEmp=AG$1),PP!$D$2:$BD$80)</f>
        <v>0</v>
      </c>
      <c r="AH213" s="250">
        <f>SUMPRODUCT((PP!$A$2:$A$80=$A213)*(PPEmp=AH$1),PP!$D$2:$BD$80)</f>
        <v>0</v>
      </c>
      <c r="AI213" s="250">
        <f>SUMPRODUCT((PP!$A$2:$A$80=$A213)*(PPEmp=AI$1),PP!$D$2:$BD$80)</f>
        <v>0</v>
      </c>
      <c r="AJ213" s="250">
        <f>SUMPRODUCT((PP!$A$2:$A$80=$A213)*(PPEmp=AJ$1),PP!$D$2:$BD$80)</f>
        <v>0</v>
      </c>
      <c r="AK213" s="250">
        <f>SUMPRODUCT((PP!$A$2:$A$80=$A213)*(PPEmp=AK$1),PP!$D$2:$BD$80)</f>
        <v>0</v>
      </c>
      <c r="AL213" s="250">
        <f>SUMPRODUCT((PP!$A$2:$A$80=$A213)*(PPEmp=AL$1),PP!$D$2:$BD$80)</f>
        <v>0</v>
      </c>
      <c r="AM213" s="250">
        <f>SUMPRODUCT((PP!$A$2:$A$80=$A213)*(PPEmp=AM$1),PP!$D$2:$BD$80)</f>
        <v>0</v>
      </c>
      <c r="AN213" s="250">
        <f>SUMPRODUCT((PP!$A$2:$A$80=$A213)*(PPEmp=AN$1),PP!$D$2:$BD$80)</f>
        <v>0</v>
      </c>
      <c r="AO213" s="250">
        <f>SUMPRODUCT((PP!$A$2:$A$80=$A213)*(PPEmp=AO$1),PP!$D$2:$BD$80)</f>
        <v>0</v>
      </c>
      <c r="AP213" s="250">
        <f>SUMPRODUCT((PP!$A$2:$A$80=$A213)*(PPEmp=AP$1),PP!$D$2:$BD$80)</f>
        <v>0</v>
      </c>
      <c r="AQ213" s="250">
        <f>SUMPRODUCT((PP!$A$2:$A$80=$A213)*(PPEmp=AQ$1),PP!$D$2:$BD$80)</f>
        <v>0</v>
      </c>
      <c r="AR213" s="250">
        <f>SUMPRODUCT((PP!$A$2:$A$80=$A213)*(PPEmp=AR$1),PP!$D$2:$BD$80)</f>
        <v>0</v>
      </c>
      <c r="AS213" s="250">
        <f>SUMPRODUCT((PP!$A$2:$A$80=$A213)*(PPEmp=AS$1),PP!$D$2:$BD$80)</f>
        <v>0</v>
      </c>
      <c r="AT213" s="250">
        <f>SUMPRODUCT((PP!$A$2:$A$80=$A213)*(PPEmp=AT$1),PP!$D$2:$BD$80)</f>
        <v>0</v>
      </c>
      <c r="AU213" s="250">
        <f>SUMPRODUCT((PP!$A$2:$A$80=$A213)*(PPEmp=AU$1),PP!$D$2:$BD$80)</f>
        <v>0</v>
      </c>
      <c r="AV213" s="250">
        <f>SUMPRODUCT((PP!$A$2:$A$80=$A213)*(PPEmp=AV$1),PP!$D$2:$BD$80)</f>
        <v>0</v>
      </c>
      <c r="AW213" s="250">
        <f>SUMPRODUCT((PP!$A$2:$A$80=$A213)*(PPEmp=AW$1),PP!$D$2:$BD$80)</f>
        <v>0</v>
      </c>
      <c r="AX213" s="467">
        <f>SUMPRODUCT((PP!$A$2:$A$80=$A213)*(PPEmp=AX$1),PP!$D$2:$BD$80)</f>
        <v>0</v>
      </c>
    </row>
    <row r="214" spans="1:50" s="271" customFormat="1" x14ac:dyDescent="0.2">
      <c r="A214" s="247">
        <f t="shared" si="69"/>
        <v>42566</v>
      </c>
      <c r="B214" s="252" t="str">
        <f>Total!$J$1</f>
        <v>FH</v>
      </c>
      <c r="C214" s="249">
        <f>SUMPRODUCT((FH!$A$2:$A$97=$A214)*(FHEmp=C$1),FH!$E$2:$AZ$97)</f>
        <v>0</v>
      </c>
      <c r="D214" s="250">
        <f>SUMPRODUCT((FH!$A$2:$A$97=$A214)*(FHEmp=D$1),FH!$E$2:$AZ$97)</f>
        <v>5.25</v>
      </c>
      <c r="E214" s="250">
        <f>SUMPRODUCT((FH!$A$2:$A$97=$A214)*(FHEmp=E$1),FH!$E$2:$AZ$97)</f>
        <v>0</v>
      </c>
      <c r="F214" s="250">
        <f>SUMPRODUCT((FH!$A$2:$A$97=$A214)*(FHEmp=F$1),FH!$E$2:$AZ$97)</f>
        <v>0</v>
      </c>
      <c r="G214" s="250">
        <f>SUMPRODUCT((FH!$A$2:$A$97=$A214)*(FHEmp=G$1),FH!$E$2:$AZ$97)</f>
        <v>0</v>
      </c>
      <c r="H214" s="250">
        <f>SUMPRODUCT((FH!$A$2:$A$97=$A214)*(FHEmp=H$1),FH!$E$2:$AZ$97)</f>
        <v>0</v>
      </c>
      <c r="I214" s="250">
        <f>SUMPRODUCT((FH!$A$2:$A$97=$A214)*(FHEmp=I$1),FH!$E$2:$AZ$97)</f>
        <v>0</v>
      </c>
      <c r="J214" s="250">
        <f>SUMPRODUCT((FH!$A$2:$A$97=$A214)*(FHEmp=J$1),FH!$E$2:$AZ$97)</f>
        <v>0</v>
      </c>
      <c r="K214" s="250">
        <f>SUMPRODUCT((FH!$A$2:$A$97=$A214)*(FHEmp=K$1),FH!$E$2:$AZ$97)</f>
        <v>0</v>
      </c>
      <c r="L214" s="250">
        <f>SUMPRODUCT((FH!$A$2:$A$97=$A214)*(FHEmp=L$1),FH!$E$2:$AZ$97)</f>
        <v>0</v>
      </c>
      <c r="M214" s="250">
        <f>SUMPRODUCT((FH!$A$2:$A$97=$A214)*(FHEmp=M$1),FH!$E$2:$AZ$97)</f>
        <v>0</v>
      </c>
      <c r="N214" s="250">
        <f>SUMPRODUCT((FH!$A$2:$A$97=$A214)*(FHEmp=N$1),FH!$E$2:$AZ$97)</f>
        <v>0</v>
      </c>
      <c r="O214" s="250">
        <f>SUMPRODUCT((FH!$A$2:$A$97=$A214)*(FHEmp=O$1),FH!$E$2:$AZ$97)</f>
        <v>0</v>
      </c>
      <c r="P214" s="250">
        <f>SUMPRODUCT((FH!$A$2:$A$97=$A214)*(FHEmp=P$1),FH!$E$2:$AZ$97)</f>
        <v>0</v>
      </c>
      <c r="Q214" s="250">
        <f>SUMPRODUCT((FH!$A$2:$A$97=$A214)*(FHEmp=Q$1),FH!$E$2:$AZ$97)</f>
        <v>0</v>
      </c>
      <c r="R214" s="250">
        <f>SUMPRODUCT((FH!$A$2:$A$97=$A214)*(FHEmp=R$1),FH!$E$2:$AZ$97)</f>
        <v>0</v>
      </c>
      <c r="S214" s="250">
        <f>SUMPRODUCT((FH!$A$2:$A$97=$A214)*(FHEmp=S$1),FH!$E$2:$AZ$97)</f>
        <v>0</v>
      </c>
      <c r="T214" s="250">
        <f>SUMPRODUCT((FH!$A$2:$A$97=$A214)*(FHEmp=T$1),FH!$E$2:$AZ$97)</f>
        <v>0</v>
      </c>
      <c r="U214" s="250">
        <f>SUMPRODUCT((FH!$A$2:$A$97=$A214)*(FHEmp=U$1),FH!$E$2:$AZ$97)</f>
        <v>0</v>
      </c>
      <c r="V214" s="250">
        <f>SUMPRODUCT((FH!$A$2:$A$97=$A214)*(FHEmp=V$1),FH!$E$2:$AZ$97)</f>
        <v>0</v>
      </c>
      <c r="W214" s="250">
        <f>SUMPRODUCT((FH!$A$2:$A$97=$A214)*(FHEmp=W$1),FH!$E$2:$AZ$97)</f>
        <v>0</v>
      </c>
      <c r="X214" s="250">
        <f>SUMPRODUCT((FH!$A$2:$A$97=$A214)*(FHEmp=X$1),FH!$E$2:$AZ$97)</f>
        <v>4.5</v>
      </c>
      <c r="Y214" s="250">
        <f>SUMPRODUCT((FH!$A$2:$A$97=$A214)*(FHEmp=Y$1),FH!$E$2:$AZ$97)</f>
        <v>0</v>
      </c>
      <c r="Z214" s="250">
        <f>SUMPRODUCT((FH!$A$2:$A$97=$A214)*(FHEmp=Z$1),FH!$E$2:$AZ$97)</f>
        <v>0</v>
      </c>
      <c r="AA214" s="250">
        <f>SUMPRODUCT((FH!$A$2:$A$97=$A214)*(FHEmp=AA$1),FH!$E$2:$AZ$97)</f>
        <v>0</v>
      </c>
      <c r="AB214" s="250">
        <f>SUMPRODUCT((FH!$A$2:$A$97=$A214)*(FHEmp=AB$1),FH!$E$2:$AZ$97)</f>
        <v>0</v>
      </c>
      <c r="AC214" s="250">
        <f>SUMPRODUCT((FH!$A$2:$A$97=$A214)*(FHEmp=AC$1),FH!$E$2:$AZ$97)</f>
        <v>0</v>
      </c>
      <c r="AD214" s="250">
        <f>SUMPRODUCT((FH!$A$2:$A$97=$A214)*(FHEmp=AD$1),FH!$E$2:$AZ$97)</f>
        <v>0</v>
      </c>
      <c r="AE214" s="250">
        <f>SUMPRODUCT((FH!$A$2:$A$97=$A214)*(FHEmp=AE$1),FH!$E$2:$AZ$97)</f>
        <v>0</v>
      </c>
      <c r="AF214" s="250">
        <f>SUMPRODUCT((FH!$A$2:$A$97=$A214)*(FHEmp=AF$1),FH!$E$2:$AZ$97)</f>
        <v>0</v>
      </c>
      <c r="AG214" s="250">
        <f>SUMPRODUCT((FH!$A$2:$A$97=$A214)*(FHEmp=AG$1),FH!$E$2:$AZ$97)</f>
        <v>0</v>
      </c>
      <c r="AH214" s="250">
        <f>SUMPRODUCT((FH!$A$2:$A$97=$A214)*(FHEmp=AH$1),FH!$E$2:$AZ$97)</f>
        <v>5.7500000000000009</v>
      </c>
      <c r="AI214" s="250">
        <f>SUMPRODUCT((FH!$A$2:$A$97=$A214)*(FHEmp=AI$1),FH!$E$2:$AZ$97)</f>
        <v>0</v>
      </c>
      <c r="AJ214" s="250">
        <f>SUMPRODUCT((FH!$A$2:$A$97=$A214)*(FHEmp=AJ$1),FH!$E$2:$AZ$97)</f>
        <v>0</v>
      </c>
      <c r="AK214" s="250">
        <f>SUMPRODUCT((FH!$A$2:$A$97=$A214)*(FHEmp=AK$1),FH!$E$2:$AZ$97)</f>
        <v>4.5</v>
      </c>
      <c r="AL214" s="250">
        <f>SUMPRODUCT((FH!$A$2:$A$97=$A214)*(FHEmp=AL$1),FH!$E$2:$AZ$97)</f>
        <v>0</v>
      </c>
      <c r="AM214" s="250">
        <f>SUMPRODUCT((FH!$A$2:$A$97=$A214)*(FHEmp=AM$1),FH!$E$2:$AZ$97)</f>
        <v>0</v>
      </c>
      <c r="AN214" s="250">
        <f>SUMPRODUCT((FH!$A$2:$A$97=$A214)*(FHEmp=AN$1),FH!$E$2:$AZ$97)</f>
        <v>0</v>
      </c>
      <c r="AO214" s="250">
        <f>SUMPRODUCT((FH!$A$2:$A$97=$A214)*(FHEmp=AO$1),FH!$E$2:$AZ$97)</f>
        <v>0</v>
      </c>
      <c r="AP214" s="250">
        <f>SUMPRODUCT((FH!$A$2:$A$97=$A214)*(FHEmp=AP$1),FH!$E$2:$AZ$97)</f>
        <v>0</v>
      </c>
      <c r="AQ214" s="250">
        <f>SUMPRODUCT((FH!$A$2:$A$97=$A214)*(FHEmp=AQ$1),FH!$E$2:$AZ$97)</f>
        <v>0</v>
      </c>
      <c r="AR214" s="250">
        <f>SUMPRODUCT((FH!$A$2:$A$97=$A214)*(FHEmp=AR$1),FH!$E$2:$AZ$97)</f>
        <v>0</v>
      </c>
      <c r="AS214" s="250">
        <f>SUMPRODUCT((FH!$A$2:$A$97=$A214)*(FHEmp=AS$1),FH!$E$2:$AZ$97)</f>
        <v>0</v>
      </c>
      <c r="AT214" s="250">
        <f>SUMPRODUCT((FH!$A$2:$A$97=$A214)*(FHEmp=AT$1),FH!$E$2:$AZ$97)</f>
        <v>0</v>
      </c>
      <c r="AU214" s="250">
        <f>SUMPRODUCT((FH!$A$2:$A$97=$A214)*(FHEmp=AU$1),FH!$E$2:$AZ$97)</f>
        <v>0</v>
      </c>
      <c r="AV214" s="250">
        <f>SUMPRODUCT((FH!$A$2:$A$97=$A214)*(FHEmp=AV$1),FH!$E$2:$AZ$97)</f>
        <v>0</v>
      </c>
      <c r="AW214" s="250">
        <f>SUMPRODUCT((FH!$A$2:$A$97=$A214)*(FHEmp=AW$1),FH!$E$2:$AZ$97)</f>
        <v>0</v>
      </c>
      <c r="AX214" s="467">
        <f>SUMPRODUCT((FH!$A$2:$A$97=$A214)*(FHEmp=AX$1),FH!$E$2:$AZ$97)</f>
        <v>0</v>
      </c>
    </row>
    <row r="215" spans="1:50" s="271" customFormat="1" x14ac:dyDescent="0.2">
      <c r="A215" s="247">
        <f t="shared" si="69"/>
        <v>42566</v>
      </c>
      <c r="B215" s="253" t="str">
        <f>Total!$K$1</f>
        <v>T22</v>
      </c>
      <c r="C215" s="249">
        <f>SUMPRODUCT(('T22'!$A$2:$A$97=$A215)*(T22Emp=C$1),'T22'!$E$2:$AZ$97)</f>
        <v>0</v>
      </c>
      <c r="D215" s="250">
        <f>SUMPRODUCT(('T22'!$A$2:$A$97=$A215)*(T22Emp=D$1),'T22'!$E$2:$AZ$97)</f>
        <v>0</v>
      </c>
      <c r="E215" s="250">
        <f>SUMPRODUCT(('T22'!$A$2:$A$97=$A215)*(T22Emp=E$1),'T22'!$E$2:$AZ$97)</f>
        <v>0</v>
      </c>
      <c r="F215" s="250">
        <f>SUMPRODUCT(('T22'!$A$2:$A$97=$A215)*(T22Emp=F$1),'T22'!$E$2:$AZ$97)</f>
        <v>0</v>
      </c>
      <c r="G215" s="250">
        <f>SUMPRODUCT(('T22'!$A$2:$A$97=$A215)*(T22Emp=G$1),'T22'!$E$2:$AZ$97)</f>
        <v>5.5000000000000018</v>
      </c>
      <c r="H215" s="250">
        <f>SUMPRODUCT(('T22'!$A$2:$A$97=$A215)*(T22Emp=H$1),'T22'!$E$2:$AZ$97)</f>
        <v>6.5000000000000009</v>
      </c>
      <c r="I215" s="250">
        <f>SUMPRODUCT(('T22'!$A$2:$A$97=$A215)*(T22Emp=I$1),'T22'!$E$2:$AZ$97)</f>
        <v>0</v>
      </c>
      <c r="J215" s="250">
        <f>SUMPRODUCT(('T22'!$A$2:$A$97=$A215)*(T22Emp=J$1),'T22'!$E$2:$AZ$97)</f>
        <v>0</v>
      </c>
      <c r="K215" s="250">
        <f>SUMPRODUCT(('T22'!$A$2:$A$97=$A215)*(T22Emp=K$1),'T22'!$E$2:$AZ$97)</f>
        <v>0</v>
      </c>
      <c r="L215" s="250">
        <f>SUMPRODUCT(('T22'!$A$2:$A$97=$A215)*(T22Emp=L$1),'T22'!$E$2:$AZ$97)</f>
        <v>3.2499999999999991</v>
      </c>
      <c r="M215" s="250">
        <f>SUMPRODUCT(('T22'!$A$2:$A$97=$A215)*(T22Emp=M$1),'T22'!$E$2:$AZ$97)</f>
        <v>0</v>
      </c>
      <c r="N215" s="250">
        <f>SUMPRODUCT(('T22'!$A$2:$A$97=$A215)*(T22Emp=N$1),'T22'!$E$2:$AZ$97)</f>
        <v>0</v>
      </c>
      <c r="O215" s="250">
        <f>SUMPRODUCT(('T22'!$A$2:$A$97=$A215)*(T22Emp=O$1),'T22'!$E$2:$AZ$97)</f>
        <v>0</v>
      </c>
      <c r="P215" s="250">
        <f>SUMPRODUCT(('T22'!$A$2:$A$97=$A215)*(T22Emp=P$1),'T22'!$E$2:$AZ$97)</f>
        <v>0</v>
      </c>
      <c r="Q215" s="250">
        <f>SUMPRODUCT(('T22'!$A$2:$A$97=$A215)*(T22Emp=Q$1),'T22'!$E$2:$AZ$97)</f>
        <v>0</v>
      </c>
      <c r="R215" s="250">
        <f>SUMPRODUCT(('T22'!$A$2:$A$97=$A215)*(T22Emp=R$1),'T22'!$E$2:$AZ$97)</f>
        <v>0</v>
      </c>
      <c r="S215" s="250">
        <f>SUMPRODUCT(('T22'!$A$2:$A$97=$A215)*(T22Emp=S$1),'T22'!$E$2:$AZ$97)</f>
        <v>0</v>
      </c>
      <c r="T215" s="250">
        <f>SUMPRODUCT(('T22'!$A$2:$A$97=$A215)*(T22Emp=T$1),'T22'!$E$2:$AZ$97)</f>
        <v>0</v>
      </c>
      <c r="U215" s="250">
        <f>SUMPRODUCT(('T22'!$A$2:$A$97=$A215)*(T22Emp=U$1),'T22'!$E$2:$AZ$97)</f>
        <v>0</v>
      </c>
      <c r="V215" s="250">
        <f>SUMPRODUCT(('T22'!$A$2:$A$97=$A215)*(T22Emp=V$1),'T22'!$E$2:$AZ$97)</f>
        <v>0</v>
      </c>
      <c r="W215" s="250">
        <f>SUMPRODUCT(('T22'!$A$2:$A$97=$A215)*(T22Emp=W$1),'T22'!$E$2:$AZ$97)</f>
        <v>0</v>
      </c>
      <c r="X215" s="250">
        <f>SUMPRODUCT(('T22'!$A$2:$A$97=$A215)*(T22Emp=X$1),'T22'!$E$2:$AZ$97)</f>
        <v>0</v>
      </c>
      <c r="Y215" s="250">
        <f>SUMPRODUCT(('T22'!$A$2:$A$97=$A215)*(T22Emp=Y$1),'T22'!$E$2:$AZ$97)</f>
        <v>0</v>
      </c>
      <c r="Z215" s="250">
        <f>SUMPRODUCT(('T22'!$A$2:$A$97=$A215)*(T22Emp=Z$1),'T22'!$E$2:$AZ$97)</f>
        <v>0</v>
      </c>
      <c r="AA215" s="250">
        <f>SUMPRODUCT(('T22'!$A$2:$A$97=$A215)*(T22Emp=AA$1),'T22'!$E$2:$AZ$97)</f>
        <v>0</v>
      </c>
      <c r="AB215" s="250">
        <f>SUMPRODUCT(('T22'!$A$2:$A$97=$A215)*(T22Emp=AB$1),'T22'!$E$2:$AZ$97)</f>
        <v>0</v>
      </c>
      <c r="AC215" s="250">
        <f>SUMPRODUCT(('T22'!$A$2:$A$97=$A215)*(T22Emp=AC$1),'T22'!$E$2:$AZ$97)</f>
        <v>0</v>
      </c>
      <c r="AD215" s="250">
        <f>SUMPRODUCT(('T22'!$A$2:$A$97=$A215)*(T22Emp=AD$1),'T22'!$E$2:$AZ$97)</f>
        <v>0</v>
      </c>
      <c r="AE215" s="250">
        <f>SUMPRODUCT(('T22'!$A$2:$A$97=$A215)*(T22Emp=AE$1),'T22'!$E$2:$AZ$97)</f>
        <v>0</v>
      </c>
      <c r="AF215" s="250">
        <f>SUMPRODUCT(('T22'!$A$2:$A$97=$A215)*(T22Emp=AF$1),'T22'!$E$2:$AZ$97)</f>
        <v>0</v>
      </c>
      <c r="AG215" s="250">
        <f>SUMPRODUCT(('T22'!$A$2:$A$97=$A215)*(T22Emp=AG$1),'T22'!$E$2:$AZ$97)</f>
        <v>0</v>
      </c>
      <c r="AH215" s="250">
        <f>SUMPRODUCT(('T22'!$A$2:$A$97=$A215)*(T22Emp=AH$1),'T22'!$E$2:$AZ$97)</f>
        <v>0</v>
      </c>
      <c r="AI215" s="250">
        <f>SUMPRODUCT(('T22'!$A$2:$A$97=$A215)*(T22Emp=AI$1),'T22'!$E$2:$AZ$97)</f>
        <v>0</v>
      </c>
      <c r="AJ215" s="250">
        <f>SUMPRODUCT(('T22'!$A$2:$A$97=$A215)*(T22Emp=AJ$1),'T22'!$E$2:$AZ$97)</f>
        <v>0</v>
      </c>
      <c r="AK215" s="250">
        <f>SUMPRODUCT(('T22'!$A$2:$A$97=$A215)*(T22Emp=AK$1),'T22'!$E$2:$AZ$97)</f>
        <v>0</v>
      </c>
      <c r="AL215" s="250">
        <f>SUMPRODUCT(('T22'!$A$2:$A$97=$A215)*(T22Emp=AL$1),'T22'!$E$2:$AZ$97)</f>
        <v>0</v>
      </c>
      <c r="AM215" s="250">
        <f>SUMPRODUCT(('T22'!$A$2:$A$97=$A215)*(T22Emp=AM$1),'T22'!$E$2:$AZ$97)</f>
        <v>0</v>
      </c>
      <c r="AN215" s="250">
        <f>SUMPRODUCT(('T22'!$A$2:$A$97=$A215)*(T22Emp=AN$1),'T22'!$E$2:$AZ$97)</f>
        <v>0</v>
      </c>
      <c r="AO215" s="250">
        <f>SUMPRODUCT(('T22'!$A$2:$A$97=$A215)*(T22Emp=AO$1),'T22'!$E$2:$AZ$97)</f>
        <v>0</v>
      </c>
      <c r="AP215" s="250">
        <f>SUMPRODUCT(('T22'!$A$2:$A$97=$A215)*(T22Emp=AP$1),'T22'!$E$2:$AZ$97)</f>
        <v>0</v>
      </c>
      <c r="AQ215" s="250">
        <f>SUMPRODUCT(('T22'!$A$2:$A$97=$A215)*(T22Emp=AQ$1),'T22'!$E$2:$AZ$97)</f>
        <v>0</v>
      </c>
      <c r="AR215" s="250">
        <f>SUMPRODUCT(('T22'!$A$2:$A$97=$A215)*(T22Emp=AR$1),'T22'!$E$2:$AZ$97)</f>
        <v>0</v>
      </c>
      <c r="AS215" s="250">
        <f>SUMPRODUCT(('T22'!$A$2:$A$97=$A215)*(T22Emp=AS$1),'T22'!$E$2:$AZ$97)</f>
        <v>0</v>
      </c>
      <c r="AT215" s="250">
        <f>SUMPRODUCT(('T22'!$A$2:$A$97=$A215)*(T22Emp=AT$1),'T22'!$E$2:$AZ$97)</f>
        <v>0</v>
      </c>
      <c r="AU215" s="250">
        <f>SUMPRODUCT(('T22'!$A$2:$A$97=$A215)*(T22Emp=AU$1),'T22'!$E$2:$AZ$97)</f>
        <v>0</v>
      </c>
      <c r="AV215" s="250">
        <f>SUMPRODUCT(('T22'!$A$2:$A$97=$A215)*(T22Emp=AV$1),'T22'!$E$2:$AZ$97)</f>
        <v>0</v>
      </c>
      <c r="AW215" s="250">
        <f>SUMPRODUCT(('T22'!$A$2:$A$97=$A215)*(T22Emp=AW$1),'T22'!$E$2:$AZ$97)</f>
        <v>0</v>
      </c>
      <c r="AX215" s="467">
        <f>SUMPRODUCT(('T22'!$A$2:$A$97=$A215)*(T22Emp=AX$1),'T22'!$E$2:$AZ$97)</f>
        <v>0</v>
      </c>
    </row>
    <row r="216" spans="1:50" s="271" customFormat="1" x14ac:dyDescent="0.2">
      <c r="A216" s="247">
        <f t="shared" si="69"/>
        <v>42566</v>
      </c>
      <c r="B216" s="254" t="str">
        <f>Total!$L$1</f>
        <v>RF</v>
      </c>
      <c r="C216" s="249">
        <f>SUMPRODUCT((RF!$A$2:$A$17=$A216)*(RFEmp=C$1)*(RF!$H$21:$AO$21="RF Valet"),RF!$H$2:$AO$17)</f>
        <v>0</v>
      </c>
      <c r="D216" s="250">
        <f>SUMPRODUCT((RF!$A$2:$A$17=$A216)*(RFEmp=D$1)*(RF!$H$21:$AO$21="RF Valet"),RF!$H$2:$AO$17)</f>
        <v>0</v>
      </c>
      <c r="E216" s="250">
        <f>SUMPRODUCT((RF!$A$2:$A$17=$A216)*(RFEmp=E$1)*(RF!$H$21:$AO$21="RF Valet"),RF!$H$2:$AO$17)</f>
        <v>0</v>
      </c>
      <c r="F216" s="250">
        <f>SUMPRODUCT((RF!$A$2:$A$17=$A216)*(RFEmp=F$1)*(RF!$H$21:$AO$21="RF Valet"),RF!$H$2:$AO$17)</f>
        <v>0</v>
      </c>
      <c r="G216" s="250">
        <f>SUMPRODUCT((RF!$A$2:$A$17=$A216)*(RFEmp=G$1)*(RF!$H$21:$AO$21="RF Valet"),RF!$H$2:$AO$17)</f>
        <v>0</v>
      </c>
      <c r="H216" s="250">
        <f>SUMPRODUCT((RF!$A$2:$A$17=$A216)*(RFEmp=H$1)*(RF!$H$21:$AO$21="RF Valet"),RF!$H$2:$AO$17)</f>
        <v>0</v>
      </c>
      <c r="I216" s="250">
        <f>SUMPRODUCT((RF!$A$2:$A$17=$A216)*(RFEmp=I$1)*(RF!$H$21:$AO$21="RF Valet"),RF!$H$2:$AO$17)</f>
        <v>0</v>
      </c>
      <c r="J216" s="250">
        <f>SUMPRODUCT((RF!$A$2:$A$17=$A216)*(RFEmp=J$1)*(RF!$H$21:$AO$21="RF Valet"),RF!$H$2:$AO$17)</f>
        <v>0</v>
      </c>
      <c r="K216" s="250">
        <f>SUMPRODUCT((RF!$A$2:$A$17=$A216)*(RFEmp=K$1)*(RF!$H$21:$AO$21="RF Valet"),RF!$H$2:$AO$17)</f>
        <v>0</v>
      </c>
      <c r="L216" s="250">
        <f>SUMPRODUCT((RF!$A$2:$A$17=$A216)*(RFEmp=L$1)*(RF!$H$21:$AO$21="RF Valet"),RF!$H$2:$AO$17)</f>
        <v>0</v>
      </c>
      <c r="M216" s="250">
        <f>SUMPRODUCT((RF!$A$2:$A$17=$A216)*(RFEmp=M$1)*(RF!$H$21:$AO$21="RF Valet"),RF!$H$2:$AO$17)</f>
        <v>0</v>
      </c>
      <c r="N216" s="250">
        <f>SUMPRODUCT((RF!$A$2:$A$17=$A216)*(RFEmp=N$1)*(RF!$H$21:$AO$21="RF Valet"),RF!$H$2:$AO$17)</f>
        <v>0</v>
      </c>
      <c r="O216" s="250">
        <f>SUMPRODUCT((RF!$A$2:$A$17=$A216)*(RFEmp=O$1)*(RF!$H$21:$AO$21="RF Valet"),RF!$H$2:$AO$17)</f>
        <v>0</v>
      </c>
      <c r="P216" s="250">
        <f>SUMPRODUCT((RF!$A$2:$A$17=$A216)*(RFEmp=P$1)*(RF!$H$21:$AO$21="RF Valet"),RF!$H$2:$AO$17)</f>
        <v>0</v>
      </c>
      <c r="Q216" s="250">
        <f>SUMPRODUCT((RF!$A$2:$A$17=$A216)*(RFEmp=Q$1)*(RF!$H$21:$AO$21="RF Valet"),RF!$H$2:$AO$17)</f>
        <v>0</v>
      </c>
      <c r="R216" s="250">
        <f>SUMPRODUCT((RF!$A$2:$A$17=$A216)*(RFEmp=R$1)*(RF!$H$21:$AO$21="RF Valet"),RF!$H$2:$AO$17)</f>
        <v>0</v>
      </c>
      <c r="S216" s="250">
        <f>SUMPRODUCT((RF!$A$2:$A$17=$A216)*(RFEmp=S$1)*(RF!$H$21:$AO$21="RF Valet"),RF!$H$2:$AO$17)</f>
        <v>0</v>
      </c>
      <c r="T216" s="250">
        <f>SUMPRODUCT((RF!$A$2:$A$17=$A216)*(RFEmp=T$1)*(RF!$H$21:$AO$21="RF Valet"),RF!$H$2:$AO$17)</f>
        <v>0</v>
      </c>
      <c r="U216" s="250">
        <f>SUMPRODUCT((RF!$A$2:$A$17=$A216)*(RFEmp=U$1)*(RF!$H$21:$AO$21="RF Valet"),RF!$H$2:$AO$17)</f>
        <v>0</v>
      </c>
      <c r="V216" s="250">
        <f>SUMPRODUCT((RF!$A$2:$A$17=$A216)*(RFEmp=V$1)*(RF!$H$21:$AO$21="RF Valet"),RF!$H$2:$AO$17)</f>
        <v>0</v>
      </c>
      <c r="W216" s="250">
        <f>SUMPRODUCT((RF!$A$2:$A$17=$A216)*(RFEmp=W$1)*(RF!$H$21:$AO$21="RF Valet"),RF!$H$2:$AO$17)</f>
        <v>0</v>
      </c>
      <c r="X216" s="250">
        <f>SUMPRODUCT((RF!$A$2:$A$17=$A216)*(RFEmp=X$1)*(RF!$H$21:$AO$21="RF Valet"),RF!$H$2:$AO$17)</f>
        <v>0</v>
      </c>
      <c r="Y216" s="250">
        <f>SUMPRODUCT((RF!$A$2:$A$17=$A216)*(RFEmp=Y$1)*(RF!$H$21:$AO$21="RF Valet"),RF!$H$2:$AO$17)</f>
        <v>0</v>
      </c>
      <c r="Z216" s="250">
        <f>SUMPRODUCT((RF!$A$2:$A$17=$A216)*(RFEmp=Z$1)*(RF!$H$21:$AO$21="RF Valet"),RF!$H$2:$AO$17)</f>
        <v>0</v>
      </c>
      <c r="AA216" s="250">
        <f>SUMPRODUCT((RF!$A$2:$A$17=$A216)*(RFEmp=AA$1)*(RF!$H$21:$AO$21="RF Valet"),RF!$H$2:$AO$17)</f>
        <v>0</v>
      </c>
      <c r="AB216" s="250">
        <f>SUMPRODUCT((RF!$A$2:$A$17=$A216)*(RFEmp=AB$1)*(RF!$H$21:$AO$21="RF Valet"),RF!$H$2:$AO$17)</f>
        <v>0</v>
      </c>
      <c r="AC216" s="250">
        <f>SUMPRODUCT((RF!$A$2:$A$17=$A216)*(RFEmp=AC$1)*(RF!$H$21:$AO$21="RF Valet"),RF!$H$2:$AO$17)</f>
        <v>0</v>
      </c>
      <c r="AD216" s="250">
        <f>SUMPRODUCT((RF!$A$2:$A$17=$A216)*(RFEmp=AD$1)*(RF!$H$21:$AO$21="RF Valet"),RF!$H$2:$AO$17)</f>
        <v>0</v>
      </c>
      <c r="AE216" s="250">
        <f>SUMPRODUCT((RF!$A$2:$A$17=$A216)*(RFEmp=AE$1)*(RF!$H$21:$AO$21="RF Valet"),RF!$H$2:$AO$17)</f>
        <v>0</v>
      </c>
      <c r="AF216" s="250">
        <f>SUMPRODUCT((RF!$A$2:$A$17=$A216)*(RFEmp=AF$1)*(RF!$H$21:$AO$21="RF Valet"),RF!$H$2:$AO$17)</f>
        <v>0</v>
      </c>
      <c r="AG216" s="250">
        <f>SUMPRODUCT((RF!$A$2:$A$17=$A216)*(RFEmp=AG$1)*(RF!$H$21:$AO$21="RF Valet"),RF!$H$2:$AO$17)</f>
        <v>0</v>
      </c>
      <c r="AH216" s="250">
        <f>SUMPRODUCT((RF!$A$2:$A$17=$A216)*(RFEmp=AH$1)*(RF!$H$21:$AO$21="RF Valet"),RF!$H$2:$AO$17)</f>
        <v>0</v>
      </c>
      <c r="AI216" s="250">
        <f>SUMPRODUCT((RF!$A$2:$A$17=$A216)*(RFEmp=AI$1)*(RF!$H$21:$AO$21="RF Valet"),RF!$H$2:$AO$17)</f>
        <v>0</v>
      </c>
      <c r="AJ216" s="250">
        <f>SUMPRODUCT((RF!$A$2:$A$17=$A216)*(RFEmp=AJ$1)*(RF!$H$21:$AO$21="RF Valet"),RF!$H$2:$AO$17)</f>
        <v>0</v>
      </c>
      <c r="AK216" s="250">
        <f>SUMPRODUCT((RF!$A$2:$A$17=$A216)*(RFEmp=AK$1)*(RF!$H$21:$AO$21="RF Valet"),RF!$H$2:$AO$17)</f>
        <v>0</v>
      </c>
      <c r="AL216" s="250">
        <f>SUMPRODUCT((RF!$A$2:$A$17=$A216)*(RFEmp=AL$1)*(RF!$H$21:$AO$21="RF Valet"),RF!$H$2:$AO$17)</f>
        <v>0</v>
      </c>
      <c r="AM216" s="250">
        <f>SUMPRODUCT((RF!$A$2:$A$17=$A216)*(RFEmp=AM$1)*(RF!$H$21:$AO$21="RF Valet"),RF!$H$2:$AO$17)</f>
        <v>0</v>
      </c>
      <c r="AN216" s="250">
        <f>SUMPRODUCT((RF!$A$2:$A$17=$A216)*(RFEmp=AN$1)*(RF!$H$21:$AO$21="RF Valet"),RF!$H$2:$AO$17)</f>
        <v>0</v>
      </c>
      <c r="AO216" s="250">
        <f>SUMPRODUCT((RF!$A$2:$A$17=$A216)*(RFEmp=AO$1)*(RF!$H$21:$AO$21="RF Valet"),RF!$H$2:$AO$17)</f>
        <v>0</v>
      </c>
      <c r="AP216" s="250">
        <f>SUMPRODUCT((RF!$A$2:$A$17=$A216)*(RFEmp=AP$1)*(RF!$H$21:$AO$21="RF Valet"),RF!$H$2:$AO$17)</f>
        <v>0</v>
      </c>
      <c r="AQ216" s="250">
        <f>SUMPRODUCT((RF!$A$2:$A$17=$A216)*(RFEmp=AQ$1)*(RF!$H$21:$AO$21="RF Valet"),RF!$H$2:$AO$17)</f>
        <v>0</v>
      </c>
      <c r="AR216" s="250">
        <f>SUMPRODUCT((RF!$A$2:$A$17=$A216)*(RFEmp=AR$1)*(RF!$H$21:$AO$21="RF Valet"),RF!$H$2:$AO$17)</f>
        <v>0</v>
      </c>
      <c r="AS216" s="250">
        <f>SUMPRODUCT((RF!$A$2:$A$17=$A216)*(RFEmp=AS$1)*(RF!$H$21:$AO$21="RF Valet"),RF!$H$2:$AO$17)</f>
        <v>0</v>
      </c>
      <c r="AT216" s="250">
        <f>SUMPRODUCT((RF!$A$2:$A$17=$A216)*(RFEmp=AT$1)*(RF!$H$21:$AO$21="RF Valet"),RF!$H$2:$AO$17)</f>
        <v>0</v>
      </c>
      <c r="AU216" s="250">
        <f>SUMPRODUCT((RF!$A$2:$A$17=$A216)*(RFEmp=AU$1)*(RF!$H$21:$AO$21="RF Valet"),RF!$H$2:$AO$17)</f>
        <v>0</v>
      </c>
      <c r="AV216" s="250">
        <f>SUMPRODUCT((RF!$A$2:$A$17=$A216)*(RFEmp=AV$1)*(RF!$H$21:$AO$21="RF Valet"),RF!$H$2:$AO$17)</f>
        <v>0</v>
      </c>
      <c r="AW216" s="250">
        <f>SUMPRODUCT((RF!$A$2:$A$17=$A216)*(RFEmp=AW$1)*(RF!$H$21:$AO$21="RF Valet"),RF!$H$2:$AO$17)</f>
        <v>0</v>
      </c>
      <c r="AX216" s="467">
        <f>SUMPRODUCT((RF!$A$2:$A$17=$A216)*(RFEmp=AX$1)*(RF!$H$21:$AO$21="RF Valet"),RF!$H$2:$AO$17)</f>
        <v>0</v>
      </c>
    </row>
    <row r="217" spans="1:50" s="271" customFormat="1" x14ac:dyDescent="0.2">
      <c r="A217" s="247">
        <f t="shared" si="69"/>
        <v>42566</v>
      </c>
      <c r="B217" s="571" t="s">
        <v>139</v>
      </c>
      <c r="C217" s="249">
        <f>SUMPRODUCT(('RC'!$A$2:$A$17=$A217)*(RCEmp=C$1),'RC'!$D$2:$AK$17)</f>
        <v>0</v>
      </c>
      <c r="D217" s="250">
        <f>SUMPRODUCT(('RC'!$A$2:$A$17=$A217)*(RCEmp=D$1),'RC'!$D$2:$AK$17)</f>
        <v>0</v>
      </c>
      <c r="E217" s="250">
        <f>SUMPRODUCT(('RC'!$A$2:$A$17=$A217)*(RCEmp=E$1),'RC'!$D$2:$AK$17)</f>
        <v>0</v>
      </c>
      <c r="F217" s="250">
        <f>SUMPRODUCT(('RC'!$A$2:$A$17=$A217)*(RCEmp=F$1),'RC'!$D$2:$AK$17)</f>
        <v>0</v>
      </c>
      <c r="G217" s="250">
        <f>SUMPRODUCT(('RC'!$A$2:$A$17=$A217)*(RCEmp=G$1),'RC'!$D$2:$AK$17)</f>
        <v>0</v>
      </c>
      <c r="H217" s="250">
        <f>SUMPRODUCT(('RC'!$A$2:$A$17=$A217)*(RCEmp=H$1),'RC'!$D$2:$AK$17)</f>
        <v>0</v>
      </c>
      <c r="I217" s="250">
        <f>SUMPRODUCT(('RC'!$A$2:$A$17=$A217)*(RCEmp=I$1),'RC'!$D$2:$AK$17)</f>
        <v>0</v>
      </c>
      <c r="J217" s="250">
        <f>SUMPRODUCT(('RC'!$A$2:$A$17=$A217)*(RCEmp=J$1),'RC'!$D$2:$AK$17)</f>
        <v>0</v>
      </c>
      <c r="K217" s="250">
        <f>SUMPRODUCT(('RC'!$A$2:$A$17=$A217)*(RCEmp=K$1),'RC'!$D$2:$AK$17)</f>
        <v>0</v>
      </c>
      <c r="L217" s="250">
        <f>SUMPRODUCT(('RC'!$A$2:$A$17=$A217)*(RCEmp=L$1),'RC'!$D$2:$AK$17)</f>
        <v>0</v>
      </c>
      <c r="M217" s="250">
        <f>SUMPRODUCT(('RC'!$A$2:$A$17=$A217)*(RCEmp=M$1),'RC'!$D$2:$AK$17)</f>
        <v>0</v>
      </c>
      <c r="N217" s="250">
        <f>SUMPRODUCT(('RC'!$A$2:$A$17=$A217)*(RCEmp=N$1),'RC'!$D$2:$AK$17)</f>
        <v>9</v>
      </c>
      <c r="O217" s="250">
        <f>SUMPRODUCT(('RC'!$A$2:$A$17=$A217)*(RCEmp=O$1),'RC'!$D$2:$AK$17)</f>
        <v>0</v>
      </c>
      <c r="P217" s="250">
        <f>SUMPRODUCT(('RC'!$A$2:$A$17=$A217)*(RCEmp=P$1),'RC'!$D$2:$AK$17)</f>
        <v>0</v>
      </c>
      <c r="Q217" s="250">
        <f>SUMPRODUCT(('RC'!$A$2:$A$17=$A217)*(RCEmp=Q$1),'RC'!$D$2:$AK$17)</f>
        <v>0</v>
      </c>
      <c r="R217" s="250">
        <f>SUMPRODUCT(('RC'!$A$2:$A$17=$A217)*(RCEmp=R$1),'RC'!$D$2:$AK$17)</f>
        <v>0</v>
      </c>
      <c r="S217" s="250">
        <f>SUMPRODUCT(('RC'!$A$2:$A$17=$A217)*(RCEmp=S$1),'RC'!$D$2:$AK$17)</f>
        <v>0</v>
      </c>
      <c r="T217" s="250">
        <f>SUMPRODUCT(('RC'!$A$2:$A$17=$A217)*(RCEmp=T$1),'RC'!$D$2:$AK$17)</f>
        <v>0</v>
      </c>
      <c r="U217" s="250">
        <f>SUMPRODUCT(('RC'!$A$2:$A$17=$A217)*(RCEmp=U$1),'RC'!$D$2:$AK$17)</f>
        <v>0</v>
      </c>
      <c r="V217" s="250">
        <f>SUMPRODUCT(('RC'!$A$2:$A$17=$A217)*(RCEmp=V$1),'RC'!$D$2:$AK$17)</f>
        <v>0</v>
      </c>
      <c r="W217" s="250">
        <f>SUMPRODUCT(('RC'!$A$2:$A$17=$A217)*(RCEmp=W$1),'RC'!$D$2:$AK$17)</f>
        <v>0</v>
      </c>
      <c r="X217" s="250">
        <f>SUMPRODUCT(('RC'!$A$2:$A$17=$A217)*(RCEmp=X$1),'RC'!$D$2:$AK$17)</f>
        <v>0</v>
      </c>
      <c r="Y217" s="250">
        <f>SUMPRODUCT(('RC'!$A$2:$A$17=$A217)*(RCEmp=Y$1),'RC'!$D$2:$AK$17)</f>
        <v>0</v>
      </c>
      <c r="Z217" s="250">
        <f>SUMPRODUCT(('RC'!$A$2:$A$17=$A217)*(RCEmp=Z$1),'RC'!$D$2:$AK$17)</f>
        <v>0</v>
      </c>
      <c r="AA217" s="250">
        <f>SUMPRODUCT(('RC'!$A$2:$A$17=$A217)*(RCEmp=AA$1),'RC'!$D$2:$AK$17)</f>
        <v>0</v>
      </c>
      <c r="AB217" s="250">
        <f>SUMPRODUCT(('RC'!$A$2:$A$17=$A217)*(RCEmp=AB$1),'RC'!$D$2:$AK$17)</f>
        <v>0</v>
      </c>
      <c r="AC217" s="250">
        <f>SUMPRODUCT(('RC'!$A$2:$A$17=$A217)*(RCEmp=AC$1),'RC'!$D$2:$AK$17)</f>
        <v>0</v>
      </c>
      <c r="AD217" s="250">
        <f>SUMPRODUCT(('RC'!$A$2:$A$17=$A217)*(RCEmp=AD$1),'RC'!$D$2:$AK$17)</f>
        <v>0</v>
      </c>
      <c r="AE217" s="250">
        <f>SUMPRODUCT(('RC'!$A$2:$A$17=$A217)*(RCEmp=AE$1),'RC'!$D$2:$AK$17)</f>
        <v>0</v>
      </c>
      <c r="AF217" s="250">
        <f>SUMPRODUCT(('RC'!$A$2:$A$17=$A217)*(RCEmp=AF$1),'RC'!$D$2:$AK$17)</f>
        <v>0</v>
      </c>
      <c r="AG217" s="250">
        <f>SUMPRODUCT(('RC'!$A$2:$A$17=$A217)*(RCEmp=AG$1),'RC'!$D$2:$AK$17)</f>
        <v>0</v>
      </c>
      <c r="AH217" s="250">
        <f>SUMPRODUCT(('RC'!$A$2:$A$17=$A217)*(RCEmp=AH$1),'RC'!$D$2:$AK$17)</f>
        <v>0</v>
      </c>
      <c r="AI217" s="250">
        <f>SUMPRODUCT(('RC'!$A$2:$A$17=$A217)*(RCEmp=AI$1),'RC'!$D$2:$AK$17)</f>
        <v>0</v>
      </c>
      <c r="AJ217" s="250">
        <f>SUMPRODUCT(('RC'!$A$2:$A$17=$A217)*(RCEmp=AJ$1),'RC'!$D$2:$AK$17)</f>
        <v>0</v>
      </c>
      <c r="AK217" s="250">
        <f>SUMPRODUCT(('RC'!$A$2:$A$17=$A217)*(RCEmp=AK$1),'RC'!$D$2:$AK$17)</f>
        <v>0</v>
      </c>
      <c r="AL217" s="250">
        <f>SUMPRODUCT(('RC'!$A$2:$A$17=$A217)*(RCEmp=AL$1),'RC'!$D$2:$AK$17)</f>
        <v>0</v>
      </c>
      <c r="AM217" s="250">
        <f>SUMPRODUCT(('RC'!$A$2:$A$17=$A217)*(RCEmp=AM$1),'RC'!$D$2:$AK$17)</f>
        <v>0</v>
      </c>
      <c r="AN217" s="250">
        <f>SUMPRODUCT(('RC'!$A$2:$A$17=$A217)*(RCEmp=AN$1),'RC'!$D$2:$AK$17)</f>
        <v>0</v>
      </c>
      <c r="AO217" s="250">
        <f>SUMPRODUCT(('RC'!$A$2:$A$17=$A217)*(RCEmp=AO$1),'RC'!$D$2:$AK$17)</f>
        <v>0</v>
      </c>
      <c r="AP217" s="250">
        <f>SUMPRODUCT(('RC'!$A$2:$A$17=$A217)*(RCEmp=AP$1),'RC'!$D$2:$AK$17)</f>
        <v>0</v>
      </c>
      <c r="AQ217" s="250">
        <f>SUMPRODUCT(('RC'!$A$2:$A$17=$A217)*(RCEmp=AQ$1),'RC'!$D$2:$AK$17)</f>
        <v>0</v>
      </c>
      <c r="AR217" s="250">
        <f>SUMPRODUCT(('RC'!$A$2:$A$17=$A217)*(RCEmp=AR$1),'RC'!$D$2:$AK$17)</f>
        <v>0</v>
      </c>
      <c r="AS217" s="250">
        <f>SUMPRODUCT(('RC'!$A$2:$A$17=$A217)*(RCEmp=AS$1),'RC'!$D$2:$AK$17)</f>
        <v>0</v>
      </c>
      <c r="AT217" s="250">
        <f>SUMPRODUCT(('RC'!$A$2:$A$17=$A217)*(RCEmp=AT$1),'RC'!$D$2:$AK$17)</f>
        <v>0</v>
      </c>
      <c r="AU217" s="250">
        <f>SUMPRODUCT(('RC'!$A$2:$A$17=$A217)*(RCEmp=AU$1),'RC'!$D$2:$AK$17)</f>
        <v>0</v>
      </c>
      <c r="AV217" s="250">
        <f>SUMPRODUCT(('RC'!$A$2:$A$17=$A217)*(RCEmp=AV$1),'RC'!$D$2:$AK$17)</f>
        <v>0</v>
      </c>
      <c r="AW217" s="250">
        <f>SUMPRODUCT(('RC'!$A$2:$A$17=$A217)*(RCEmp=AW$1),'RC'!$D$2:$AK$17)</f>
        <v>0</v>
      </c>
      <c r="AX217" s="467">
        <f>SUMPRODUCT(('RC'!$A$2:$A$17=$A217)*(RCEmp=AX$1),'RC'!$D$2:$AK$17)</f>
        <v>0</v>
      </c>
    </row>
    <row r="218" spans="1:50" s="271" customFormat="1" x14ac:dyDescent="0.2">
      <c r="A218" s="247">
        <f t="shared" si="69"/>
        <v>42566</v>
      </c>
      <c r="B218" s="639" t="s">
        <v>152</v>
      </c>
      <c r="C218" s="249">
        <f>SUMPRODUCT((HoO!$A$2:$A$34=$A218)*(HoOEmp=C$1),HoO!$E$2:$Z$34)</f>
        <v>0</v>
      </c>
      <c r="D218" s="250">
        <f>SUMPRODUCT((HoO!$A$2:$A$34=$A218)*(HoOEmp=D$1),HoO!$E$2:$Z$34)</f>
        <v>0</v>
      </c>
      <c r="E218" s="250">
        <f>SUMPRODUCT((HoO!$A$2:$A$34=$A218)*(HoOEmp=E$1),HoO!$E$2:$Z$34)</f>
        <v>0</v>
      </c>
      <c r="F218" s="250">
        <f>SUMPRODUCT((HoO!$A$2:$A$34=$A218)*(HoOEmp=F$1),HoO!$E$2:$Z$34)</f>
        <v>0</v>
      </c>
      <c r="G218" s="250">
        <f>SUMPRODUCT((HoO!$A$2:$A$34=$A218)*(HoOEmp=G$1),HoO!$E$2:$Z$34)</f>
        <v>0</v>
      </c>
      <c r="H218" s="250">
        <f>SUMPRODUCT((HoO!$A$2:$A$34=$A218)*(HoOEmp=H$1),HoO!$E$2:$Z$34)</f>
        <v>0</v>
      </c>
      <c r="I218" s="250">
        <f>SUMPRODUCT((HoO!$A$2:$A$34=$A218)*(HoOEmp=I$1),HoO!$E$2:$Z$34)</f>
        <v>5.25</v>
      </c>
      <c r="J218" s="250">
        <f>SUMPRODUCT((HoO!$A$2:$A$34=$A218)*(HoOEmp=J$1),HoO!$E$2:$Z$34)</f>
        <v>0</v>
      </c>
      <c r="K218" s="250">
        <f>SUMPRODUCT((HoO!$A$2:$A$34=$A218)*(HoOEmp=K$1),HoO!$E$2:$Z$34)</f>
        <v>0</v>
      </c>
      <c r="L218" s="250">
        <f>SUMPRODUCT((HoO!$A$2:$A$34=$A218)*(HoOEmp=L$1),HoO!$E$2:$Z$34)</f>
        <v>0</v>
      </c>
      <c r="M218" s="250">
        <f>SUMPRODUCT((HoO!$A$2:$A$34=$A218)*(HoOEmp=M$1),HoO!$E$2:$Z$34)</f>
        <v>0</v>
      </c>
      <c r="N218" s="250">
        <f>SUMPRODUCT((HoO!$A$2:$A$34=$A218)*(HoOEmp=N$1),HoO!$E$2:$Z$34)</f>
        <v>0</v>
      </c>
      <c r="O218" s="250">
        <f>SUMPRODUCT((HoO!$A$2:$A$34=$A218)*(HoOEmp=O$1),HoO!$E$2:$Z$34)</f>
        <v>0</v>
      </c>
      <c r="P218" s="250">
        <f>SUMPRODUCT((HoO!$A$2:$A$34=$A218)*(HoOEmp=P$1),HoO!$E$2:$Z$34)</f>
        <v>0</v>
      </c>
      <c r="Q218" s="250">
        <f>SUMPRODUCT((HoO!$A$2:$A$34=$A218)*(HoOEmp=Q$1),HoO!$E$2:$Z$34)</f>
        <v>0</v>
      </c>
      <c r="R218" s="250">
        <f>SUMPRODUCT((HoO!$A$2:$A$34=$A218)*(HoOEmp=R$1),HoO!$E$2:$Z$34)</f>
        <v>0</v>
      </c>
      <c r="S218" s="250">
        <f>SUMPRODUCT((HoO!$A$2:$A$34=$A218)*(HoOEmp=S$1),HoO!$E$2:$Z$34)</f>
        <v>0</v>
      </c>
      <c r="T218" s="250">
        <f>SUMPRODUCT((HoO!$A$2:$A$34=$A218)*(HoOEmp=T$1),HoO!$E$2:$Z$34)</f>
        <v>0</v>
      </c>
      <c r="U218" s="250">
        <f>SUMPRODUCT((HoO!$A$2:$A$34=$A218)*(HoOEmp=U$1),HoO!$E$2:$Z$34)</f>
        <v>0</v>
      </c>
      <c r="V218" s="250">
        <f>SUMPRODUCT((HoO!$A$2:$A$34=$A218)*(HoOEmp=V$1),HoO!$E$2:$Z$34)</f>
        <v>0</v>
      </c>
      <c r="W218" s="250">
        <f>SUMPRODUCT((HoO!$A$2:$A$34=$A218)*(HoOEmp=W$1),HoO!$E$2:$Z$34)</f>
        <v>0</v>
      </c>
      <c r="X218" s="250">
        <f>SUMPRODUCT((HoO!$A$2:$A$34=$A218)*(HoOEmp=X$1),HoO!$E$2:$Z$34)</f>
        <v>0</v>
      </c>
      <c r="Y218" s="250">
        <f>SUMPRODUCT((HoO!$A$2:$A$34=$A218)*(HoOEmp=Y$1),HoO!$E$2:$Z$34)</f>
        <v>0</v>
      </c>
      <c r="Z218" s="250">
        <f>SUMPRODUCT((HoO!$A$2:$A$34=$A218)*(HoOEmp=Z$1),HoO!$E$2:$Z$34)</f>
        <v>0</v>
      </c>
      <c r="AA218" s="250">
        <f>SUMPRODUCT((HoO!$A$2:$A$34=$A218)*(HoOEmp=AA$1),HoO!$E$2:$Z$34)</f>
        <v>0</v>
      </c>
      <c r="AB218" s="250">
        <f>SUMPRODUCT((HoO!$A$2:$A$34=$A218)*(HoOEmp=AB$1),HoO!$E$2:$Z$34)</f>
        <v>0</v>
      </c>
      <c r="AC218" s="250">
        <f>SUMPRODUCT((HoO!$A$2:$A$34=$A218)*(HoOEmp=AC$1),HoO!$E$2:$Z$34)</f>
        <v>0</v>
      </c>
      <c r="AD218" s="250">
        <f>SUMPRODUCT((HoO!$A$2:$A$34=$A218)*(HoOEmp=AD$1),HoO!$E$2:$Z$34)</f>
        <v>0</v>
      </c>
      <c r="AE218" s="250">
        <f>SUMPRODUCT((HoO!$A$2:$A$34=$A218)*(HoOEmp=AE$1),HoO!$E$2:$Z$34)</f>
        <v>0</v>
      </c>
      <c r="AF218" s="250">
        <f>SUMPRODUCT((HoO!$A$2:$A$34=$A218)*(HoOEmp=AF$1),HoO!$E$2:$Z$34)</f>
        <v>0</v>
      </c>
      <c r="AG218" s="250">
        <f>SUMPRODUCT((HoO!$A$2:$A$34=$A218)*(HoOEmp=AG$1),HoO!$E$2:$Z$34)</f>
        <v>0</v>
      </c>
      <c r="AH218" s="250">
        <f>SUMPRODUCT((HoO!$A$2:$A$34=$A218)*(HoOEmp=AH$1),HoO!$E$2:$Z$34)</f>
        <v>0</v>
      </c>
      <c r="AI218" s="250">
        <f>SUMPRODUCT((HoO!$A$2:$A$34=$A218)*(HoOEmp=AI$1),HoO!$E$2:$Z$34)</f>
        <v>0</v>
      </c>
      <c r="AJ218" s="250">
        <f>SUMPRODUCT((HoO!$A$2:$A$34=$A218)*(HoOEmp=AJ$1),HoO!$E$2:$Z$34)</f>
        <v>0</v>
      </c>
      <c r="AK218" s="250">
        <f>SUMPRODUCT((HoO!$A$2:$A$34=$A218)*(HoOEmp=AK$1),HoO!$E$2:$Z$34)</f>
        <v>0</v>
      </c>
      <c r="AL218" s="250">
        <f>SUMPRODUCT((HoO!$A$2:$A$34=$A218)*(HoOEmp=AL$1),HoO!$E$2:$Z$34)</f>
        <v>0</v>
      </c>
      <c r="AM218" s="250">
        <f>SUMPRODUCT((HoO!$A$2:$A$34=$A218)*(HoOEmp=AM$1),HoO!$E$2:$Z$34)</f>
        <v>0</v>
      </c>
      <c r="AN218" s="250">
        <f>SUMPRODUCT((HoO!$A$2:$A$34=$A218)*(HoOEmp=AN$1),HoO!$E$2:$Z$34)</f>
        <v>0</v>
      </c>
      <c r="AO218" s="250">
        <f>SUMPRODUCT((HoO!$A$2:$A$34=$A218)*(HoOEmp=AO$1),HoO!$E$2:$Z$34)</f>
        <v>0</v>
      </c>
      <c r="AP218" s="250">
        <f>SUMPRODUCT((HoO!$A$2:$A$34=$A218)*(HoOEmp=AP$1),HoO!$E$2:$Z$34)</f>
        <v>0</v>
      </c>
      <c r="AQ218" s="250">
        <f>SUMPRODUCT((HoO!$A$2:$A$34=$A218)*(HoOEmp=AQ$1),HoO!$E$2:$Z$34)</f>
        <v>0</v>
      </c>
      <c r="AR218" s="250">
        <f>SUMPRODUCT((HoO!$A$2:$A$34=$A218)*(HoOEmp=AR$1),HoO!$E$2:$Z$34)</f>
        <v>0</v>
      </c>
      <c r="AS218" s="250">
        <f>SUMPRODUCT((HoO!$A$2:$A$34=$A218)*(HoOEmp=AS$1),HoO!$E$2:$Z$34)</f>
        <v>0</v>
      </c>
      <c r="AT218" s="250">
        <f>SUMPRODUCT((HoO!$A$2:$A$34=$A218)*(HoOEmp=AT$1),HoO!$E$2:$Z$34)</f>
        <v>0</v>
      </c>
      <c r="AU218" s="250">
        <f>SUMPRODUCT((HoO!$A$2:$A$34=$A218)*(HoOEmp=AU$1),HoO!$E$2:$Z$34)</f>
        <v>0</v>
      </c>
      <c r="AV218" s="250">
        <f>SUMPRODUCT((HoO!$A$2:$A$34=$A218)*(HoOEmp=AV$1),HoO!$E$2:$Z$34)</f>
        <v>0</v>
      </c>
      <c r="AW218" s="250">
        <f>SUMPRODUCT((HoO!$A$2:$A$34=$A218)*(HoOEmp=AW$1),HoO!$E$2:$Z$34)</f>
        <v>0</v>
      </c>
      <c r="AX218" s="467">
        <f>SUMPRODUCT((HoO!$A$2:$A$34=$A218)*(HoOEmp=AX$1),HoO!$E$2:$Z$34)</f>
        <v>0</v>
      </c>
    </row>
    <row r="219" spans="1:50" s="271" customFormat="1" x14ac:dyDescent="0.2">
      <c r="A219" s="247">
        <f t="shared" si="69"/>
        <v>42566</v>
      </c>
      <c r="B219" s="640" t="s">
        <v>223</v>
      </c>
      <c r="C219" s="249">
        <f>SUMPRODUCT((ET!$A$2:$A$34=$A219)*(ETEmp=C$1),ET!$E$2:$Z$34)</f>
        <v>0</v>
      </c>
      <c r="D219" s="250">
        <f>SUMPRODUCT((ET!$A$2:$A$34=$A219)*(ETEmp=D$1),ET!$E$2:$Z$34)</f>
        <v>0</v>
      </c>
      <c r="E219" s="250">
        <f>SUMPRODUCT((ET!$A$2:$A$34=$A219)*(ETEmp=E$1),ET!$E$2:$Z$34)</f>
        <v>0</v>
      </c>
      <c r="F219" s="250">
        <f>SUMPRODUCT((ET!$A$2:$A$34=$A219)*(ETEmp=F$1),ET!$E$2:$Z$34)</f>
        <v>4.5</v>
      </c>
      <c r="G219" s="250">
        <f>SUMPRODUCT((ET!$A$2:$A$34=$A219)*(ETEmp=G$1),ET!$E$2:$Z$34)</f>
        <v>0</v>
      </c>
      <c r="H219" s="250">
        <f>SUMPRODUCT((ET!$A$2:$A$34=$A219)*(ETEmp=H$1),ET!$E$2:$Z$34)</f>
        <v>0</v>
      </c>
      <c r="I219" s="250">
        <f>SUMPRODUCT((ET!$A$2:$A$34=$A219)*(ETEmp=I$1),ET!$E$2:$Z$34)</f>
        <v>0</v>
      </c>
      <c r="J219" s="250">
        <f>SUMPRODUCT((ET!$A$2:$A$34=$A219)*(ETEmp=J$1),ET!$E$2:$Z$34)</f>
        <v>0</v>
      </c>
      <c r="K219" s="250">
        <f>SUMPRODUCT((ET!$A$2:$A$34=$A219)*(ETEmp=K$1),ET!$E$2:$Z$34)</f>
        <v>0</v>
      </c>
      <c r="L219" s="250">
        <f>SUMPRODUCT((ET!$A$2:$A$34=$A219)*(ETEmp=L$1),ET!$E$2:$Z$34)</f>
        <v>0</v>
      </c>
      <c r="M219" s="250">
        <f>SUMPRODUCT((ET!$A$2:$A$34=$A219)*(ETEmp=M$1),ET!$E$2:$Z$34)</f>
        <v>0</v>
      </c>
      <c r="N219" s="250">
        <f>SUMPRODUCT((ET!$A$2:$A$34=$A219)*(ETEmp=N$1),ET!$E$2:$Z$34)</f>
        <v>0</v>
      </c>
      <c r="O219" s="250">
        <f>SUMPRODUCT((ET!$A$2:$A$34=$A219)*(ETEmp=O$1),ET!$E$2:$Z$34)</f>
        <v>0</v>
      </c>
      <c r="P219" s="250">
        <f>SUMPRODUCT((ET!$A$2:$A$34=$A219)*(ETEmp=P$1),ET!$E$2:$Z$34)</f>
        <v>0</v>
      </c>
      <c r="Q219" s="250">
        <f>SUMPRODUCT((ET!$A$2:$A$34=$A219)*(ETEmp=Q$1),ET!$E$2:$Z$34)</f>
        <v>0</v>
      </c>
      <c r="R219" s="250">
        <f>SUMPRODUCT((ET!$A$2:$A$34=$A219)*(ETEmp=R$1),ET!$E$2:$Z$34)</f>
        <v>4</v>
      </c>
      <c r="S219" s="250">
        <f>SUMPRODUCT((ET!$A$2:$A$34=$A219)*(ETEmp=S$1),ET!$E$2:$Z$34)</f>
        <v>0</v>
      </c>
      <c r="T219" s="250">
        <f>SUMPRODUCT((ET!$A$2:$A$34=$A219)*(ETEmp=T$1),ET!$E$2:$Z$34)</f>
        <v>0</v>
      </c>
      <c r="U219" s="250">
        <f>SUMPRODUCT((ET!$A$2:$A$34=$A219)*(ETEmp=U$1),ET!$E$2:$Z$34)</f>
        <v>0</v>
      </c>
      <c r="V219" s="250">
        <f>SUMPRODUCT((ET!$A$2:$A$34=$A219)*(ETEmp=V$1),ET!$E$2:$Z$34)</f>
        <v>0</v>
      </c>
      <c r="W219" s="250">
        <f>SUMPRODUCT((ET!$A$2:$A$34=$A219)*(ETEmp=W$1),ET!$E$2:$Z$34)</f>
        <v>0</v>
      </c>
      <c r="X219" s="250">
        <f>SUMPRODUCT((ET!$A$2:$A$34=$A219)*(ETEmp=X$1),ET!$E$2:$Z$34)</f>
        <v>0</v>
      </c>
      <c r="Y219" s="250">
        <f>SUMPRODUCT((ET!$A$2:$A$34=$A219)*(ETEmp=Y$1),ET!$E$2:$Z$34)</f>
        <v>0</v>
      </c>
      <c r="Z219" s="250">
        <f>SUMPRODUCT((ET!$A$2:$A$34=$A219)*(ETEmp=Z$1),ET!$E$2:$Z$34)</f>
        <v>0</v>
      </c>
      <c r="AA219" s="250">
        <f>SUMPRODUCT((ET!$A$2:$A$34=$A219)*(ETEmp=AA$1),ET!$E$2:$Z$34)</f>
        <v>0</v>
      </c>
      <c r="AB219" s="250">
        <f>SUMPRODUCT((ET!$A$2:$A$34=$A219)*(ETEmp=AB$1),ET!$E$2:$Z$34)</f>
        <v>0</v>
      </c>
      <c r="AC219" s="250">
        <f>SUMPRODUCT((ET!$A$2:$A$34=$A219)*(ETEmp=AC$1),ET!$E$2:$Z$34)</f>
        <v>0</v>
      </c>
      <c r="AD219" s="250">
        <f>SUMPRODUCT((ET!$A$2:$A$34=$A219)*(ETEmp=AD$1),ET!$E$2:$Z$34)</f>
        <v>0</v>
      </c>
      <c r="AE219" s="250">
        <f>SUMPRODUCT((ET!$A$2:$A$34=$A219)*(ETEmp=AE$1),ET!$E$2:$Z$34)</f>
        <v>0</v>
      </c>
      <c r="AF219" s="250">
        <f>SUMPRODUCT((ET!$A$2:$A$34=$A219)*(ETEmp=AF$1),ET!$E$2:$Z$34)</f>
        <v>0</v>
      </c>
      <c r="AG219" s="250">
        <f>SUMPRODUCT((ET!$A$2:$A$34=$A219)*(ETEmp=AG$1),ET!$E$2:$Z$34)</f>
        <v>0</v>
      </c>
      <c r="AH219" s="250">
        <f>SUMPRODUCT((ET!$A$2:$A$34=$A219)*(ETEmp=AH$1),ET!$E$2:$Z$34)</f>
        <v>0</v>
      </c>
      <c r="AI219" s="250">
        <f>SUMPRODUCT((ET!$A$2:$A$34=$A219)*(ETEmp=AI$1),ET!$E$2:$Z$34)</f>
        <v>0</v>
      </c>
      <c r="AJ219" s="250">
        <f>SUMPRODUCT((ET!$A$2:$A$34=$A219)*(ETEmp=AJ$1),ET!$E$2:$Z$34)</f>
        <v>0</v>
      </c>
      <c r="AK219" s="250">
        <f>SUMPRODUCT((ET!$A$2:$A$34=$A219)*(ETEmp=AK$1),ET!$E$2:$Z$34)</f>
        <v>0</v>
      </c>
      <c r="AL219" s="250">
        <f>SUMPRODUCT((ET!$A$2:$A$34=$A219)*(ETEmp=AL$1),ET!$E$2:$Z$34)</f>
        <v>0</v>
      </c>
      <c r="AM219" s="250">
        <f>SUMPRODUCT((ET!$A$2:$A$34=$A219)*(ETEmp=AM$1),ET!$E$2:$Z$34)</f>
        <v>0</v>
      </c>
      <c r="AN219" s="250">
        <f>SUMPRODUCT((ET!$A$2:$A$34=$A219)*(ETEmp=AN$1),ET!$E$2:$Z$34)</f>
        <v>0</v>
      </c>
      <c r="AO219" s="250">
        <f>SUMPRODUCT((ET!$A$2:$A$34=$A219)*(ETEmp=AO$1),ET!$E$2:$Z$34)</f>
        <v>0</v>
      </c>
      <c r="AP219" s="250">
        <f>SUMPRODUCT((ET!$A$2:$A$34=$A219)*(ETEmp=AP$1),ET!$E$2:$Z$34)</f>
        <v>0</v>
      </c>
      <c r="AQ219" s="250">
        <f>SUMPRODUCT((ET!$A$2:$A$34=$A219)*(ETEmp=AQ$1),ET!$E$2:$Z$34)</f>
        <v>0</v>
      </c>
      <c r="AR219" s="250">
        <f>SUMPRODUCT((ET!$A$2:$A$34=$A219)*(ETEmp=AR$1),ET!$E$2:$Z$34)</f>
        <v>0</v>
      </c>
      <c r="AS219" s="250">
        <f>SUMPRODUCT((ET!$A$2:$A$34=$A219)*(ETEmp=AS$1),ET!$E$2:$Z$34)</f>
        <v>0</v>
      </c>
      <c r="AT219" s="250">
        <f>SUMPRODUCT((ET!$A$2:$A$34=$A219)*(ETEmp=AT$1),ET!$E$2:$Z$34)</f>
        <v>0</v>
      </c>
      <c r="AU219" s="250">
        <f>SUMPRODUCT((ET!$A$2:$A$34=$A219)*(ETEmp=AU$1),ET!$E$2:$Z$34)</f>
        <v>0</v>
      </c>
      <c r="AV219" s="250">
        <f>SUMPRODUCT((ET!$A$2:$A$34=$A219)*(ETEmp=AV$1),ET!$E$2:$Z$34)</f>
        <v>0</v>
      </c>
      <c r="AW219" s="250">
        <f>SUMPRODUCT((ET!$A$2:$A$34=$A219)*(ETEmp=AW$1),ET!$E$2:$Z$34)</f>
        <v>0</v>
      </c>
      <c r="AX219" s="467">
        <f>SUMPRODUCT((ET!$A$2:$A$34=$A219)*(ETEmp=AX$1),ET!$E$2:$Z$34)</f>
        <v>0</v>
      </c>
    </row>
    <row r="220" spans="1:50" s="271" customFormat="1" x14ac:dyDescent="0.2">
      <c r="A220" s="247">
        <f t="shared" si="69"/>
        <v>42566</v>
      </c>
      <c r="B220" s="641" t="s">
        <v>224</v>
      </c>
      <c r="C220" s="249">
        <f>SUMPRODUCT((UV!$A$2:$A$17=$A220)*(UVEmp=C$1),UV!$D$2:$AK$17)</f>
        <v>0</v>
      </c>
      <c r="D220" s="250">
        <f>SUMPRODUCT((UV!$A$2:$A$17=$A220)*(UVEmp=D$1),UV!$D$2:$AK$17)</f>
        <v>0</v>
      </c>
      <c r="E220" s="250">
        <f>SUMPRODUCT((UV!$A$2:$A$17=$A220)*(UVEmp=E$1),UV!$D$2:$AK$17)</f>
        <v>0</v>
      </c>
      <c r="F220" s="250">
        <f>SUMPRODUCT((UV!$A$2:$A$17=$A220)*(UVEmp=F$1),UV!$D$2:$AK$17)</f>
        <v>0</v>
      </c>
      <c r="G220" s="250">
        <f>SUMPRODUCT((UV!$A$2:$A$17=$A220)*(UVEmp=G$1),UV!$D$2:$AK$17)</f>
        <v>0</v>
      </c>
      <c r="H220" s="250">
        <f>SUMPRODUCT((UV!$A$2:$A$17=$A220)*(UVEmp=H$1),UV!$D$2:$AK$17)</f>
        <v>0</v>
      </c>
      <c r="I220" s="250">
        <f>SUMPRODUCT((UV!$A$2:$A$17=$A220)*(UVEmp=I$1),UV!$D$2:$AK$17)</f>
        <v>0</v>
      </c>
      <c r="J220" s="250">
        <f>SUMPRODUCT((UV!$A$2:$A$17=$A220)*(UVEmp=J$1),UV!$D$2:$AK$17)</f>
        <v>0</v>
      </c>
      <c r="K220" s="250">
        <f>SUMPRODUCT((UV!$A$2:$A$17=$A220)*(UVEmp=K$1),UV!$D$2:$AK$17)</f>
        <v>4.25</v>
      </c>
      <c r="L220" s="250">
        <f>SUMPRODUCT((UV!$A$2:$A$17=$A220)*(UVEmp=L$1),UV!$D$2:$AK$17)</f>
        <v>0</v>
      </c>
      <c r="M220" s="250">
        <f>SUMPRODUCT((UV!$A$2:$A$17=$A220)*(UVEmp=M$1),UV!$D$2:$AK$17)</f>
        <v>3.75</v>
      </c>
      <c r="N220" s="250">
        <f>SUMPRODUCT((UV!$A$2:$A$17=$A220)*(UVEmp=N$1),UV!$D$2:$AK$17)</f>
        <v>0</v>
      </c>
      <c r="O220" s="250">
        <f>SUMPRODUCT((UV!$A$2:$A$17=$A220)*(UVEmp=O$1),UV!$D$2:$AK$17)</f>
        <v>0</v>
      </c>
      <c r="P220" s="250">
        <f>SUMPRODUCT((UV!$A$2:$A$17=$A220)*(UVEmp=P$1),UV!$D$2:$AK$17)</f>
        <v>0</v>
      </c>
      <c r="Q220" s="250">
        <f>SUMPRODUCT((UV!$A$2:$A$17=$A220)*(UVEmp=Q$1),UV!$D$2:$AK$17)</f>
        <v>0</v>
      </c>
      <c r="R220" s="250">
        <f>SUMPRODUCT((UV!$A$2:$A$17=$A220)*(UVEmp=R$1),UV!$D$2:$AK$17)</f>
        <v>0</v>
      </c>
      <c r="S220" s="250">
        <f>SUMPRODUCT((UV!$A$2:$A$17=$A220)*(UVEmp=S$1),UV!$D$2:$AK$17)</f>
        <v>0</v>
      </c>
      <c r="T220" s="250">
        <f>SUMPRODUCT((UV!$A$2:$A$17=$A220)*(UVEmp=T$1),UV!$D$2:$AK$17)</f>
        <v>0</v>
      </c>
      <c r="U220" s="250">
        <f>SUMPRODUCT((UV!$A$2:$A$17=$A220)*(UVEmp=U$1),UV!$D$2:$AK$17)</f>
        <v>0</v>
      </c>
      <c r="V220" s="250">
        <f>SUMPRODUCT((UV!$A$2:$A$17=$A220)*(UVEmp=V$1),UV!$D$2:$AK$17)</f>
        <v>0</v>
      </c>
      <c r="W220" s="250">
        <f>SUMPRODUCT((UV!$A$2:$A$17=$A220)*(UVEmp=W$1),UV!$D$2:$AK$17)</f>
        <v>0</v>
      </c>
      <c r="X220" s="250">
        <f>SUMPRODUCT((UV!$A$2:$A$17=$A220)*(UVEmp=X$1),UV!$D$2:$AK$17)</f>
        <v>0</v>
      </c>
      <c r="Y220" s="250">
        <f>SUMPRODUCT((UV!$A$2:$A$17=$A220)*(UVEmp=Y$1),UV!$D$2:$AK$17)</f>
        <v>0</v>
      </c>
      <c r="Z220" s="250">
        <f>SUMPRODUCT((UV!$A$2:$A$17=$A220)*(UVEmp=Z$1),UV!$D$2:$AK$17)</f>
        <v>0</v>
      </c>
      <c r="AA220" s="250">
        <f>SUMPRODUCT((UV!$A$2:$A$17=$A220)*(UVEmp=AA$1),UV!$D$2:$AK$17)</f>
        <v>0</v>
      </c>
      <c r="AB220" s="250">
        <f>SUMPRODUCT((UV!$A$2:$A$17=$A220)*(UVEmp=AB$1),UV!$D$2:$AK$17)</f>
        <v>0</v>
      </c>
      <c r="AC220" s="250">
        <f>SUMPRODUCT((UV!$A$2:$A$17=$A220)*(UVEmp=AC$1),UV!$D$2:$AK$17)</f>
        <v>0</v>
      </c>
      <c r="AD220" s="250">
        <f>SUMPRODUCT((UV!$A$2:$A$17=$A220)*(UVEmp=AD$1),UV!$D$2:$AK$17)</f>
        <v>0</v>
      </c>
      <c r="AE220" s="250">
        <f>SUMPRODUCT((UV!$A$2:$A$17=$A220)*(UVEmp=AE$1),UV!$D$2:$AK$17)</f>
        <v>6.5</v>
      </c>
      <c r="AF220" s="250">
        <f>SUMPRODUCT((UV!$A$2:$A$17=$A220)*(UVEmp=AF$1),UV!$D$2:$AK$17)</f>
        <v>0</v>
      </c>
      <c r="AG220" s="250">
        <f>SUMPRODUCT((UV!$A$2:$A$17=$A220)*(UVEmp=AG$1),UV!$D$2:$AK$17)</f>
        <v>0</v>
      </c>
      <c r="AH220" s="250">
        <f>SUMPRODUCT((UV!$A$2:$A$17=$A220)*(UVEmp=AH$1),UV!$D$2:$AK$17)</f>
        <v>0</v>
      </c>
      <c r="AI220" s="250">
        <f>SUMPRODUCT((UV!$A$2:$A$17=$A220)*(UVEmp=AI$1),UV!$D$2:$AK$17)</f>
        <v>0</v>
      </c>
      <c r="AJ220" s="250">
        <f>SUMPRODUCT((UV!$A$2:$A$17=$A220)*(UVEmp=AJ$1),UV!$D$2:$AK$17)</f>
        <v>0</v>
      </c>
      <c r="AK220" s="250">
        <f>SUMPRODUCT((UV!$A$2:$A$17=$A220)*(UVEmp=AK$1),UV!$D$2:$AK$17)</f>
        <v>0</v>
      </c>
      <c r="AL220" s="250">
        <f>SUMPRODUCT((UV!$A$2:$A$17=$A220)*(UVEmp=AL$1),UV!$D$2:$AK$17)</f>
        <v>0</v>
      </c>
      <c r="AM220" s="250">
        <f>SUMPRODUCT((UV!$A$2:$A$17=$A220)*(UVEmp=AM$1),UV!$D$2:$AK$17)</f>
        <v>0</v>
      </c>
      <c r="AN220" s="250">
        <f>SUMPRODUCT((UV!$A$2:$A$17=$A220)*(UVEmp=AN$1),UV!$D$2:$AK$17)</f>
        <v>0</v>
      </c>
      <c r="AO220" s="250">
        <f>SUMPRODUCT((UV!$A$2:$A$17=$A220)*(UVEmp=AO$1),UV!$D$2:$AK$17)</f>
        <v>0</v>
      </c>
      <c r="AP220" s="250">
        <f>SUMPRODUCT((UV!$A$2:$A$17=$A220)*(UVEmp=AP$1),UV!$D$2:$AK$17)</f>
        <v>0</v>
      </c>
      <c r="AQ220" s="250">
        <f>SUMPRODUCT((UV!$A$2:$A$17=$A220)*(UVEmp=AQ$1),UV!$D$2:$AK$17)</f>
        <v>0</v>
      </c>
      <c r="AR220" s="250">
        <f>SUMPRODUCT((UV!$A$2:$A$17=$A220)*(UVEmp=AR$1),UV!$D$2:$AK$17)</f>
        <v>0</v>
      </c>
      <c r="AS220" s="250">
        <f>SUMPRODUCT((UV!$A$2:$A$17=$A220)*(UVEmp=AS$1),UV!$D$2:$AK$17)</f>
        <v>0</v>
      </c>
      <c r="AT220" s="250">
        <f>SUMPRODUCT((UV!$A$2:$A$17=$A220)*(UVEmp=AT$1),UV!$D$2:$AK$17)</f>
        <v>0</v>
      </c>
      <c r="AU220" s="250">
        <f>SUMPRODUCT((UV!$A$2:$A$17=$A220)*(UVEmp=AU$1),UV!$D$2:$AK$17)</f>
        <v>0</v>
      </c>
      <c r="AV220" s="250">
        <f>SUMPRODUCT((UV!$A$2:$A$17=$A220)*(UVEmp=AV$1),UV!$D$2:$AK$17)</f>
        <v>0</v>
      </c>
      <c r="AW220" s="250">
        <f>SUMPRODUCT((UV!$A$2:$A$17=$A220)*(UVEmp=AW$1),UV!$D$2:$AK$17)</f>
        <v>0</v>
      </c>
      <c r="AX220" s="467">
        <f>SUMPRODUCT((UV!$A$2:$A$17=$A220)*(UVEmp=AX$1),UV!$D$2:$AK$17)</f>
        <v>0</v>
      </c>
    </row>
    <row r="221" spans="1:50" s="271" customFormat="1" x14ac:dyDescent="0.2">
      <c r="A221" s="247">
        <f t="shared" si="69"/>
        <v>42566</v>
      </c>
      <c r="B221" s="255" t="s">
        <v>74</v>
      </c>
      <c r="C221" s="249">
        <f>SUMPRODUCT((TM!$A$2:$A$17=$A221)*(TMEmp=C$1),TM!$D$2:$AK$17)</f>
        <v>0</v>
      </c>
      <c r="D221" s="250">
        <f>SUMPRODUCT((TM!$A$2:$A$17=$A221)*(TMEmp=D$1),TM!$D$2:$AK$17)</f>
        <v>0</v>
      </c>
      <c r="E221" s="250">
        <f>SUMPRODUCT((TM!$A$2:$A$17=$A221)*(TMEmp=E$1),TM!$D$2:$AK$17)</f>
        <v>0</v>
      </c>
      <c r="F221" s="250">
        <f>SUMPRODUCT((TM!$A$2:$A$17=$A221)*(TMEmp=F$1),TM!$D$2:$AK$17)</f>
        <v>0</v>
      </c>
      <c r="G221" s="250">
        <f>SUMPRODUCT((TM!$A$2:$A$17=$A221)*(TMEmp=G$1),TM!$D$2:$AK$17)</f>
        <v>0</v>
      </c>
      <c r="H221" s="250">
        <f>SUMPRODUCT((TM!$A$2:$A$17=$A221)*(TMEmp=H$1),TM!$D$2:$AK$17)</f>
        <v>0</v>
      </c>
      <c r="I221" s="250">
        <f>SUMPRODUCT((TM!$A$2:$A$17=$A221)*(TMEmp=I$1),TM!$D$2:$AK$17)</f>
        <v>0</v>
      </c>
      <c r="J221" s="250">
        <f>SUMPRODUCT((TM!$A$2:$A$17=$A221)*(TMEmp=J$1),TM!$D$2:$AK$17)</f>
        <v>0</v>
      </c>
      <c r="K221" s="250">
        <f>SUMPRODUCT((TM!$A$2:$A$17=$A221)*(TMEmp=K$1),TM!$D$2:$AK$17)</f>
        <v>0</v>
      </c>
      <c r="L221" s="250">
        <f>SUMPRODUCT((TM!$A$2:$A$17=$A221)*(TMEmp=L$1),TM!$D$2:$AK$17)</f>
        <v>0</v>
      </c>
      <c r="M221" s="250">
        <f>SUMPRODUCT((TM!$A$2:$A$17=$A221)*(TMEmp=M$1),TM!$D$2:$AK$17)</f>
        <v>0</v>
      </c>
      <c r="N221" s="250">
        <f>SUMPRODUCT((TM!$A$2:$A$17=$A221)*(TMEmp=N$1),TM!$D$2:$AK$17)</f>
        <v>0</v>
      </c>
      <c r="O221" s="250">
        <f>SUMPRODUCT((TM!$A$2:$A$17=$A221)*(TMEmp=O$1),TM!$D$2:$AK$17)</f>
        <v>0</v>
      </c>
      <c r="P221" s="250">
        <f>SUMPRODUCT((TM!$A$2:$A$17=$A221)*(TMEmp=P$1),TM!$D$2:$AK$17)</f>
        <v>0</v>
      </c>
      <c r="Q221" s="250">
        <f>SUMPRODUCT((TM!$A$2:$A$17=$A221)*(TMEmp=Q$1),TM!$D$2:$AK$17)</f>
        <v>0</v>
      </c>
      <c r="R221" s="250">
        <f>SUMPRODUCT((TM!$A$2:$A$17=$A221)*(TMEmp=R$1),TM!$D$2:$AK$17)</f>
        <v>0</v>
      </c>
      <c r="S221" s="250">
        <f>SUMPRODUCT((TM!$A$2:$A$17=$A221)*(TMEmp=S$1),TM!$D$2:$AK$17)</f>
        <v>0</v>
      </c>
      <c r="T221" s="250">
        <f>SUMPRODUCT((TM!$A$2:$A$17=$A221)*(TMEmp=T$1),TM!$D$2:$AK$17)</f>
        <v>0</v>
      </c>
      <c r="U221" s="250">
        <f>SUMPRODUCT((TM!$A$2:$A$17=$A221)*(TMEmp=U$1),TM!$D$2:$AK$17)</f>
        <v>0</v>
      </c>
      <c r="V221" s="250">
        <f>SUMPRODUCT((TM!$A$2:$A$17=$A221)*(TMEmp=V$1),TM!$D$2:$AK$17)</f>
        <v>0</v>
      </c>
      <c r="W221" s="250">
        <f>SUMPRODUCT((TM!$A$2:$A$17=$A221)*(TMEmp=W$1),TM!$D$2:$AK$17)</f>
        <v>0</v>
      </c>
      <c r="X221" s="250">
        <f>SUMPRODUCT((TM!$A$2:$A$17=$A221)*(TMEmp=X$1),TM!$D$2:$AK$17)</f>
        <v>0</v>
      </c>
      <c r="Y221" s="250">
        <f>SUMPRODUCT((TM!$A$2:$A$17=$A221)*(TMEmp=Y$1),TM!$D$2:$AK$17)</f>
        <v>0</v>
      </c>
      <c r="Z221" s="250">
        <f>SUMPRODUCT((TM!$A$2:$A$17=$A221)*(TMEmp=Z$1),TM!$D$2:$AK$17)</f>
        <v>0</v>
      </c>
      <c r="AA221" s="250">
        <f>SUMPRODUCT((TM!$A$2:$A$17=$A221)*(TMEmp=AA$1),TM!$D$2:$AK$17)</f>
        <v>0</v>
      </c>
      <c r="AB221" s="250">
        <f>SUMPRODUCT((TM!$A$2:$A$17=$A221)*(TMEmp=AB$1),TM!$D$2:$AK$17)</f>
        <v>0</v>
      </c>
      <c r="AC221" s="250">
        <f>SUMPRODUCT((TM!$A$2:$A$17=$A221)*(TMEmp=AC$1),TM!$D$2:$AK$17)</f>
        <v>0</v>
      </c>
      <c r="AD221" s="250">
        <f>SUMPRODUCT((TM!$A$2:$A$17=$A221)*(TMEmp=AD$1),TM!$D$2:$AK$17)</f>
        <v>0</v>
      </c>
      <c r="AE221" s="250">
        <f>SUMPRODUCT((TM!$A$2:$A$17=$A221)*(TMEmp=AE$1),TM!$D$2:$AK$17)</f>
        <v>0</v>
      </c>
      <c r="AF221" s="250">
        <f>SUMPRODUCT((TM!$A$2:$A$17=$A221)*(TMEmp=AF$1),TM!$D$2:$AK$17)</f>
        <v>0</v>
      </c>
      <c r="AG221" s="250">
        <f>SUMPRODUCT((TM!$A$2:$A$17=$A221)*(TMEmp=AG$1),TM!$D$2:$AK$17)</f>
        <v>0</v>
      </c>
      <c r="AH221" s="250">
        <f>SUMPRODUCT((TM!$A$2:$A$17=$A221)*(TMEmp=AH$1),TM!$D$2:$AK$17)</f>
        <v>0</v>
      </c>
      <c r="AI221" s="250">
        <f>SUMPRODUCT((TM!$A$2:$A$17=$A221)*(TMEmp=AI$1),TM!$D$2:$AK$17)</f>
        <v>0</v>
      </c>
      <c r="AJ221" s="250">
        <f>SUMPRODUCT((TM!$A$2:$A$17=$A221)*(TMEmp=AJ$1),TM!$D$2:$AK$17)</f>
        <v>0</v>
      </c>
      <c r="AK221" s="250">
        <f>SUMPRODUCT((TM!$A$2:$A$17=$A221)*(TMEmp=AK$1),TM!$D$2:$AK$17)</f>
        <v>0</v>
      </c>
      <c r="AL221" s="250">
        <f>SUMPRODUCT((TM!$A$2:$A$17=$A221)*(TMEmp=AL$1),TM!$D$2:$AK$17)</f>
        <v>0</v>
      </c>
      <c r="AM221" s="250">
        <f>SUMPRODUCT((TM!$A$2:$A$17=$A221)*(TMEmp=AM$1),TM!$D$2:$AK$17)</f>
        <v>0</v>
      </c>
      <c r="AN221" s="250">
        <f>SUMPRODUCT((TM!$A$2:$A$17=$A221)*(TMEmp=AN$1),TM!$D$2:$AK$17)</f>
        <v>0</v>
      </c>
      <c r="AO221" s="250">
        <f>SUMPRODUCT((TM!$A$2:$A$17=$A221)*(TMEmp=AO$1),TM!$D$2:$AK$17)</f>
        <v>0</v>
      </c>
      <c r="AP221" s="250">
        <f>SUMPRODUCT((TM!$A$2:$A$17=$A221)*(TMEmp=AP$1),TM!$D$2:$AK$17)</f>
        <v>0</v>
      </c>
      <c r="AQ221" s="250">
        <f>SUMPRODUCT((TM!$A$2:$A$17=$A221)*(TMEmp=AQ$1),TM!$D$2:$AK$17)</f>
        <v>0</v>
      </c>
      <c r="AR221" s="250">
        <f>SUMPRODUCT((TM!$A$2:$A$17=$A221)*(TMEmp=AR$1),TM!$D$2:$AK$17)</f>
        <v>0</v>
      </c>
      <c r="AS221" s="250">
        <f>SUMPRODUCT((TM!$A$2:$A$17=$A221)*(TMEmp=AS$1),TM!$D$2:$AK$17)</f>
        <v>0</v>
      </c>
      <c r="AT221" s="250">
        <f>SUMPRODUCT((TM!$A$2:$A$17=$A221)*(TMEmp=AT$1),TM!$D$2:$AK$17)</f>
        <v>0</v>
      </c>
      <c r="AU221" s="250">
        <f>SUMPRODUCT((TM!$A$2:$A$17=$A221)*(TMEmp=AU$1),TM!$D$2:$AK$17)</f>
        <v>0</v>
      </c>
      <c r="AV221" s="250">
        <f>SUMPRODUCT((TM!$A$2:$A$17=$A221)*(TMEmp=AV$1),TM!$D$2:$AK$17)</f>
        <v>0</v>
      </c>
      <c r="AW221" s="250">
        <f>SUMPRODUCT((TM!$A$2:$A$17=$A221)*(TMEmp=AW$1),TM!$D$2:$AK$17)</f>
        <v>0</v>
      </c>
      <c r="AX221" s="467">
        <f>SUMPRODUCT((TM!$A$2:$A$17=$A221)*(TMEmp=AX$1),TM!$D$2:$AK$17)</f>
        <v>0</v>
      </c>
    </row>
    <row r="222" spans="1:50" s="271" customFormat="1" x14ac:dyDescent="0.2">
      <c r="A222" s="256">
        <f t="shared" si="69"/>
        <v>42566</v>
      </c>
      <c r="B222" s="257" t="s">
        <v>72</v>
      </c>
      <c r="C222" s="258">
        <f>SUMPRODUCT((PC!$A$2:$A$80=$A222)*(PCEmp=C$1),PC!$D$2:$BD$80)</f>
        <v>0</v>
      </c>
      <c r="D222" s="259">
        <f>SUMPRODUCT((PC!$A$2:$A$80=$A222)*(PCEmp=D$1),PC!$D$2:$BD$80)</f>
        <v>0</v>
      </c>
      <c r="E222" s="259">
        <f>SUMPRODUCT((PC!$A$2:$A$80=$A222)*(PCEmp=E$1),PC!$D$2:$BD$80)</f>
        <v>0</v>
      </c>
      <c r="F222" s="259">
        <f>SUMPRODUCT((PC!$A$2:$A$80=$A222)*(PCEmp=F$1),PC!$D$2:$BD$80)</f>
        <v>0</v>
      </c>
      <c r="G222" s="259">
        <f>SUMPRODUCT((PC!$A$2:$A$80=$A222)*(PCEmp=G$1),PC!$D$2:$BD$80)</f>
        <v>0</v>
      </c>
      <c r="H222" s="259">
        <f>SUMPRODUCT((PC!$A$2:$A$80=$A222)*(PCEmp=H$1),PC!$D$2:$BD$80)</f>
        <v>0</v>
      </c>
      <c r="I222" s="259">
        <f>SUMPRODUCT((PC!$A$2:$A$80=$A222)*(PCEmp=I$1),PC!$D$2:$BD$80)</f>
        <v>0</v>
      </c>
      <c r="J222" s="259">
        <f>SUMPRODUCT((PC!$A$2:$A$80=$A222)*(PCEmp=J$1),PC!$D$2:$BD$80)</f>
        <v>0</v>
      </c>
      <c r="K222" s="259">
        <f>SUMPRODUCT((PC!$A$2:$A$80=$A222)*(PCEmp=K$1),PC!$D$2:$BD$80)</f>
        <v>0</v>
      </c>
      <c r="L222" s="259">
        <f>SUMPRODUCT((PC!$A$2:$A$80=$A222)*(PCEmp=L$1),PC!$D$2:$BD$80)</f>
        <v>0</v>
      </c>
      <c r="M222" s="259">
        <f>SUMPRODUCT((PC!$A$2:$A$80=$A222)*(PCEmp=M$1),PC!$D$2:$BD$80)</f>
        <v>0</v>
      </c>
      <c r="N222" s="259">
        <f>SUMPRODUCT((PC!$A$2:$A$80=$A222)*(PCEmp=N$1),PC!$D$2:$BD$80)</f>
        <v>0</v>
      </c>
      <c r="O222" s="259">
        <f>SUMPRODUCT((PC!$A$2:$A$80=$A222)*(PCEmp=O$1),PC!$D$2:$BD$80)</f>
        <v>0</v>
      </c>
      <c r="P222" s="259">
        <f>SUMPRODUCT((PC!$A$2:$A$80=$A222)*(PCEmp=P$1),PC!$D$2:$BD$80)</f>
        <v>0</v>
      </c>
      <c r="Q222" s="259">
        <f>SUMPRODUCT((PC!$A$2:$A$80=$A222)*(PCEmp=Q$1),PC!$D$2:$BD$80)</f>
        <v>0</v>
      </c>
      <c r="R222" s="259">
        <f>SUMPRODUCT((PC!$A$2:$A$80=$A222)*(PCEmp=R$1),PC!$D$2:$BD$80)</f>
        <v>0</v>
      </c>
      <c r="S222" s="259">
        <f>SUMPRODUCT((PC!$A$2:$A$80=$A222)*(PCEmp=S$1),PC!$D$2:$BD$80)</f>
        <v>0</v>
      </c>
      <c r="T222" s="259">
        <f>SUMPRODUCT((PC!$A$2:$A$80=$A222)*(PCEmp=T$1),PC!$D$2:$BD$80)</f>
        <v>0</v>
      </c>
      <c r="U222" s="259">
        <f>SUMPRODUCT((PC!$A$2:$A$80=$A222)*(PCEmp=U$1),PC!$D$2:$BD$80)</f>
        <v>0</v>
      </c>
      <c r="V222" s="259">
        <f>SUMPRODUCT((PC!$A$2:$A$80=$A222)*(PCEmp=V$1),PC!$D$2:$BD$80)</f>
        <v>0</v>
      </c>
      <c r="W222" s="259">
        <f>SUMPRODUCT((PC!$A$2:$A$80=$A222)*(PCEmp=W$1),PC!$D$2:$BD$80)</f>
        <v>0</v>
      </c>
      <c r="X222" s="259">
        <f>SUMPRODUCT((PC!$A$2:$A$80=$A222)*(PCEmp=X$1),PC!$D$2:$BD$80)</f>
        <v>0</v>
      </c>
      <c r="Y222" s="259">
        <f>SUMPRODUCT((PC!$A$2:$A$80=$A222)*(PCEmp=Y$1),PC!$D$2:$BD$80)</f>
        <v>0</v>
      </c>
      <c r="Z222" s="259">
        <f>SUMPRODUCT((PC!$A$2:$A$80=$A222)*(PCEmp=Z$1),PC!$D$2:$BD$80)</f>
        <v>0</v>
      </c>
      <c r="AA222" s="259">
        <f>SUMPRODUCT((PC!$A$2:$A$80=$A222)*(PCEmp=AA$1),PC!$D$2:$BD$80)</f>
        <v>0</v>
      </c>
      <c r="AB222" s="259">
        <f>SUMPRODUCT((PC!$A$2:$A$80=$A222)*(PCEmp=AB$1),PC!$D$2:$BD$80)</f>
        <v>0</v>
      </c>
      <c r="AC222" s="259">
        <f>SUMPRODUCT((PC!$A$2:$A$80=$A222)*(PCEmp=AC$1),PC!$D$2:$BD$80)</f>
        <v>0</v>
      </c>
      <c r="AD222" s="259">
        <f>SUMPRODUCT((PC!$A$2:$A$80=$A222)*(PCEmp=AD$1),PC!$D$2:$BD$80)</f>
        <v>0</v>
      </c>
      <c r="AE222" s="259">
        <f>SUMPRODUCT((PC!$A$2:$A$80=$A222)*(PCEmp=AE$1),PC!$D$2:$BD$80)</f>
        <v>0</v>
      </c>
      <c r="AF222" s="259">
        <f>SUMPRODUCT((PC!$A$2:$A$80=$A222)*(PCEmp=AF$1),PC!$D$2:$BD$80)</f>
        <v>0</v>
      </c>
      <c r="AG222" s="259">
        <f>SUMPRODUCT((PC!$A$2:$A$80=$A222)*(PCEmp=AG$1),PC!$D$2:$BD$80)</f>
        <v>0</v>
      </c>
      <c r="AH222" s="259">
        <f>SUMPRODUCT((PC!$A$2:$A$80=$A222)*(PCEmp=AH$1),PC!$D$2:$BD$80)</f>
        <v>0</v>
      </c>
      <c r="AI222" s="259">
        <f>SUMPRODUCT((PC!$A$2:$A$80=$A222)*(PCEmp=AI$1),PC!$D$2:$BD$80)</f>
        <v>0</v>
      </c>
      <c r="AJ222" s="259">
        <f>SUMPRODUCT((PC!$A$2:$A$80=$A222)*(PCEmp=AJ$1),PC!$D$2:$BD$80)</f>
        <v>0</v>
      </c>
      <c r="AK222" s="259">
        <f>SUMPRODUCT((PC!$A$2:$A$80=$A222)*(PCEmp=AK$1),PC!$D$2:$BD$80)</f>
        <v>0</v>
      </c>
      <c r="AL222" s="259">
        <f>SUMPRODUCT((PC!$A$2:$A$80=$A222)*(PCEmp=AL$1),PC!$D$2:$BD$80)</f>
        <v>0</v>
      </c>
      <c r="AM222" s="259">
        <f>SUMPRODUCT((PC!$A$2:$A$80=$A222)*(PCEmp=AM$1),PC!$D$2:$BD$80)</f>
        <v>0</v>
      </c>
      <c r="AN222" s="259">
        <f>SUMPRODUCT((PC!$A$2:$A$80=$A222)*(PCEmp=AN$1),PC!$D$2:$BD$80)</f>
        <v>0</v>
      </c>
      <c r="AO222" s="259">
        <f>SUMPRODUCT((PC!$A$2:$A$80=$A222)*(PCEmp=AO$1),PC!$D$2:$BD$80)</f>
        <v>0</v>
      </c>
      <c r="AP222" s="259">
        <f>SUMPRODUCT((PC!$A$2:$A$80=$A222)*(PCEmp=AP$1),PC!$D$2:$BD$80)</f>
        <v>0</v>
      </c>
      <c r="AQ222" s="259">
        <f>SUMPRODUCT((PC!$A$2:$A$80=$A222)*(PCEmp=AQ$1),PC!$D$2:$BD$80)</f>
        <v>0</v>
      </c>
      <c r="AR222" s="259">
        <f>SUMPRODUCT((PC!$A$2:$A$80=$A222)*(PCEmp=AR$1),PC!$D$2:$BD$80)</f>
        <v>0</v>
      </c>
      <c r="AS222" s="259">
        <f>SUMPRODUCT((PC!$A$2:$A$80=$A222)*(PCEmp=AS$1),PC!$D$2:$BD$80)</f>
        <v>0</v>
      </c>
      <c r="AT222" s="259">
        <f>SUMPRODUCT((PC!$A$2:$A$80=$A222)*(PCEmp=AT$1),PC!$D$2:$BD$80)</f>
        <v>0</v>
      </c>
      <c r="AU222" s="259">
        <f>SUMPRODUCT((PC!$A$2:$A$80=$A222)*(PCEmp=AU$1),PC!$D$2:$BD$80)</f>
        <v>0</v>
      </c>
      <c r="AV222" s="259">
        <f>SUMPRODUCT((PC!$A$2:$A$80=$A222)*(PCEmp=AV$1),PC!$D$2:$BD$80)</f>
        <v>0</v>
      </c>
      <c r="AW222" s="259">
        <f>SUMPRODUCT((PC!$A$2:$A$80=$A222)*(PCEmp=AW$1),PC!$D$2:$BD$80)</f>
        <v>0</v>
      </c>
      <c r="AX222" s="468">
        <f>SUMPRODUCT((PC!$A$2:$A$80=$A222)*(PCEmp=AX$1),PC!$D$2:$BD$80)</f>
        <v>0</v>
      </c>
    </row>
    <row r="223" spans="1:50" s="271" customFormat="1" x14ac:dyDescent="0.2">
      <c r="A223" s="247">
        <f t="shared" si="69"/>
        <v>42566</v>
      </c>
      <c r="B223" s="254" t="s">
        <v>85</v>
      </c>
      <c r="C223" s="249">
        <f>SUMPRODUCT((RF!$A$2:$A$17=$A223)*(RFEmp=C$1)*(RF!$H$21:$AO$21="RF Lead"),RF!$H$2:$AO$17)</f>
        <v>0</v>
      </c>
      <c r="D223" s="250">
        <f>SUMPRODUCT((RF!$A$2:$A$17=$A223)*(RFEmp=D$1)*(RF!$H$21:$AO$21="RF Lead"),RF!$H$2:$AO$17)</f>
        <v>0</v>
      </c>
      <c r="E223" s="250">
        <f>SUMPRODUCT((RF!$A$2:$A$17=$A223)*(RFEmp=E$1)*(RF!$H$21:$AO$21="RF Lead"),RF!$H$2:$AO$17)</f>
        <v>0</v>
      </c>
      <c r="F223" s="250">
        <f>SUMPRODUCT((RF!$A$2:$A$17=$A223)*(RFEmp=F$1)*(RF!$H$21:$AO$21="RF Lead"),RF!$H$2:$AO$17)</f>
        <v>0</v>
      </c>
      <c r="G223" s="250">
        <f>SUMPRODUCT((RF!$A$2:$A$17=$A223)*(RFEmp=G$1)*(RF!$H$21:$AO$21="RF Lead"),RF!$H$2:$AO$17)</f>
        <v>0</v>
      </c>
      <c r="H223" s="250">
        <f>SUMPRODUCT((RF!$A$2:$A$17=$A223)*(RFEmp=H$1)*(RF!$H$21:$AO$21="RF Lead"),RF!$H$2:$AO$17)</f>
        <v>0</v>
      </c>
      <c r="I223" s="250">
        <f>SUMPRODUCT((RF!$A$2:$A$17=$A223)*(RFEmp=I$1)*(RF!$H$21:$AO$21="RF Lead"),RF!$H$2:$AO$17)</f>
        <v>0</v>
      </c>
      <c r="J223" s="250">
        <f>SUMPRODUCT((RF!$A$2:$A$17=$A223)*(RFEmp=J$1)*(RF!$H$21:$AO$21="RF Lead"),RF!$H$2:$AO$17)</f>
        <v>0</v>
      </c>
      <c r="K223" s="250">
        <f>SUMPRODUCT((RF!$A$2:$A$17=$A223)*(RFEmp=K$1)*(RF!$H$21:$AO$21="RF Lead"),RF!$H$2:$AO$17)</f>
        <v>0</v>
      </c>
      <c r="L223" s="250">
        <f>SUMPRODUCT((RF!$A$2:$A$17=$A223)*(RFEmp=L$1)*(RF!$H$21:$AO$21="RF Lead"),RF!$H$2:$AO$17)</f>
        <v>0</v>
      </c>
      <c r="M223" s="250">
        <f>SUMPRODUCT((RF!$A$2:$A$17=$A223)*(RFEmp=M$1)*(RF!$H$21:$AO$21="RF Lead"),RF!$H$2:$AO$17)</f>
        <v>0</v>
      </c>
      <c r="N223" s="250">
        <f>SUMPRODUCT((RF!$A$2:$A$17=$A223)*(RFEmp=N$1)*(RF!$H$21:$AO$21="RF Lead"),RF!$H$2:$AO$17)</f>
        <v>0</v>
      </c>
      <c r="O223" s="250">
        <f>SUMPRODUCT((RF!$A$2:$A$17=$A223)*(RFEmp=O$1)*(RF!$H$21:$AO$21="RF Lead"),RF!$H$2:$AO$17)</f>
        <v>0</v>
      </c>
      <c r="P223" s="250">
        <f>SUMPRODUCT((RF!$A$2:$A$17=$A223)*(RFEmp=P$1)*(RF!$H$21:$AO$21="RF Lead"),RF!$H$2:$AO$17)</f>
        <v>0</v>
      </c>
      <c r="Q223" s="250">
        <f>SUMPRODUCT((RF!$A$2:$A$17=$A223)*(RFEmp=Q$1)*(RF!$H$21:$AO$21="RF Lead"),RF!$H$2:$AO$17)</f>
        <v>0</v>
      </c>
      <c r="R223" s="250">
        <f>SUMPRODUCT((RF!$A$2:$A$17=$A223)*(RFEmp=R$1)*(RF!$H$21:$AO$21="RF Lead"),RF!$H$2:$AO$17)</f>
        <v>0</v>
      </c>
      <c r="S223" s="250">
        <f>SUMPRODUCT((RF!$A$2:$A$17=$A223)*(RFEmp=S$1)*(RF!$H$21:$AO$21="RF Lead"),RF!$H$2:$AO$17)</f>
        <v>0</v>
      </c>
      <c r="T223" s="250">
        <f>SUMPRODUCT((RF!$A$2:$A$17=$A223)*(RFEmp=T$1)*(RF!$H$21:$AO$21="RF Lead"),RF!$H$2:$AO$17)</f>
        <v>0</v>
      </c>
      <c r="U223" s="250">
        <f>SUMPRODUCT((RF!$A$2:$A$17=$A223)*(RFEmp=U$1)*(RF!$H$21:$AO$21="RF Lead"),RF!$H$2:$AO$17)</f>
        <v>0</v>
      </c>
      <c r="V223" s="250">
        <f>SUMPRODUCT((RF!$A$2:$A$17=$A223)*(RFEmp=V$1)*(RF!$H$21:$AO$21="RF Lead"),RF!$H$2:$AO$17)</f>
        <v>0</v>
      </c>
      <c r="W223" s="250">
        <f>SUMPRODUCT((RF!$A$2:$A$17=$A223)*(RFEmp=W$1)*(RF!$H$21:$AO$21="RF Lead"),RF!$H$2:$AO$17)</f>
        <v>0</v>
      </c>
      <c r="X223" s="250">
        <f>SUMPRODUCT((RF!$A$2:$A$17=$A223)*(RFEmp=X$1)*(RF!$H$21:$AO$21="RF Lead"),RF!$H$2:$AO$17)</f>
        <v>0</v>
      </c>
      <c r="Y223" s="250">
        <f>SUMPRODUCT((RF!$A$2:$A$17=$A223)*(RFEmp=Y$1)*(RF!$H$21:$AO$21="RF Lead"),RF!$H$2:$AO$17)</f>
        <v>0</v>
      </c>
      <c r="Z223" s="250">
        <f>SUMPRODUCT((RF!$A$2:$A$17=$A223)*(RFEmp=Z$1)*(RF!$H$21:$AO$21="RF Lead"),RF!$H$2:$AO$17)</f>
        <v>0</v>
      </c>
      <c r="AA223" s="250">
        <f>SUMPRODUCT((RF!$A$2:$A$17=$A223)*(RFEmp=AA$1)*(RF!$H$21:$AO$21="RF Lead"),RF!$H$2:$AO$17)</f>
        <v>0</v>
      </c>
      <c r="AB223" s="250">
        <f>SUMPRODUCT((RF!$A$2:$A$17=$A223)*(RFEmp=AB$1)*(RF!$H$21:$AO$21="RF Lead"),RF!$H$2:$AO$17)</f>
        <v>0</v>
      </c>
      <c r="AC223" s="250">
        <f>SUMPRODUCT((RF!$A$2:$A$17=$A223)*(RFEmp=AC$1)*(RF!$H$21:$AO$21="RF Lead"),RF!$H$2:$AO$17)</f>
        <v>0</v>
      </c>
      <c r="AD223" s="250">
        <f>SUMPRODUCT((RF!$A$2:$A$17=$A223)*(RFEmp=AD$1)*(RF!$H$21:$AO$21="RF Lead"),RF!$H$2:$AO$17)</f>
        <v>0</v>
      </c>
      <c r="AE223" s="250">
        <f>SUMPRODUCT((RF!$A$2:$A$17=$A223)*(RFEmp=AE$1)*(RF!$H$21:$AO$21="RF Lead"),RF!$H$2:$AO$17)</f>
        <v>0</v>
      </c>
      <c r="AF223" s="250">
        <f>SUMPRODUCT((RF!$A$2:$A$17=$A223)*(RFEmp=AF$1)*(RF!$H$21:$AO$21="RF Lead"),RF!$H$2:$AO$17)</f>
        <v>0</v>
      </c>
      <c r="AG223" s="250">
        <f>SUMPRODUCT((RF!$A$2:$A$17=$A223)*(RFEmp=AG$1)*(RF!$H$21:$AO$21="RF Lead"),RF!$H$2:$AO$17)</f>
        <v>0</v>
      </c>
      <c r="AH223" s="250">
        <f>SUMPRODUCT((RF!$A$2:$A$17=$A223)*(RFEmp=AH$1)*(RF!$H$21:$AO$21="RF Lead"),RF!$H$2:$AO$17)</f>
        <v>0</v>
      </c>
      <c r="AI223" s="250">
        <f>SUMPRODUCT((RF!$A$2:$A$17=$A223)*(RFEmp=AI$1)*(RF!$H$21:$AO$21="RF Lead"),RF!$H$2:$AO$17)</f>
        <v>0</v>
      </c>
      <c r="AJ223" s="250">
        <f>SUMPRODUCT((RF!$A$2:$A$17=$A223)*(RFEmp=AJ$1)*(RF!$H$21:$AO$21="RF Lead"),RF!$H$2:$AO$17)</f>
        <v>0</v>
      </c>
      <c r="AK223" s="250">
        <f>SUMPRODUCT((RF!$A$2:$A$17=$A223)*(RFEmp=AK$1)*(RF!$H$21:$AO$21="RF Lead"),RF!$H$2:$AO$17)</f>
        <v>0</v>
      </c>
      <c r="AL223" s="250">
        <f>SUMPRODUCT((RF!$A$2:$A$17=$A223)*(RFEmp=AL$1)*(RF!$H$21:$AO$21="RF Lead"),RF!$H$2:$AO$17)</f>
        <v>0</v>
      </c>
      <c r="AM223" s="250">
        <f>SUMPRODUCT((RF!$A$2:$A$17=$A223)*(RFEmp=AM$1)*(RF!$H$21:$AO$21="RF Lead"),RF!$H$2:$AO$17)</f>
        <v>0</v>
      </c>
      <c r="AN223" s="250">
        <f>SUMPRODUCT((RF!$A$2:$A$17=$A223)*(RFEmp=AN$1)*(RF!$H$21:$AO$21="RF Lead"),RF!$H$2:$AO$17)</f>
        <v>0</v>
      </c>
      <c r="AO223" s="250">
        <f>SUMPRODUCT((RF!$A$2:$A$17=$A223)*(RFEmp=AO$1)*(RF!$H$21:$AO$21="RF Lead"),RF!$H$2:$AO$17)</f>
        <v>0</v>
      </c>
      <c r="AP223" s="250">
        <f>SUMPRODUCT((RF!$A$2:$A$17=$A223)*(RFEmp=AP$1)*(RF!$H$21:$AO$21="RF Lead"),RF!$H$2:$AO$17)</f>
        <v>0</v>
      </c>
      <c r="AQ223" s="250">
        <f>SUMPRODUCT((RF!$A$2:$A$17=$A223)*(RFEmp=AQ$1)*(RF!$H$21:$AO$21="RF Lead"),RF!$H$2:$AO$17)</f>
        <v>0</v>
      </c>
      <c r="AR223" s="250">
        <f>SUMPRODUCT((RF!$A$2:$A$17=$A223)*(RFEmp=AR$1)*(RF!$H$21:$AO$21="RF Lead"),RF!$H$2:$AO$17)</f>
        <v>0</v>
      </c>
      <c r="AS223" s="250">
        <f>SUMPRODUCT((RF!$A$2:$A$17=$A223)*(RFEmp=AS$1)*(RF!$H$21:$AO$21="RF Lead"),RF!$H$2:$AO$17)</f>
        <v>0</v>
      </c>
      <c r="AT223" s="250">
        <f>SUMPRODUCT((RF!$A$2:$A$17=$A223)*(RFEmp=AT$1)*(RF!$H$21:$AO$21="RF Lead"),RF!$H$2:$AO$17)</f>
        <v>0</v>
      </c>
      <c r="AU223" s="250">
        <f>SUMPRODUCT((RF!$A$2:$A$17=$A223)*(RFEmp=AU$1)*(RF!$H$21:$AO$21="RF Lead"),RF!$H$2:$AO$17)</f>
        <v>0</v>
      </c>
      <c r="AV223" s="250">
        <f>SUMPRODUCT((RF!$A$2:$A$17=$A223)*(RFEmp=AV$1)*(RF!$H$21:$AO$21="RF Lead"),RF!$H$2:$AO$17)</f>
        <v>0</v>
      </c>
      <c r="AW223" s="250">
        <f>SUMPRODUCT((RF!$A$2:$A$17=$A223)*(RFEmp=AW$1)*(RF!$H$21:$AO$21="RF Lead"),RF!$H$2:$AO$17)</f>
        <v>0</v>
      </c>
      <c r="AX223" s="467">
        <f>SUMPRODUCT((RF!$A$2:$A$17=$A223)*(RFEmp=AX$1)*(RF!$H$21:$AO$21="RF Lead"),RF!$H$2:$AO$17)</f>
        <v>0</v>
      </c>
    </row>
    <row r="224" spans="1:50" s="271" customFormat="1" x14ac:dyDescent="0.2">
      <c r="A224" s="260">
        <f t="shared" si="69"/>
        <v>42566</v>
      </c>
      <c r="B224" s="261" t="str">
        <f>Total!$M$1</f>
        <v>SC</v>
      </c>
      <c r="C224" s="249">
        <f>SUMPRODUCT((SC!$A$2:$A$34=$A224)*(SCEmp=C$1),SC!$F$2:$Z$34)</f>
        <v>0</v>
      </c>
      <c r="D224" s="250">
        <f>SUMPRODUCT((SC!$A$2:$A$34=$A224)*(SCEmp=D$1),SC!$F$2:$Z$34)</f>
        <v>0</v>
      </c>
      <c r="E224" s="250">
        <f>SUMPRODUCT((SC!$A$2:$A$34=$A224)*(SCEmp=E$1),SC!$F$2:$Z$34)</f>
        <v>0</v>
      </c>
      <c r="F224" s="250">
        <f>SUMPRODUCT((SC!$A$2:$A$34=$A224)*(SCEmp=F$1),SC!$F$2:$Z$34)</f>
        <v>0</v>
      </c>
      <c r="G224" s="250">
        <f>SUMPRODUCT((SC!$A$2:$A$34=$A224)*(SCEmp=G$1),SC!$F$2:$Z$34)</f>
        <v>0</v>
      </c>
      <c r="H224" s="250">
        <f>SUMPRODUCT((SC!$A$2:$A$34=$A224)*(SCEmp=H$1),SC!$F$2:$Z$34)</f>
        <v>0</v>
      </c>
      <c r="I224" s="250">
        <f>SUMPRODUCT((SC!$A$2:$A$34=$A224)*(SCEmp=I$1),SC!$F$2:$Z$34)</f>
        <v>0</v>
      </c>
      <c r="J224" s="250">
        <f>SUMPRODUCT((SC!$A$2:$A$34=$A224)*(SCEmp=J$1),SC!$F$2:$Z$34)</f>
        <v>0</v>
      </c>
      <c r="K224" s="250">
        <f>SUMPRODUCT((SC!$A$2:$A$34=$A224)*(SCEmp=K$1),SC!$F$2:$Z$34)</f>
        <v>0</v>
      </c>
      <c r="L224" s="250">
        <f>SUMPRODUCT((SC!$A$2:$A$34=$A224)*(SCEmp=L$1),SC!$F$2:$Z$34)</f>
        <v>0</v>
      </c>
      <c r="M224" s="250">
        <f>SUMPRODUCT((SC!$A$2:$A$34=$A224)*(SCEmp=M$1),SC!$F$2:$Z$34)</f>
        <v>0</v>
      </c>
      <c r="N224" s="250">
        <f>SUMPRODUCT((SC!$A$2:$A$34=$A224)*(SCEmp=N$1),SC!$F$2:$Z$34)</f>
        <v>0</v>
      </c>
      <c r="O224" s="250">
        <f>SUMPRODUCT((SC!$A$2:$A$34=$A224)*(SCEmp=O$1),SC!$F$2:$Z$34)</f>
        <v>0</v>
      </c>
      <c r="P224" s="250">
        <f>SUMPRODUCT((SC!$A$2:$A$34=$A224)*(SCEmp=P$1),SC!$F$2:$Z$34)</f>
        <v>0</v>
      </c>
      <c r="Q224" s="250">
        <f>SUMPRODUCT((SC!$A$2:$A$34=$A224)*(SCEmp=Q$1),SC!$F$2:$Z$34)</f>
        <v>0</v>
      </c>
      <c r="R224" s="250">
        <f>SUMPRODUCT((SC!$A$2:$A$34=$A224)*(SCEmp=R$1),SC!$F$2:$Z$34)</f>
        <v>0</v>
      </c>
      <c r="S224" s="250">
        <f>SUMPRODUCT((SC!$A$2:$A$34=$A224)*(SCEmp=S$1),SC!$F$2:$Z$34)</f>
        <v>0</v>
      </c>
      <c r="T224" s="250">
        <f>SUMPRODUCT((SC!$A$2:$A$34=$A224)*(SCEmp=T$1),SC!$F$2:$Z$34)</f>
        <v>0</v>
      </c>
      <c r="U224" s="250">
        <f>SUMPRODUCT((SC!$A$2:$A$34=$A224)*(SCEmp=U$1),SC!$F$2:$Z$34)</f>
        <v>0</v>
      </c>
      <c r="V224" s="250">
        <f>SUMPRODUCT((SC!$A$2:$A$34=$A224)*(SCEmp=V$1),SC!$F$2:$Z$34)</f>
        <v>0</v>
      </c>
      <c r="W224" s="250">
        <f>SUMPRODUCT((SC!$A$2:$A$34=$A224)*(SCEmp=W$1),SC!$F$2:$Z$34)</f>
        <v>0</v>
      </c>
      <c r="X224" s="250">
        <f>SUMPRODUCT((SC!$A$2:$A$34=$A224)*(SCEmp=X$1),SC!$F$2:$Z$34)</f>
        <v>0</v>
      </c>
      <c r="Y224" s="250">
        <f>SUMPRODUCT((SC!$A$2:$A$34=$A224)*(SCEmp=Y$1),SC!$F$2:$Z$34)</f>
        <v>0</v>
      </c>
      <c r="Z224" s="250">
        <f>SUMPRODUCT((SC!$A$2:$A$34=$A224)*(SCEmp=Z$1),SC!$F$2:$Z$34)</f>
        <v>0</v>
      </c>
      <c r="AA224" s="250">
        <f>SUMPRODUCT((SC!$A$2:$A$34=$A224)*(SCEmp=AA$1),SC!$F$2:$Z$34)</f>
        <v>0</v>
      </c>
      <c r="AB224" s="250">
        <f>SUMPRODUCT((SC!$A$2:$A$34=$A224)*(SCEmp=AB$1),SC!$F$2:$Z$34)</f>
        <v>0</v>
      </c>
      <c r="AC224" s="250">
        <f>SUMPRODUCT((SC!$A$2:$A$34=$A224)*(SCEmp=AC$1),SC!$F$2:$Z$34)</f>
        <v>3.5</v>
      </c>
      <c r="AD224" s="250">
        <f>SUMPRODUCT((SC!$A$2:$A$34=$A224)*(SCEmp=AD$1),SC!$F$2:$Z$34)</f>
        <v>0</v>
      </c>
      <c r="AE224" s="250">
        <f>SUMPRODUCT((SC!$A$2:$A$34=$A224)*(SCEmp=AE$1),SC!$F$2:$Z$34)</f>
        <v>0</v>
      </c>
      <c r="AF224" s="250">
        <f>SUMPRODUCT((SC!$A$2:$A$34=$A224)*(SCEmp=AF$1),SC!$F$2:$Z$34)</f>
        <v>0</v>
      </c>
      <c r="AG224" s="250">
        <f>SUMPRODUCT((SC!$A$2:$A$34=$A224)*(SCEmp=AG$1),SC!$F$2:$Z$34)</f>
        <v>0</v>
      </c>
      <c r="AH224" s="250">
        <f>SUMPRODUCT((SC!$A$2:$A$34=$A224)*(SCEmp=AH$1),SC!$F$2:$Z$34)</f>
        <v>0</v>
      </c>
      <c r="AI224" s="250">
        <f>SUMPRODUCT((SC!$A$2:$A$34=$A224)*(SCEmp=AI$1),SC!$F$2:$Z$34)</f>
        <v>0</v>
      </c>
      <c r="AJ224" s="250">
        <f>SUMPRODUCT((SC!$A$2:$A$34=$A224)*(SCEmp=AJ$1),SC!$F$2:$Z$34)</f>
        <v>0</v>
      </c>
      <c r="AK224" s="250">
        <f>SUMPRODUCT((SC!$A$2:$A$34=$A224)*(SCEmp=AK$1),SC!$F$2:$Z$34)</f>
        <v>0</v>
      </c>
      <c r="AL224" s="250">
        <f>SUMPRODUCT((SC!$A$2:$A$34=$A224)*(SCEmp=AL$1),SC!$F$2:$Z$34)</f>
        <v>0</v>
      </c>
      <c r="AM224" s="250">
        <f>SUMPRODUCT((SC!$A$2:$A$34=$A224)*(SCEmp=AM$1),SC!$F$2:$Z$34)</f>
        <v>0</v>
      </c>
      <c r="AN224" s="250">
        <f>SUMPRODUCT((SC!$A$2:$A$34=$A224)*(SCEmp=AN$1),SC!$F$2:$Z$34)</f>
        <v>0</v>
      </c>
      <c r="AO224" s="250">
        <f>SUMPRODUCT((SC!$A$2:$A$34=$A224)*(SCEmp=AO$1),SC!$F$2:$Z$34)</f>
        <v>0</v>
      </c>
      <c r="AP224" s="250">
        <f>SUMPRODUCT((SC!$A$2:$A$34=$A224)*(SCEmp=AP$1),SC!$F$2:$Z$34)</f>
        <v>0</v>
      </c>
      <c r="AQ224" s="250">
        <f>SUMPRODUCT((SC!$A$2:$A$34=$A224)*(SCEmp=AQ$1),SC!$F$2:$Z$34)</f>
        <v>0</v>
      </c>
      <c r="AR224" s="250">
        <f>SUMPRODUCT((SC!$A$2:$A$34=$A224)*(SCEmp=AR$1),SC!$F$2:$Z$34)</f>
        <v>0</v>
      </c>
      <c r="AS224" s="250">
        <f>SUMPRODUCT((SC!$A$2:$A$34=$A224)*(SCEmp=AS$1),SC!$F$2:$Z$34)</f>
        <v>0</v>
      </c>
      <c r="AT224" s="250">
        <f>SUMPRODUCT((SC!$A$2:$A$34=$A224)*(SCEmp=AT$1),SC!$F$2:$Z$34)</f>
        <v>0</v>
      </c>
      <c r="AU224" s="250">
        <f>SUMPRODUCT((SC!$A$2:$A$34=$A224)*(SCEmp=AU$1),SC!$F$2:$Z$34)</f>
        <v>0</v>
      </c>
      <c r="AV224" s="250">
        <f>SUMPRODUCT((SC!$A$2:$A$34=$A224)*(SCEmp=AV$1),SC!$F$2:$Z$34)</f>
        <v>0</v>
      </c>
      <c r="AW224" s="250">
        <f>SUMPRODUCT((SC!$A$2:$A$34=$A224)*(SCEmp=AW$1),SC!$F$2:$Z$34)</f>
        <v>0</v>
      </c>
      <c r="AX224" s="467">
        <f>SUMPRODUCT((SC!$A$2:$A$34=$A224)*(SCEmp=AX$1),SC!$F$2:$Z$34)</f>
        <v>0</v>
      </c>
    </row>
    <row r="225" spans="1:50" s="271" customFormat="1" x14ac:dyDescent="0.2">
      <c r="A225" s="262">
        <f t="shared" ref="A225:A241" si="96">A224</f>
        <v>42566</v>
      </c>
      <c r="B225" s="263" t="s">
        <v>87</v>
      </c>
      <c r="C225" s="264">
        <f t="shared" ref="C225:AN225" si="97">IF(SUM(C212:C224)&gt;8,SUM(C212:C224)-8,0)+IF(SUM(C212:C224)&gt;12,SUM(C212:C224)-12,0)</f>
        <v>0</v>
      </c>
      <c r="D225" s="265">
        <f t="shared" si="97"/>
        <v>0</v>
      </c>
      <c r="E225" s="265">
        <f t="shared" si="97"/>
        <v>0</v>
      </c>
      <c r="F225" s="265">
        <f t="shared" si="97"/>
        <v>0</v>
      </c>
      <c r="G225" s="265">
        <f t="shared" si="97"/>
        <v>0</v>
      </c>
      <c r="H225" s="265">
        <f t="shared" si="97"/>
        <v>0</v>
      </c>
      <c r="I225" s="265">
        <f t="shared" si="97"/>
        <v>0</v>
      </c>
      <c r="J225" s="265">
        <f t="shared" si="97"/>
        <v>0</v>
      </c>
      <c r="K225" s="265">
        <f t="shared" si="97"/>
        <v>0</v>
      </c>
      <c r="L225" s="265">
        <f t="shared" si="97"/>
        <v>0</v>
      </c>
      <c r="M225" s="265">
        <f t="shared" si="97"/>
        <v>0</v>
      </c>
      <c r="N225" s="265">
        <f t="shared" si="97"/>
        <v>1</v>
      </c>
      <c r="O225" s="265">
        <f t="shared" si="97"/>
        <v>0</v>
      </c>
      <c r="P225" s="265">
        <f t="shared" si="97"/>
        <v>0</v>
      </c>
      <c r="Q225" s="265">
        <f t="shared" si="97"/>
        <v>0</v>
      </c>
      <c r="R225" s="265">
        <f t="shared" si="97"/>
        <v>0</v>
      </c>
      <c r="S225" s="265">
        <f t="shared" si="97"/>
        <v>0</v>
      </c>
      <c r="T225" s="265">
        <f t="shared" si="97"/>
        <v>0</v>
      </c>
      <c r="U225" s="265">
        <f t="shared" si="97"/>
        <v>0</v>
      </c>
      <c r="V225" s="265">
        <f t="shared" si="97"/>
        <v>0</v>
      </c>
      <c r="W225" s="265">
        <f t="shared" si="97"/>
        <v>0</v>
      </c>
      <c r="X225" s="265">
        <f t="shared" si="97"/>
        <v>0</v>
      </c>
      <c r="Y225" s="265">
        <f t="shared" si="97"/>
        <v>0</v>
      </c>
      <c r="Z225" s="265">
        <f t="shared" si="97"/>
        <v>0</v>
      </c>
      <c r="AA225" s="265">
        <f t="shared" si="97"/>
        <v>0</v>
      </c>
      <c r="AB225" s="265">
        <f t="shared" si="97"/>
        <v>0</v>
      </c>
      <c r="AC225" s="265">
        <f t="shared" si="97"/>
        <v>0</v>
      </c>
      <c r="AD225" s="265">
        <f t="shared" si="97"/>
        <v>0</v>
      </c>
      <c r="AE225" s="265">
        <f t="shared" si="97"/>
        <v>0</v>
      </c>
      <c r="AF225" s="265">
        <f t="shared" si="97"/>
        <v>0</v>
      </c>
      <c r="AG225" s="265">
        <f t="shared" si="97"/>
        <v>0</v>
      </c>
      <c r="AH225" s="265">
        <f t="shared" si="97"/>
        <v>0</v>
      </c>
      <c r="AI225" s="265">
        <f t="shared" si="97"/>
        <v>0</v>
      </c>
      <c r="AJ225" s="265">
        <f t="shared" si="97"/>
        <v>0</v>
      </c>
      <c r="AK225" s="265">
        <f t="shared" si="97"/>
        <v>0</v>
      </c>
      <c r="AL225" s="265">
        <f t="shared" si="97"/>
        <v>0</v>
      </c>
      <c r="AM225" s="265">
        <f t="shared" si="97"/>
        <v>0</v>
      </c>
      <c r="AN225" s="265">
        <f t="shared" si="97"/>
        <v>0</v>
      </c>
      <c r="AO225" s="265">
        <f t="shared" ref="AO225:AW225" si="98">IF(SUM(AO212:AO224)&gt;8,SUM(AO212:AO224)-8,0)+IF(SUM(AO212:AO224)&gt;12,SUM(AO212:AO224)-12,0)</f>
        <v>0</v>
      </c>
      <c r="AP225" s="265">
        <f t="shared" si="98"/>
        <v>0</v>
      </c>
      <c r="AQ225" s="265">
        <f t="shared" si="98"/>
        <v>0</v>
      </c>
      <c r="AR225" s="265">
        <f t="shared" si="98"/>
        <v>0</v>
      </c>
      <c r="AS225" s="265">
        <f t="shared" si="98"/>
        <v>0</v>
      </c>
      <c r="AT225" s="265">
        <f t="shared" si="98"/>
        <v>0</v>
      </c>
      <c r="AU225" s="265">
        <f t="shared" si="98"/>
        <v>0</v>
      </c>
      <c r="AV225" s="265">
        <f t="shared" si="98"/>
        <v>0</v>
      </c>
      <c r="AW225" s="265">
        <f t="shared" si="98"/>
        <v>0</v>
      </c>
      <c r="AX225" s="469">
        <f t="shared" si="84"/>
        <v>0</v>
      </c>
    </row>
    <row r="226" spans="1:50" s="271" customFormat="1" x14ac:dyDescent="0.2">
      <c r="A226" s="266">
        <f t="shared" si="96"/>
        <v>42566</v>
      </c>
      <c r="B226" s="267" t="s">
        <v>86</v>
      </c>
      <c r="C226" s="268">
        <f t="shared" ref="C226:AN226" si="99">IFERROR((C$243*SUM(C212:C221)+C$244*SUM(C222:C224))/SUM(C212:C224)/2,0)*C225</f>
        <v>0</v>
      </c>
      <c r="D226" s="269">
        <f t="shared" si="99"/>
        <v>0</v>
      </c>
      <c r="E226" s="269">
        <f t="shared" si="99"/>
        <v>0</v>
      </c>
      <c r="F226" s="269">
        <f t="shared" si="99"/>
        <v>0</v>
      </c>
      <c r="G226" s="269">
        <f t="shared" si="99"/>
        <v>0</v>
      </c>
      <c r="H226" s="269">
        <f t="shared" si="99"/>
        <v>0</v>
      </c>
      <c r="I226" s="269">
        <f t="shared" si="99"/>
        <v>0</v>
      </c>
      <c r="J226" s="269">
        <f t="shared" si="99"/>
        <v>0</v>
      </c>
      <c r="K226" s="269">
        <f t="shared" si="99"/>
        <v>0</v>
      </c>
      <c r="L226" s="269">
        <f t="shared" si="99"/>
        <v>0</v>
      </c>
      <c r="M226" s="269">
        <f t="shared" si="99"/>
        <v>0</v>
      </c>
      <c r="N226" s="269">
        <f t="shared" si="99"/>
        <v>5</v>
      </c>
      <c r="O226" s="269">
        <f t="shared" si="99"/>
        <v>0</v>
      </c>
      <c r="P226" s="269">
        <f t="shared" si="99"/>
        <v>0</v>
      </c>
      <c r="Q226" s="269">
        <f t="shared" si="99"/>
        <v>0</v>
      </c>
      <c r="R226" s="269">
        <f t="shared" si="99"/>
        <v>0</v>
      </c>
      <c r="S226" s="269">
        <f t="shared" si="99"/>
        <v>0</v>
      </c>
      <c r="T226" s="269">
        <f t="shared" si="99"/>
        <v>0</v>
      </c>
      <c r="U226" s="269">
        <f t="shared" si="99"/>
        <v>0</v>
      </c>
      <c r="V226" s="269">
        <f t="shared" si="99"/>
        <v>0</v>
      </c>
      <c r="W226" s="269">
        <f t="shared" si="99"/>
        <v>0</v>
      </c>
      <c r="X226" s="269">
        <f t="shared" si="99"/>
        <v>0</v>
      </c>
      <c r="Y226" s="269">
        <f t="shared" si="99"/>
        <v>0</v>
      </c>
      <c r="Z226" s="269">
        <f t="shared" si="99"/>
        <v>0</v>
      </c>
      <c r="AA226" s="269">
        <f t="shared" si="99"/>
        <v>0</v>
      </c>
      <c r="AB226" s="269">
        <f t="shared" si="99"/>
        <v>0</v>
      </c>
      <c r="AC226" s="269">
        <f t="shared" si="99"/>
        <v>0</v>
      </c>
      <c r="AD226" s="269">
        <f t="shared" si="99"/>
        <v>0</v>
      </c>
      <c r="AE226" s="269">
        <f t="shared" si="99"/>
        <v>0</v>
      </c>
      <c r="AF226" s="269">
        <f t="shared" si="99"/>
        <v>0</v>
      </c>
      <c r="AG226" s="269">
        <f t="shared" si="99"/>
        <v>0</v>
      </c>
      <c r="AH226" s="269">
        <f t="shared" si="99"/>
        <v>0</v>
      </c>
      <c r="AI226" s="269">
        <f t="shared" si="99"/>
        <v>0</v>
      </c>
      <c r="AJ226" s="269">
        <f t="shared" si="99"/>
        <v>0</v>
      </c>
      <c r="AK226" s="269">
        <f t="shared" si="99"/>
        <v>0</v>
      </c>
      <c r="AL226" s="269">
        <f t="shared" si="99"/>
        <v>0</v>
      </c>
      <c r="AM226" s="269">
        <f t="shared" si="99"/>
        <v>0</v>
      </c>
      <c r="AN226" s="269">
        <f t="shared" si="99"/>
        <v>0</v>
      </c>
      <c r="AO226" s="269">
        <f t="shared" ref="AO226:AW226" si="100">IFERROR((AO$243*SUM(AO212:AO221)+AO$244*SUM(AO222:AO224))/SUM(AO212:AO224)/2,0)*AO225</f>
        <v>0</v>
      </c>
      <c r="AP226" s="269">
        <f t="shared" si="100"/>
        <v>0</v>
      </c>
      <c r="AQ226" s="269">
        <f t="shared" si="100"/>
        <v>0</v>
      </c>
      <c r="AR226" s="269">
        <f t="shared" si="100"/>
        <v>0</v>
      </c>
      <c r="AS226" s="269">
        <f t="shared" si="100"/>
        <v>0</v>
      </c>
      <c r="AT226" s="269">
        <f t="shared" si="100"/>
        <v>0</v>
      </c>
      <c r="AU226" s="269">
        <f t="shared" si="100"/>
        <v>0</v>
      </c>
      <c r="AV226" s="269">
        <f t="shared" si="100"/>
        <v>0</v>
      </c>
      <c r="AW226" s="269">
        <f t="shared" si="100"/>
        <v>0</v>
      </c>
      <c r="AX226" s="470">
        <f t="shared" si="87"/>
        <v>0</v>
      </c>
    </row>
    <row r="227" spans="1:50" s="271" customFormat="1" x14ac:dyDescent="0.2">
      <c r="A227" s="247">
        <f t="shared" ref="A227" si="101">A212+1</f>
        <v>42567</v>
      </c>
      <c r="B227" s="248" t="s">
        <v>77</v>
      </c>
      <c r="C227" s="249">
        <f>SUMPRODUCT((Driver!$A$2:$A$17=$A227)*(DriverEmp=C$1),Driver!$C$2:$V$17)</f>
        <v>0</v>
      </c>
      <c r="D227" s="250">
        <f>SUMPRODUCT((Driver!$A$2:$A$17=$A227)*(DriverEmp=D$1),Driver!$C$2:$V$17)</f>
        <v>0</v>
      </c>
      <c r="E227" s="250">
        <f>SUMPRODUCT((Driver!$A$2:$A$17=$A227)*(DriverEmp=E$1),Driver!$C$2:$V$17)</f>
        <v>0</v>
      </c>
      <c r="F227" s="250">
        <f>SUMPRODUCT((Driver!$A$2:$A$17=$A227)*(DriverEmp=F$1),Driver!$C$2:$V$17)</f>
        <v>0</v>
      </c>
      <c r="G227" s="250">
        <f>SUMPRODUCT((Driver!$A$2:$A$17=$A227)*(DriverEmp=G$1),Driver!$C$2:$V$17)</f>
        <v>0</v>
      </c>
      <c r="H227" s="250">
        <f>SUMPRODUCT((Driver!$A$2:$A$17=$A227)*(DriverEmp=H$1),Driver!$C$2:$V$17)</f>
        <v>0</v>
      </c>
      <c r="I227" s="250">
        <f>SUMPRODUCT((Driver!$A$2:$A$17=$A227)*(DriverEmp=I$1),Driver!$C$2:$V$17)</f>
        <v>0</v>
      </c>
      <c r="J227" s="250">
        <f>SUMPRODUCT((Driver!$A$2:$A$17=$A227)*(DriverEmp=J$1),Driver!$C$2:$V$17)</f>
        <v>0</v>
      </c>
      <c r="K227" s="250">
        <f>SUMPRODUCT((Driver!$A$2:$A$17=$A227)*(DriverEmp=K$1),Driver!$C$2:$V$17)</f>
        <v>0</v>
      </c>
      <c r="L227" s="250">
        <f>SUMPRODUCT((Driver!$A$2:$A$17=$A227)*(DriverEmp=L$1),Driver!$C$2:$V$17)</f>
        <v>0</v>
      </c>
      <c r="M227" s="250">
        <f>SUMPRODUCT((Driver!$A$2:$A$17=$A227)*(DriverEmp=M$1),Driver!$C$2:$V$17)</f>
        <v>0</v>
      </c>
      <c r="N227" s="250">
        <f>SUMPRODUCT((Driver!$A$2:$A$17=$A227)*(DriverEmp=N$1),Driver!$C$2:$V$17)</f>
        <v>0</v>
      </c>
      <c r="O227" s="250">
        <f>SUMPRODUCT((Driver!$A$2:$A$17=$A227)*(DriverEmp=O$1),Driver!$C$2:$V$17)</f>
        <v>0</v>
      </c>
      <c r="P227" s="250">
        <f>SUMPRODUCT((Driver!$A$2:$A$17=$A227)*(DriverEmp=P$1),Driver!$C$2:$V$17)</f>
        <v>0</v>
      </c>
      <c r="Q227" s="250">
        <f>SUMPRODUCT((Driver!$A$2:$A$17=$A227)*(DriverEmp=Q$1),Driver!$C$2:$V$17)</f>
        <v>0</v>
      </c>
      <c r="R227" s="250">
        <f>SUMPRODUCT((Driver!$A$2:$A$17=$A227)*(DriverEmp=R$1),Driver!$C$2:$V$17)</f>
        <v>0</v>
      </c>
      <c r="S227" s="250">
        <f>SUMPRODUCT((Driver!$A$2:$A$17=$A227)*(DriverEmp=S$1),Driver!$C$2:$V$17)</f>
        <v>0</v>
      </c>
      <c r="T227" s="250">
        <f>SUMPRODUCT((Driver!$A$2:$A$17=$A227)*(DriverEmp=T$1),Driver!$C$2:$V$17)</f>
        <v>0</v>
      </c>
      <c r="U227" s="250">
        <f>SUMPRODUCT((Driver!$A$2:$A$17=$A227)*(DriverEmp=U$1),Driver!$C$2:$V$17)</f>
        <v>0</v>
      </c>
      <c r="V227" s="250">
        <f>SUMPRODUCT((Driver!$A$2:$A$17=$A227)*(DriverEmp=V$1),Driver!$C$2:$V$17)</f>
        <v>0</v>
      </c>
      <c r="W227" s="250">
        <f>SUMPRODUCT((Driver!$A$2:$A$17=$A227)*(DriverEmp=W$1),Driver!$C$2:$V$17)</f>
        <v>0</v>
      </c>
      <c r="X227" s="250">
        <f>SUMPRODUCT((Driver!$A$2:$A$17=$A227)*(DriverEmp=X$1),Driver!$C$2:$V$17)</f>
        <v>0</v>
      </c>
      <c r="Y227" s="250">
        <f>SUMPRODUCT((Driver!$A$2:$A$17=$A227)*(DriverEmp=Y$1),Driver!$C$2:$V$17)</f>
        <v>0</v>
      </c>
      <c r="Z227" s="250">
        <f>SUMPRODUCT((Driver!$A$2:$A$17=$A227)*(DriverEmp=Z$1),Driver!$C$2:$V$17)</f>
        <v>0</v>
      </c>
      <c r="AA227" s="250">
        <f>SUMPRODUCT((Driver!$A$2:$A$17=$A227)*(DriverEmp=AA$1),Driver!$C$2:$V$17)</f>
        <v>0</v>
      </c>
      <c r="AB227" s="250">
        <f>SUMPRODUCT((Driver!$A$2:$A$17=$A227)*(DriverEmp=AB$1),Driver!$C$2:$V$17)</f>
        <v>0</v>
      </c>
      <c r="AC227" s="250">
        <f>SUMPRODUCT((Driver!$A$2:$A$17=$A227)*(DriverEmp=AC$1),Driver!$C$2:$V$17)</f>
        <v>0</v>
      </c>
      <c r="AD227" s="250">
        <f>SUMPRODUCT((Driver!$A$2:$A$17=$A227)*(DriverEmp=AD$1),Driver!$C$2:$V$17)</f>
        <v>0</v>
      </c>
      <c r="AE227" s="250">
        <f>SUMPRODUCT((Driver!$A$2:$A$17=$A227)*(DriverEmp=AE$1),Driver!$C$2:$V$17)</f>
        <v>0</v>
      </c>
      <c r="AF227" s="250">
        <f>SUMPRODUCT((Driver!$A$2:$A$17=$A227)*(DriverEmp=AF$1),Driver!$C$2:$V$17)</f>
        <v>0</v>
      </c>
      <c r="AG227" s="250">
        <f>SUMPRODUCT((Driver!$A$2:$A$17=$A227)*(DriverEmp=AG$1),Driver!$C$2:$V$17)</f>
        <v>0</v>
      </c>
      <c r="AH227" s="250">
        <f>SUMPRODUCT((Driver!$A$2:$A$17=$A227)*(DriverEmp=AH$1),Driver!$C$2:$V$17)</f>
        <v>0</v>
      </c>
      <c r="AI227" s="250">
        <f>SUMPRODUCT((Driver!$A$2:$A$17=$A227)*(DriverEmp=AI$1),Driver!$C$2:$V$17)</f>
        <v>0</v>
      </c>
      <c r="AJ227" s="250">
        <f>SUMPRODUCT((Driver!$A$2:$A$17=$A227)*(DriverEmp=AJ$1),Driver!$C$2:$V$17)</f>
        <v>0</v>
      </c>
      <c r="AK227" s="250">
        <f>SUMPRODUCT((Driver!$A$2:$A$17=$A227)*(DriverEmp=AK$1),Driver!$C$2:$V$17)</f>
        <v>0</v>
      </c>
      <c r="AL227" s="250">
        <f>SUMPRODUCT((Driver!$A$2:$A$17=$A227)*(DriverEmp=AL$1),Driver!$C$2:$V$17)</f>
        <v>0</v>
      </c>
      <c r="AM227" s="250">
        <f>SUMPRODUCT((Driver!$A$2:$A$17=$A227)*(DriverEmp=AM$1),Driver!$C$2:$V$17)</f>
        <v>0</v>
      </c>
      <c r="AN227" s="250">
        <f>SUMPRODUCT((Driver!$A$2:$A$17=$A227)*(DriverEmp=AN$1),Driver!$C$2:$V$17)</f>
        <v>0</v>
      </c>
      <c r="AO227" s="250">
        <f>SUMPRODUCT((Driver!$A$2:$A$17=$A227)*(DriverEmp=AO$1),Driver!$C$2:$V$17)</f>
        <v>0</v>
      </c>
      <c r="AP227" s="250">
        <f>SUMPRODUCT((Driver!$A$2:$A$17=$A227)*(DriverEmp=AP$1),Driver!$C$2:$V$17)</f>
        <v>0</v>
      </c>
      <c r="AQ227" s="250">
        <f>SUMPRODUCT((Driver!$A$2:$A$17=$A227)*(DriverEmp=AQ$1),Driver!$C$2:$V$17)</f>
        <v>0</v>
      </c>
      <c r="AR227" s="250">
        <f>SUMPRODUCT((Driver!$A$2:$A$17=$A227)*(DriverEmp=AR$1),Driver!$C$2:$V$17)</f>
        <v>0</v>
      </c>
      <c r="AS227" s="250">
        <f>SUMPRODUCT((Driver!$A$2:$A$17=$A227)*(DriverEmp=AS$1),Driver!$C$2:$V$17)</f>
        <v>0</v>
      </c>
      <c r="AT227" s="250">
        <f>SUMPRODUCT((Driver!$A$2:$A$17=$A227)*(DriverEmp=AT$1),Driver!$C$2:$V$17)</f>
        <v>0</v>
      </c>
      <c r="AU227" s="250">
        <f>SUMPRODUCT((Driver!$A$2:$A$17=$A227)*(DriverEmp=AU$1),Driver!$C$2:$V$17)</f>
        <v>0</v>
      </c>
      <c r="AV227" s="250">
        <f>SUMPRODUCT((Driver!$A$2:$A$17=$A227)*(DriverEmp=AV$1),Driver!$C$2:$V$17)</f>
        <v>0</v>
      </c>
      <c r="AW227" s="250">
        <f>SUMPRODUCT((Driver!$A$2:$A$17=$A227)*(DriverEmp=AW$1),Driver!$C$2:$V$17)</f>
        <v>0</v>
      </c>
      <c r="AX227" s="467">
        <f>SUMPRODUCT((Driver!$A$2:$A$17=$A227)*(DriverEmp=AX$1),Driver!$C$2:$V$17)</f>
        <v>0</v>
      </c>
    </row>
    <row r="228" spans="1:50" s="271" customFormat="1" x14ac:dyDescent="0.2">
      <c r="A228" s="247">
        <f t="shared" ref="A228" si="102">A227</f>
        <v>42567</v>
      </c>
      <c r="B228" s="251" t="str">
        <f>Total!$H$1</f>
        <v>PP</v>
      </c>
      <c r="C228" s="249">
        <f>SUMPRODUCT((PP!$A$2:$A$80=$A228)*(PPEmp=C$1),PP!$D$2:$BD$80)</f>
        <v>0</v>
      </c>
      <c r="D228" s="250">
        <f>SUMPRODUCT((PP!$A$2:$A$80=$A228)*(PPEmp=D$1),PP!$D$2:$BD$80)</f>
        <v>0</v>
      </c>
      <c r="E228" s="250">
        <f>SUMPRODUCT((PP!$A$2:$A$80=$A228)*(PPEmp=E$1),PP!$D$2:$BD$80)</f>
        <v>0</v>
      </c>
      <c r="F228" s="250">
        <f>SUMPRODUCT((PP!$A$2:$A$80=$A228)*(PPEmp=F$1),PP!$D$2:$BD$80)</f>
        <v>0</v>
      </c>
      <c r="G228" s="250">
        <f>SUMPRODUCT((PP!$A$2:$A$80=$A228)*(PPEmp=G$1),PP!$D$2:$BD$80)</f>
        <v>0</v>
      </c>
      <c r="H228" s="250">
        <f>SUMPRODUCT((PP!$A$2:$A$80=$A228)*(PPEmp=H$1),PP!$D$2:$BD$80)</f>
        <v>0</v>
      </c>
      <c r="I228" s="250">
        <f>SUMPRODUCT((PP!$A$2:$A$80=$A228)*(PPEmp=I$1),PP!$D$2:$BD$80)</f>
        <v>0</v>
      </c>
      <c r="J228" s="250">
        <f>SUMPRODUCT((PP!$A$2:$A$80=$A228)*(PPEmp=J$1),PP!$D$2:$BD$80)</f>
        <v>0</v>
      </c>
      <c r="K228" s="250">
        <f>SUMPRODUCT((PP!$A$2:$A$80=$A228)*(PPEmp=K$1),PP!$D$2:$BD$80)</f>
        <v>0</v>
      </c>
      <c r="L228" s="250">
        <f>SUMPRODUCT((PP!$A$2:$A$80=$A228)*(PPEmp=L$1),PP!$D$2:$BD$80)</f>
        <v>0</v>
      </c>
      <c r="M228" s="250">
        <f>SUMPRODUCT((PP!$A$2:$A$80=$A228)*(PPEmp=M$1),PP!$D$2:$BD$80)</f>
        <v>0</v>
      </c>
      <c r="N228" s="250">
        <f>SUMPRODUCT((PP!$A$2:$A$80=$A228)*(PPEmp=N$1),PP!$D$2:$BD$80)</f>
        <v>0</v>
      </c>
      <c r="O228" s="250">
        <f>SUMPRODUCT((PP!$A$2:$A$80=$A228)*(PPEmp=O$1),PP!$D$2:$BD$80)</f>
        <v>0</v>
      </c>
      <c r="P228" s="250">
        <f>SUMPRODUCT((PP!$A$2:$A$80=$A228)*(PPEmp=P$1),PP!$D$2:$BD$80)</f>
        <v>0</v>
      </c>
      <c r="Q228" s="250">
        <f>SUMPRODUCT((PP!$A$2:$A$80=$A228)*(PPEmp=Q$1),PP!$D$2:$BD$80)</f>
        <v>0</v>
      </c>
      <c r="R228" s="250">
        <f>SUMPRODUCT((PP!$A$2:$A$80=$A228)*(PPEmp=R$1),PP!$D$2:$BD$80)</f>
        <v>0</v>
      </c>
      <c r="S228" s="250">
        <f>SUMPRODUCT((PP!$A$2:$A$80=$A228)*(PPEmp=S$1),PP!$D$2:$BD$80)</f>
        <v>0</v>
      </c>
      <c r="T228" s="250">
        <f>SUMPRODUCT((PP!$A$2:$A$80=$A228)*(PPEmp=T$1),PP!$D$2:$BD$80)</f>
        <v>0</v>
      </c>
      <c r="U228" s="250">
        <f>SUMPRODUCT((PP!$A$2:$A$80=$A228)*(PPEmp=U$1),PP!$D$2:$BD$80)</f>
        <v>0</v>
      </c>
      <c r="V228" s="250">
        <f>SUMPRODUCT((PP!$A$2:$A$80=$A228)*(PPEmp=V$1),PP!$D$2:$BD$80)</f>
        <v>0</v>
      </c>
      <c r="W228" s="250">
        <f>SUMPRODUCT((PP!$A$2:$A$80=$A228)*(PPEmp=W$1),PP!$D$2:$BD$80)</f>
        <v>0</v>
      </c>
      <c r="X228" s="250">
        <f>SUMPRODUCT((PP!$A$2:$A$80=$A228)*(PPEmp=X$1),PP!$D$2:$BD$80)</f>
        <v>0</v>
      </c>
      <c r="Y228" s="250">
        <f>SUMPRODUCT((PP!$A$2:$A$80=$A228)*(PPEmp=Y$1),PP!$D$2:$BD$80)</f>
        <v>0</v>
      </c>
      <c r="Z228" s="250">
        <f>SUMPRODUCT((PP!$A$2:$A$80=$A228)*(PPEmp=Z$1),PP!$D$2:$BD$80)</f>
        <v>0</v>
      </c>
      <c r="AA228" s="250">
        <f>SUMPRODUCT((PP!$A$2:$A$80=$A228)*(PPEmp=AA$1),PP!$D$2:$BD$80)</f>
        <v>0</v>
      </c>
      <c r="AB228" s="250">
        <f>SUMPRODUCT((PP!$A$2:$A$80=$A228)*(PPEmp=AB$1),PP!$D$2:$BD$80)</f>
        <v>0</v>
      </c>
      <c r="AC228" s="250">
        <f>SUMPRODUCT((PP!$A$2:$A$80=$A228)*(PPEmp=AC$1),PP!$D$2:$BD$80)</f>
        <v>0</v>
      </c>
      <c r="AD228" s="250">
        <f>SUMPRODUCT((PP!$A$2:$A$80=$A228)*(PPEmp=AD$1),PP!$D$2:$BD$80)</f>
        <v>0</v>
      </c>
      <c r="AE228" s="250">
        <f>SUMPRODUCT((PP!$A$2:$A$80=$A228)*(PPEmp=AE$1),PP!$D$2:$BD$80)</f>
        <v>0</v>
      </c>
      <c r="AF228" s="250">
        <f>SUMPRODUCT((PP!$A$2:$A$80=$A228)*(PPEmp=AF$1),PP!$D$2:$BD$80)</f>
        <v>0</v>
      </c>
      <c r="AG228" s="250">
        <f>SUMPRODUCT((PP!$A$2:$A$80=$A228)*(PPEmp=AG$1),PP!$D$2:$BD$80)</f>
        <v>0</v>
      </c>
      <c r="AH228" s="250">
        <f>SUMPRODUCT((PP!$A$2:$A$80=$A228)*(PPEmp=AH$1),PP!$D$2:$BD$80)</f>
        <v>0</v>
      </c>
      <c r="AI228" s="250">
        <f>SUMPRODUCT((PP!$A$2:$A$80=$A228)*(PPEmp=AI$1),PP!$D$2:$BD$80)</f>
        <v>0</v>
      </c>
      <c r="AJ228" s="250">
        <f>SUMPRODUCT((PP!$A$2:$A$80=$A228)*(PPEmp=AJ$1),PP!$D$2:$BD$80)</f>
        <v>0</v>
      </c>
      <c r="AK228" s="250">
        <f>SUMPRODUCT((PP!$A$2:$A$80=$A228)*(PPEmp=AK$1),PP!$D$2:$BD$80)</f>
        <v>0</v>
      </c>
      <c r="AL228" s="250">
        <f>SUMPRODUCT((PP!$A$2:$A$80=$A228)*(PPEmp=AL$1),PP!$D$2:$BD$80)</f>
        <v>0</v>
      </c>
      <c r="AM228" s="250">
        <f>SUMPRODUCT((PP!$A$2:$A$80=$A228)*(PPEmp=AM$1),PP!$D$2:$BD$80)</f>
        <v>0</v>
      </c>
      <c r="AN228" s="250">
        <f>SUMPRODUCT((PP!$A$2:$A$80=$A228)*(PPEmp=AN$1),PP!$D$2:$BD$80)</f>
        <v>0</v>
      </c>
      <c r="AO228" s="250">
        <f>SUMPRODUCT((PP!$A$2:$A$80=$A228)*(PPEmp=AO$1),PP!$D$2:$BD$80)</f>
        <v>0</v>
      </c>
      <c r="AP228" s="250">
        <f>SUMPRODUCT((PP!$A$2:$A$80=$A228)*(PPEmp=AP$1),PP!$D$2:$BD$80)</f>
        <v>0</v>
      </c>
      <c r="AQ228" s="250">
        <f>SUMPRODUCT((PP!$A$2:$A$80=$A228)*(PPEmp=AQ$1),PP!$D$2:$BD$80)</f>
        <v>0</v>
      </c>
      <c r="AR228" s="250">
        <f>SUMPRODUCT((PP!$A$2:$A$80=$A228)*(PPEmp=AR$1),PP!$D$2:$BD$80)</f>
        <v>0</v>
      </c>
      <c r="AS228" s="250">
        <f>SUMPRODUCT((PP!$A$2:$A$80=$A228)*(PPEmp=AS$1),PP!$D$2:$BD$80)</f>
        <v>0</v>
      </c>
      <c r="AT228" s="250">
        <f>SUMPRODUCT((PP!$A$2:$A$80=$A228)*(PPEmp=AT$1),PP!$D$2:$BD$80)</f>
        <v>0</v>
      </c>
      <c r="AU228" s="250">
        <f>SUMPRODUCT((PP!$A$2:$A$80=$A228)*(PPEmp=AU$1),PP!$D$2:$BD$80)</f>
        <v>0</v>
      </c>
      <c r="AV228" s="250">
        <f>SUMPRODUCT((PP!$A$2:$A$80=$A228)*(PPEmp=AV$1),PP!$D$2:$BD$80)</f>
        <v>0</v>
      </c>
      <c r="AW228" s="250">
        <f>SUMPRODUCT((PP!$A$2:$A$80=$A228)*(PPEmp=AW$1),PP!$D$2:$BD$80)</f>
        <v>0</v>
      </c>
      <c r="AX228" s="467">
        <f>SUMPRODUCT((PP!$A$2:$A$80=$A228)*(PPEmp=AX$1),PP!$D$2:$BD$80)</f>
        <v>0</v>
      </c>
    </row>
    <row r="229" spans="1:50" s="271" customFormat="1" x14ac:dyDescent="0.2">
      <c r="A229" s="247">
        <f t="shared" si="96"/>
        <v>42567</v>
      </c>
      <c r="B229" s="252" t="str">
        <f>Total!$J$1</f>
        <v>FH</v>
      </c>
      <c r="C229" s="249">
        <f>SUMPRODUCT((FH!$A$2:$A$97=$A229)*(FHEmp=C$1),FH!$E$2:$AZ$97)</f>
        <v>0</v>
      </c>
      <c r="D229" s="250">
        <f>SUMPRODUCT((FH!$A$2:$A$97=$A229)*(FHEmp=D$1),FH!$E$2:$AZ$97)</f>
        <v>0</v>
      </c>
      <c r="E229" s="250">
        <f>SUMPRODUCT((FH!$A$2:$A$97=$A229)*(FHEmp=E$1),FH!$E$2:$AZ$97)</f>
        <v>0</v>
      </c>
      <c r="F229" s="250">
        <f>SUMPRODUCT((FH!$A$2:$A$97=$A229)*(FHEmp=F$1),FH!$E$2:$AZ$97)</f>
        <v>0</v>
      </c>
      <c r="G229" s="250">
        <f>SUMPRODUCT((FH!$A$2:$A$97=$A229)*(FHEmp=G$1),FH!$E$2:$AZ$97)</f>
        <v>0</v>
      </c>
      <c r="H229" s="250">
        <f>SUMPRODUCT((FH!$A$2:$A$97=$A229)*(FHEmp=H$1),FH!$E$2:$AZ$97)</f>
        <v>0</v>
      </c>
      <c r="I229" s="250">
        <f>SUMPRODUCT((FH!$A$2:$A$97=$A229)*(FHEmp=I$1),FH!$E$2:$AZ$97)</f>
        <v>0</v>
      </c>
      <c r="J229" s="250">
        <f>SUMPRODUCT((FH!$A$2:$A$97=$A229)*(FHEmp=J$1),FH!$E$2:$AZ$97)</f>
        <v>0</v>
      </c>
      <c r="K229" s="250">
        <f>SUMPRODUCT((FH!$A$2:$A$97=$A229)*(FHEmp=K$1),FH!$E$2:$AZ$97)</f>
        <v>0</v>
      </c>
      <c r="L229" s="250">
        <f>SUMPRODUCT((FH!$A$2:$A$97=$A229)*(FHEmp=L$1),FH!$E$2:$AZ$97)</f>
        <v>0</v>
      </c>
      <c r="M229" s="250">
        <f>SUMPRODUCT((FH!$A$2:$A$97=$A229)*(FHEmp=M$1),FH!$E$2:$AZ$97)</f>
        <v>0</v>
      </c>
      <c r="N229" s="250">
        <f>SUMPRODUCT((FH!$A$2:$A$97=$A229)*(FHEmp=N$1),FH!$E$2:$AZ$97)</f>
        <v>0</v>
      </c>
      <c r="O229" s="250">
        <f>SUMPRODUCT((FH!$A$2:$A$97=$A229)*(FHEmp=O$1),FH!$E$2:$AZ$97)</f>
        <v>0</v>
      </c>
      <c r="P229" s="250">
        <f>SUMPRODUCT((FH!$A$2:$A$97=$A229)*(FHEmp=P$1),FH!$E$2:$AZ$97)</f>
        <v>0</v>
      </c>
      <c r="Q229" s="250">
        <f>SUMPRODUCT((FH!$A$2:$A$97=$A229)*(FHEmp=Q$1),FH!$E$2:$AZ$97)</f>
        <v>0</v>
      </c>
      <c r="R229" s="250">
        <f>SUMPRODUCT((FH!$A$2:$A$97=$A229)*(FHEmp=R$1),FH!$E$2:$AZ$97)</f>
        <v>0</v>
      </c>
      <c r="S229" s="250">
        <f>SUMPRODUCT((FH!$A$2:$A$97=$A229)*(FHEmp=S$1),FH!$E$2:$AZ$97)</f>
        <v>0</v>
      </c>
      <c r="T229" s="250">
        <f>SUMPRODUCT((FH!$A$2:$A$97=$A229)*(FHEmp=T$1),FH!$E$2:$AZ$97)</f>
        <v>0</v>
      </c>
      <c r="U229" s="250">
        <f>SUMPRODUCT((FH!$A$2:$A$97=$A229)*(FHEmp=U$1),FH!$E$2:$AZ$97)</f>
        <v>0</v>
      </c>
      <c r="V229" s="250">
        <f>SUMPRODUCT((FH!$A$2:$A$97=$A229)*(FHEmp=V$1),FH!$E$2:$AZ$97)</f>
        <v>0</v>
      </c>
      <c r="W229" s="250">
        <f>SUMPRODUCT((FH!$A$2:$A$97=$A229)*(FHEmp=W$1),FH!$E$2:$AZ$97)</f>
        <v>0</v>
      </c>
      <c r="X229" s="250">
        <f>SUMPRODUCT((FH!$A$2:$A$97=$A229)*(FHEmp=X$1),FH!$E$2:$AZ$97)</f>
        <v>0</v>
      </c>
      <c r="Y229" s="250">
        <f>SUMPRODUCT((FH!$A$2:$A$97=$A229)*(FHEmp=Y$1),FH!$E$2:$AZ$97)</f>
        <v>0</v>
      </c>
      <c r="Z229" s="250">
        <f>SUMPRODUCT((FH!$A$2:$A$97=$A229)*(FHEmp=Z$1),FH!$E$2:$AZ$97)</f>
        <v>0</v>
      </c>
      <c r="AA229" s="250">
        <f>SUMPRODUCT((FH!$A$2:$A$97=$A229)*(FHEmp=AA$1),FH!$E$2:$AZ$97)</f>
        <v>0</v>
      </c>
      <c r="AB229" s="250">
        <f>SUMPRODUCT((FH!$A$2:$A$97=$A229)*(FHEmp=AB$1),FH!$E$2:$AZ$97)</f>
        <v>0</v>
      </c>
      <c r="AC229" s="250">
        <f>SUMPRODUCT((FH!$A$2:$A$97=$A229)*(FHEmp=AC$1),FH!$E$2:$AZ$97)</f>
        <v>0</v>
      </c>
      <c r="AD229" s="250">
        <f>SUMPRODUCT((FH!$A$2:$A$97=$A229)*(FHEmp=AD$1),FH!$E$2:$AZ$97)</f>
        <v>0</v>
      </c>
      <c r="AE229" s="250">
        <f>SUMPRODUCT((FH!$A$2:$A$97=$A229)*(FHEmp=AE$1),FH!$E$2:$AZ$97)</f>
        <v>0</v>
      </c>
      <c r="AF229" s="250">
        <f>SUMPRODUCT((FH!$A$2:$A$97=$A229)*(FHEmp=AF$1),FH!$E$2:$AZ$97)</f>
        <v>0</v>
      </c>
      <c r="AG229" s="250">
        <f>SUMPRODUCT((FH!$A$2:$A$97=$A229)*(FHEmp=AG$1),FH!$E$2:$AZ$97)</f>
        <v>0</v>
      </c>
      <c r="AH229" s="250">
        <f>SUMPRODUCT((FH!$A$2:$A$97=$A229)*(FHEmp=AH$1),FH!$E$2:$AZ$97)</f>
        <v>0</v>
      </c>
      <c r="AI229" s="250">
        <f>SUMPRODUCT((FH!$A$2:$A$97=$A229)*(FHEmp=AI$1),FH!$E$2:$AZ$97)</f>
        <v>0</v>
      </c>
      <c r="AJ229" s="250">
        <f>SUMPRODUCT((FH!$A$2:$A$97=$A229)*(FHEmp=AJ$1),FH!$E$2:$AZ$97)</f>
        <v>0</v>
      </c>
      <c r="AK229" s="250">
        <f>SUMPRODUCT((FH!$A$2:$A$97=$A229)*(FHEmp=AK$1),FH!$E$2:$AZ$97)</f>
        <v>0</v>
      </c>
      <c r="AL229" s="250">
        <f>SUMPRODUCT((FH!$A$2:$A$97=$A229)*(FHEmp=AL$1),FH!$E$2:$AZ$97)</f>
        <v>0</v>
      </c>
      <c r="AM229" s="250">
        <f>SUMPRODUCT((FH!$A$2:$A$97=$A229)*(FHEmp=AM$1),FH!$E$2:$AZ$97)</f>
        <v>0</v>
      </c>
      <c r="AN229" s="250">
        <f>SUMPRODUCT((FH!$A$2:$A$97=$A229)*(FHEmp=AN$1),FH!$E$2:$AZ$97)</f>
        <v>0</v>
      </c>
      <c r="AO229" s="250">
        <f>SUMPRODUCT((FH!$A$2:$A$97=$A229)*(FHEmp=AO$1),FH!$E$2:$AZ$97)</f>
        <v>0</v>
      </c>
      <c r="AP229" s="250">
        <f>SUMPRODUCT((FH!$A$2:$A$97=$A229)*(FHEmp=AP$1),FH!$E$2:$AZ$97)</f>
        <v>0</v>
      </c>
      <c r="AQ229" s="250">
        <f>SUMPRODUCT((FH!$A$2:$A$97=$A229)*(FHEmp=AQ$1),FH!$E$2:$AZ$97)</f>
        <v>0</v>
      </c>
      <c r="AR229" s="250">
        <f>SUMPRODUCT((FH!$A$2:$A$97=$A229)*(FHEmp=AR$1),FH!$E$2:$AZ$97)</f>
        <v>0</v>
      </c>
      <c r="AS229" s="250">
        <f>SUMPRODUCT((FH!$A$2:$A$97=$A229)*(FHEmp=AS$1),FH!$E$2:$AZ$97)</f>
        <v>0</v>
      </c>
      <c r="AT229" s="250">
        <f>SUMPRODUCT((FH!$A$2:$A$97=$A229)*(FHEmp=AT$1),FH!$E$2:$AZ$97)</f>
        <v>0</v>
      </c>
      <c r="AU229" s="250">
        <f>SUMPRODUCT((FH!$A$2:$A$97=$A229)*(FHEmp=AU$1),FH!$E$2:$AZ$97)</f>
        <v>0</v>
      </c>
      <c r="AV229" s="250">
        <f>SUMPRODUCT((FH!$A$2:$A$97=$A229)*(FHEmp=AV$1),FH!$E$2:$AZ$97)</f>
        <v>0</v>
      </c>
      <c r="AW229" s="250">
        <f>SUMPRODUCT((FH!$A$2:$A$97=$A229)*(FHEmp=AW$1),FH!$E$2:$AZ$97)</f>
        <v>0</v>
      </c>
      <c r="AX229" s="467">
        <f>SUMPRODUCT((FH!$A$2:$A$97=$A229)*(FHEmp=AX$1),FH!$E$2:$AZ$97)</f>
        <v>0</v>
      </c>
    </row>
    <row r="230" spans="1:50" s="271" customFormat="1" x14ac:dyDescent="0.2">
      <c r="A230" s="247">
        <f t="shared" si="96"/>
        <v>42567</v>
      </c>
      <c r="B230" s="253" t="str">
        <f>Total!$K$1</f>
        <v>T22</v>
      </c>
      <c r="C230" s="249">
        <f>SUMPRODUCT(('T22'!$A$2:$A$97=$A230)*(T22Emp=C$1),'T22'!$E$2:$AZ$97)</f>
        <v>0</v>
      </c>
      <c r="D230" s="250">
        <f>SUMPRODUCT(('T22'!$A$2:$A$97=$A230)*(T22Emp=D$1),'T22'!$E$2:$AZ$97)</f>
        <v>0</v>
      </c>
      <c r="E230" s="250">
        <f>SUMPRODUCT(('T22'!$A$2:$A$97=$A230)*(T22Emp=E$1),'T22'!$E$2:$AZ$97)</f>
        <v>0</v>
      </c>
      <c r="F230" s="250">
        <f>SUMPRODUCT(('T22'!$A$2:$A$97=$A230)*(T22Emp=F$1),'T22'!$E$2:$AZ$97)</f>
        <v>0</v>
      </c>
      <c r="G230" s="250">
        <f>SUMPRODUCT(('T22'!$A$2:$A$97=$A230)*(T22Emp=G$1),'T22'!$E$2:$AZ$97)</f>
        <v>0</v>
      </c>
      <c r="H230" s="250">
        <f>SUMPRODUCT(('T22'!$A$2:$A$97=$A230)*(T22Emp=H$1),'T22'!$E$2:$AZ$97)</f>
        <v>0</v>
      </c>
      <c r="I230" s="250">
        <f>SUMPRODUCT(('T22'!$A$2:$A$97=$A230)*(T22Emp=I$1),'T22'!$E$2:$AZ$97)</f>
        <v>0</v>
      </c>
      <c r="J230" s="250">
        <f>SUMPRODUCT(('T22'!$A$2:$A$97=$A230)*(T22Emp=J$1),'T22'!$E$2:$AZ$97)</f>
        <v>0</v>
      </c>
      <c r="K230" s="250">
        <f>SUMPRODUCT(('T22'!$A$2:$A$97=$A230)*(T22Emp=K$1),'T22'!$E$2:$AZ$97)</f>
        <v>0</v>
      </c>
      <c r="L230" s="250">
        <f>SUMPRODUCT(('T22'!$A$2:$A$97=$A230)*(T22Emp=L$1),'T22'!$E$2:$AZ$97)</f>
        <v>0</v>
      </c>
      <c r="M230" s="250">
        <f>SUMPRODUCT(('T22'!$A$2:$A$97=$A230)*(T22Emp=M$1),'T22'!$E$2:$AZ$97)</f>
        <v>0</v>
      </c>
      <c r="N230" s="250">
        <f>SUMPRODUCT(('T22'!$A$2:$A$97=$A230)*(T22Emp=N$1),'T22'!$E$2:$AZ$97)</f>
        <v>0</v>
      </c>
      <c r="O230" s="250">
        <f>SUMPRODUCT(('T22'!$A$2:$A$97=$A230)*(T22Emp=O$1),'T22'!$E$2:$AZ$97)</f>
        <v>0</v>
      </c>
      <c r="P230" s="250">
        <f>SUMPRODUCT(('T22'!$A$2:$A$97=$A230)*(T22Emp=P$1),'T22'!$E$2:$AZ$97)</f>
        <v>0</v>
      </c>
      <c r="Q230" s="250">
        <f>SUMPRODUCT(('T22'!$A$2:$A$97=$A230)*(T22Emp=Q$1),'T22'!$E$2:$AZ$97)</f>
        <v>0</v>
      </c>
      <c r="R230" s="250">
        <f>SUMPRODUCT(('T22'!$A$2:$A$97=$A230)*(T22Emp=R$1),'T22'!$E$2:$AZ$97)</f>
        <v>0</v>
      </c>
      <c r="S230" s="250">
        <f>SUMPRODUCT(('T22'!$A$2:$A$97=$A230)*(T22Emp=S$1),'T22'!$E$2:$AZ$97)</f>
        <v>0</v>
      </c>
      <c r="T230" s="250">
        <f>SUMPRODUCT(('T22'!$A$2:$A$97=$A230)*(T22Emp=T$1),'T22'!$E$2:$AZ$97)</f>
        <v>0</v>
      </c>
      <c r="U230" s="250">
        <f>SUMPRODUCT(('T22'!$A$2:$A$97=$A230)*(T22Emp=U$1),'T22'!$E$2:$AZ$97)</f>
        <v>0</v>
      </c>
      <c r="V230" s="250">
        <f>SUMPRODUCT(('T22'!$A$2:$A$97=$A230)*(T22Emp=V$1),'T22'!$E$2:$AZ$97)</f>
        <v>0</v>
      </c>
      <c r="W230" s="250">
        <f>SUMPRODUCT(('T22'!$A$2:$A$97=$A230)*(T22Emp=W$1),'T22'!$E$2:$AZ$97)</f>
        <v>0</v>
      </c>
      <c r="X230" s="250">
        <f>SUMPRODUCT(('T22'!$A$2:$A$97=$A230)*(T22Emp=X$1),'T22'!$E$2:$AZ$97)</f>
        <v>0</v>
      </c>
      <c r="Y230" s="250">
        <f>SUMPRODUCT(('T22'!$A$2:$A$97=$A230)*(T22Emp=Y$1),'T22'!$E$2:$AZ$97)</f>
        <v>0</v>
      </c>
      <c r="Z230" s="250">
        <f>SUMPRODUCT(('T22'!$A$2:$A$97=$A230)*(T22Emp=Z$1),'T22'!$E$2:$AZ$97)</f>
        <v>0</v>
      </c>
      <c r="AA230" s="250">
        <f>SUMPRODUCT(('T22'!$A$2:$A$97=$A230)*(T22Emp=AA$1),'T22'!$E$2:$AZ$97)</f>
        <v>0</v>
      </c>
      <c r="AB230" s="250">
        <f>SUMPRODUCT(('T22'!$A$2:$A$97=$A230)*(T22Emp=AB$1),'T22'!$E$2:$AZ$97)</f>
        <v>0</v>
      </c>
      <c r="AC230" s="250">
        <f>SUMPRODUCT(('T22'!$A$2:$A$97=$A230)*(T22Emp=AC$1),'T22'!$E$2:$AZ$97)</f>
        <v>0</v>
      </c>
      <c r="AD230" s="250">
        <f>SUMPRODUCT(('T22'!$A$2:$A$97=$A230)*(T22Emp=AD$1),'T22'!$E$2:$AZ$97)</f>
        <v>0</v>
      </c>
      <c r="AE230" s="250">
        <f>SUMPRODUCT(('T22'!$A$2:$A$97=$A230)*(T22Emp=AE$1),'T22'!$E$2:$AZ$97)</f>
        <v>0</v>
      </c>
      <c r="AF230" s="250">
        <f>SUMPRODUCT(('T22'!$A$2:$A$97=$A230)*(T22Emp=AF$1),'T22'!$E$2:$AZ$97)</f>
        <v>0</v>
      </c>
      <c r="AG230" s="250">
        <f>SUMPRODUCT(('T22'!$A$2:$A$97=$A230)*(T22Emp=AG$1),'T22'!$E$2:$AZ$97)</f>
        <v>0</v>
      </c>
      <c r="AH230" s="250">
        <f>SUMPRODUCT(('T22'!$A$2:$A$97=$A230)*(T22Emp=AH$1),'T22'!$E$2:$AZ$97)</f>
        <v>0</v>
      </c>
      <c r="AI230" s="250">
        <f>SUMPRODUCT(('T22'!$A$2:$A$97=$A230)*(T22Emp=AI$1),'T22'!$E$2:$AZ$97)</f>
        <v>0</v>
      </c>
      <c r="AJ230" s="250">
        <f>SUMPRODUCT(('T22'!$A$2:$A$97=$A230)*(T22Emp=AJ$1),'T22'!$E$2:$AZ$97)</f>
        <v>0</v>
      </c>
      <c r="AK230" s="250">
        <f>SUMPRODUCT(('T22'!$A$2:$A$97=$A230)*(T22Emp=AK$1),'T22'!$E$2:$AZ$97)</f>
        <v>0</v>
      </c>
      <c r="AL230" s="250">
        <f>SUMPRODUCT(('T22'!$A$2:$A$97=$A230)*(T22Emp=AL$1),'T22'!$E$2:$AZ$97)</f>
        <v>0</v>
      </c>
      <c r="AM230" s="250">
        <f>SUMPRODUCT(('T22'!$A$2:$A$97=$A230)*(T22Emp=AM$1),'T22'!$E$2:$AZ$97)</f>
        <v>0</v>
      </c>
      <c r="AN230" s="250">
        <f>SUMPRODUCT(('T22'!$A$2:$A$97=$A230)*(T22Emp=AN$1),'T22'!$E$2:$AZ$97)</f>
        <v>0</v>
      </c>
      <c r="AO230" s="250">
        <f>SUMPRODUCT(('T22'!$A$2:$A$97=$A230)*(T22Emp=AO$1),'T22'!$E$2:$AZ$97)</f>
        <v>0</v>
      </c>
      <c r="AP230" s="250">
        <f>SUMPRODUCT(('T22'!$A$2:$A$97=$A230)*(T22Emp=AP$1),'T22'!$E$2:$AZ$97)</f>
        <v>0</v>
      </c>
      <c r="AQ230" s="250">
        <f>SUMPRODUCT(('T22'!$A$2:$A$97=$A230)*(T22Emp=AQ$1),'T22'!$E$2:$AZ$97)</f>
        <v>0</v>
      </c>
      <c r="AR230" s="250">
        <f>SUMPRODUCT(('T22'!$A$2:$A$97=$A230)*(T22Emp=AR$1),'T22'!$E$2:$AZ$97)</f>
        <v>0</v>
      </c>
      <c r="AS230" s="250">
        <f>SUMPRODUCT(('T22'!$A$2:$A$97=$A230)*(T22Emp=AS$1),'T22'!$E$2:$AZ$97)</f>
        <v>0</v>
      </c>
      <c r="AT230" s="250">
        <f>SUMPRODUCT(('T22'!$A$2:$A$97=$A230)*(T22Emp=AT$1),'T22'!$E$2:$AZ$97)</f>
        <v>0</v>
      </c>
      <c r="AU230" s="250">
        <f>SUMPRODUCT(('T22'!$A$2:$A$97=$A230)*(T22Emp=AU$1),'T22'!$E$2:$AZ$97)</f>
        <v>0</v>
      </c>
      <c r="AV230" s="250">
        <f>SUMPRODUCT(('T22'!$A$2:$A$97=$A230)*(T22Emp=AV$1),'T22'!$E$2:$AZ$97)</f>
        <v>0</v>
      </c>
      <c r="AW230" s="250">
        <f>SUMPRODUCT(('T22'!$A$2:$A$97=$A230)*(T22Emp=AW$1),'T22'!$E$2:$AZ$97)</f>
        <v>0</v>
      </c>
      <c r="AX230" s="467">
        <f>SUMPRODUCT(('T22'!$A$2:$A$97=$A230)*(T22Emp=AX$1),'T22'!$E$2:$AZ$97)</f>
        <v>0</v>
      </c>
    </row>
    <row r="231" spans="1:50" s="271" customFormat="1" x14ac:dyDescent="0.2">
      <c r="A231" s="247">
        <f t="shared" si="96"/>
        <v>42567</v>
      </c>
      <c r="B231" s="254" t="str">
        <f>Total!$L$1</f>
        <v>RF</v>
      </c>
      <c r="C231" s="249">
        <f>SUMPRODUCT((RF!$A$2:$A$17=$A231)*(RFEmp=C$1)*(RF!$H$21:$AO$21="RF Valet"),RF!$H$2:$AO$17)</f>
        <v>0</v>
      </c>
      <c r="D231" s="250">
        <f>SUMPRODUCT((RF!$A$2:$A$17=$A231)*(RFEmp=D$1)*(RF!$H$21:$AO$21="RF Valet"),RF!$H$2:$AO$17)</f>
        <v>0</v>
      </c>
      <c r="E231" s="250">
        <f>SUMPRODUCT((RF!$A$2:$A$17=$A231)*(RFEmp=E$1)*(RF!$H$21:$AO$21="RF Valet"),RF!$H$2:$AO$17)</f>
        <v>0</v>
      </c>
      <c r="F231" s="250">
        <f>SUMPRODUCT((RF!$A$2:$A$17=$A231)*(RFEmp=F$1)*(RF!$H$21:$AO$21="RF Valet"),RF!$H$2:$AO$17)</f>
        <v>0</v>
      </c>
      <c r="G231" s="250">
        <f>SUMPRODUCT((RF!$A$2:$A$17=$A231)*(RFEmp=G$1)*(RF!$H$21:$AO$21="RF Valet"),RF!$H$2:$AO$17)</f>
        <v>0</v>
      </c>
      <c r="H231" s="250">
        <f>SUMPRODUCT((RF!$A$2:$A$17=$A231)*(RFEmp=H$1)*(RF!$H$21:$AO$21="RF Valet"),RF!$H$2:$AO$17)</f>
        <v>0</v>
      </c>
      <c r="I231" s="250">
        <f>SUMPRODUCT((RF!$A$2:$A$17=$A231)*(RFEmp=I$1)*(RF!$H$21:$AO$21="RF Valet"),RF!$H$2:$AO$17)</f>
        <v>0</v>
      </c>
      <c r="J231" s="250">
        <f>SUMPRODUCT((RF!$A$2:$A$17=$A231)*(RFEmp=J$1)*(RF!$H$21:$AO$21="RF Valet"),RF!$H$2:$AO$17)</f>
        <v>0</v>
      </c>
      <c r="K231" s="250">
        <f>SUMPRODUCT((RF!$A$2:$A$17=$A231)*(RFEmp=K$1)*(RF!$H$21:$AO$21="RF Valet"),RF!$H$2:$AO$17)</f>
        <v>0</v>
      </c>
      <c r="L231" s="250">
        <f>SUMPRODUCT((RF!$A$2:$A$17=$A231)*(RFEmp=L$1)*(RF!$H$21:$AO$21="RF Valet"),RF!$H$2:$AO$17)</f>
        <v>0</v>
      </c>
      <c r="M231" s="250">
        <f>SUMPRODUCT((RF!$A$2:$A$17=$A231)*(RFEmp=M$1)*(RF!$H$21:$AO$21="RF Valet"),RF!$H$2:$AO$17)</f>
        <v>0</v>
      </c>
      <c r="N231" s="250">
        <f>SUMPRODUCT((RF!$A$2:$A$17=$A231)*(RFEmp=N$1)*(RF!$H$21:$AO$21="RF Valet"),RF!$H$2:$AO$17)</f>
        <v>0</v>
      </c>
      <c r="O231" s="250">
        <f>SUMPRODUCT((RF!$A$2:$A$17=$A231)*(RFEmp=O$1)*(RF!$H$21:$AO$21="RF Valet"),RF!$H$2:$AO$17)</f>
        <v>0</v>
      </c>
      <c r="P231" s="250">
        <f>SUMPRODUCT((RF!$A$2:$A$17=$A231)*(RFEmp=P$1)*(RF!$H$21:$AO$21="RF Valet"),RF!$H$2:$AO$17)</f>
        <v>0</v>
      </c>
      <c r="Q231" s="250">
        <f>SUMPRODUCT((RF!$A$2:$A$17=$A231)*(RFEmp=Q$1)*(RF!$H$21:$AO$21="RF Valet"),RF!$H$2:$AO$17)</f>
        <v>0</v>
      </c>
      <c r="R231" s="250">
        <f>SUMPRODUCT((RF!$A$2:$A$17=$A231)*(RFEmp=R$1)*(RF!$H$21:$AO$21="RF Valet"),RF!$H$2:$AO$17)</f>
        <v>0</v>
      </c>
      <c r="S231" s="250">
        <f>SUMPRODUCT((RF!$A$2:$A$17=$A231)*(RFEmp=S$1)*(RF!$H$21:$AO$21="RF Valet"),RF!$H$2:$AO$17)</f>
        <v>0</v>
      </c>
      <c r="T231" s="250">
        <f>SUMPRODUCT((RF!$A$2:$A$17=$A231)*(RFEmp=T$1)*(RF!$H$21:$AO$21="RF Valet"),RF!$H$2:$AO$17)</f>
        <v>0</v>
      </c>
      <c r="U231" s="250">
        <f>SUMPRODUCT((RF!$A$2:$A$17=$A231)*(RFEmp=U$1)*(RF!$H$21:$AO$21="RF Valet"),RF!$H$2:$AO$17)</f>
        <v>0</v>
      </c>
      <c r="V231" s="250">
        <f>SUMPRODUCT((RF!$A$2:$A$17=$A231)*(RFEmp=V$1)*(RF!$H$21:$AO$21="RF Valet"),RF!$H$2:$AO$17)</f>
        <v>0</v>
      </c>
      <c r="W231" s="250">
        <f>SUMPRODUCT((RF!$A$2:$A$17=$A231)*(RFEmp=W$1)*(RF!$H$21:$AO$21="RF Valet"),RF!$H$2:$AO$17)</f>
        <v>0</v>
      </c>
      <c r="X231" s="250">
        <f>SUMPRODUCT((RF!$A$2:$A$17=$A231)*(RFEmp=X$1)*(RF!$H$21:$AO$21="RF Valet"),RF!$H$2:$AO$17)</f>
        <v>0</v>
      </c>
      <c r="Y231" s="250">
        <f>SUMPRODUCT((RF!$A$2:$A$17=$A231)*(RFEmp=Y$1)*(RF!$H$21:$AO$21="RF Valet"),RF!$H$2:$AO$17)</f>
        <v>0</v>
      </c>
      <c r="Z231" s="250">
        <f>SUMPRODUCT((RF!$A$2:$A$17=$A231)*(RFEmp=Z$1)*(RF!$H$21:$AO$21="RF Valet"),RF!$H$2:$AO$17)</f>
        <v>0</v>
      </c>
      <c r="AA231" s="250">
        <f>SUMPRODUCT((RF!$A$2:$A$17=$A231)*(RFEmp=AA$1)*(RF!$H$21:$AO$21="RF Valet"),RF!$H$2:$AO$17)</f>
        <v>0</v>
      </c>
      <c r="AB231" s="250">
        <f>SUMPRODUCT((RF!$A$2:$A$17=$A231)*(RFEmp=AB$1)*(RF!$H$21:$AO$21="RF Valet"),RF!$H$2:$AO$17)</f>
        <v>0</v>
      </c>
      <c r="AC231" s="250">
        <f>SUMPRODUCT((RF!$A$2:$A$17=$A231)*(RFEmp=AC$1)*(RF!$H$21:$AO$21="RF Valet"),RF!$H$2:$AO$17)</f>
        <v>0</v>
      </c>
      <c r="AD231" s="250">
        <f>SUMPRODUCT((RF!$A$2:$A$17=$A231)*(RFEmp=AD$1)*(RF!$H$21:$AO$21="RF Valet"),RF!$H$2:$AO$17)</f>
        <v>0</v>
      </c>
      <c r="AE231" s="250">
        <f>SUMPRODUCT((RF!$A$2:$A$17=$A231)*(RFEmp=AE$1)*(RF!$H$21:$AO$21="RF Valet"),RF!$H$2:$AO$17)</f>
        <v>0</v>
      </c>
      <c r="AF231" s="250">
        <f>SUMPRODUCT((RF!$A$2:$A$17=$A231)*(RFEmp=AF$1)*(RF!$H$21:$AO$21="RF Valet"),RF!$H$2:$AO$17)</f>
        <v>0</v>
      </c>
      <c r="AG231" s="250">
        <f>SUMPRODUCT((RF!$A$2:$A$17=$A231)*(RFEmp=AG$1)*(RF!$H$21:$AO$21="RF Valet"),RF!$H$2:$AO$17)</f>
        <v>0</v>
      </c>
      <c r="AH231" s="250">
        <f>SUMPRODUCT((RF!$A$2:$A$17=$A231)*(RFEmp=AH$1)*(RF!$H$21:$AO$21="RF Valet"),RF!$H$2:$AO$17)</f>
        <v>0</v>
      </c>
      <c r="AI231" s="250">
        <f>SUMPRODUCT((RF!$A$2:$A$17=$A231)*(RFEmp=AI$1)*(RF!$H$21:$AO$21="RF Valet"),RF!$H$2:$AO$17)</f>
        <v>0</v>
      </c>
      <c r="AJ231" s="250">
        <f>SUMPRODUCT((RF!$A$2:$A$17=$A231)*(RFEmp=AJ$1)*(RF!$H$21:$AO$21="RF Valet"),RF!$H$2:$AO$17)</f>
        <v>0</v>
      </c>
      <c r="AK231" s="250">
        <f>SUMPRODUCT((RF!$A$2:$A$17=$A231)*(RFEmp=AK$1)*(RF!$H$21:$AO$21="RF Valet"),RF!$H$2:$AO$17)</f>
        <v>0</v>
      </c>
      <c r="AL231" s="250">
        <f>SUMPRODUCT((RF!$A$2:$A$17=$A231)*(RFEmp=AL$1)*(RF!$H$21:$AO$21="RF Valet"),RF!$H$2:$AO$17)</f>
        <v>0</v>
      </c>
      <c r="AM231" s="250">
        <f>SUMPRODUCT((RF!$A$2:$A$17=$A231)*(RFEmp=AM$1)*(RF!$H$21:$AO$21="RF Valet"),RF!$H$2:$AO$17)</f>
        <v>0</v>
      </c>
      <c r="AN231" s="250">
        <f>SUMPRODUCT((RF!$A$2:$A$17=$A231)*(RFEmp=AN$1)*(RF!$H$21:$AO$21="RF Valet"),RF!$H$2:$AO$17)</f>
        <v>0</v>
      </c>
      <c r="AO231" s="250">
        <f>SUMPRODUCT((RF!$A$2:$A$17=$A231)*(RFEmp=AO$1)*(RF!$H$21:$AO$21="RF Valet"),RF!$H$2:$AO$17)</f>
        <v>0</v>
      </c>
      <c r="AP231" s="250">
        <f>SUMPRODUCT((RF!$A$2:$A$17=$A231)*(RFEmp=AP$1)*(RF!$H$21:$AO$21="RF Valet"),RF!$H$2:$AO$17)</f>
        <v>0</v>
      </c>
      <c r="AQ231" s="250">
        <f>SUMPRODUCT((RF!$A$2:$A$17=$A231)*(RFEmp=AQ$1)*(RF!$H$21:$AO$21="RF Valet"),RF!$H$2:$AO$17)</f>
        <v>0</v>
      </c>
      <c r="AR231" s="250">
        <f>SUMPRODUCT((RF!$A$2:$A$17=$A231)*(RFEmp=AR$1)*(RF!$H$21:$AO$21="RF Valet"),RF!$H$2:$AO$17)</f>
        <v>0</v>
      </c>
      <c r="AS231" s="250">
        <f>SUMPRODUCT((RF!$A$2:$A$17=$A231)*(RFEmp=AS$1)*(RF!$H$21:$AO$21="RF Valet"),RF!$H$2:$AO$17)</f>
        <v>0</v>
      </c>
      <c r="AT231" s="250">
        <f>SUMPRODUCT((RF!$A$2:$A$17=$A231)*(RFEmp=AT$1)*(RF!$H$21:$AO$21="RF Valet"),RF!$H$2:$AO$17)</f>
        <v>0</v>
      </c>
      <c r="AU231" s="250">
        <f>SUMPRODUCT((RF!$A$2:$A$17=$A231)*(RFEmp=AU$1)*(RF!$H$21:$AO$21="RF Valet"),RF!$H$2:$AO$17)</f>
        <v>0</v>
      </c>
      <c r="AV231" s="250">
        <f>SUMPRODUCT((RF!$A$2:$A$17=$A231)*(RFEmp=AV$1)*(RF!$H$21:$AO$21="RF Valet"),RF!$H$2:$AO$17)</f>
        <v>0</v>
      </c>
      <c r="AW231" s="250">
        <f>SUMPRODUCT((RF!$A$2:$A$17=$A231)*(RFEmp=AW$1)*(RF!$H$21:$AO$21="RF Valet"),RF!$H$2:$AO$17)</f>
        <v>0</v>
      </c>
      <c r="AX231" s="467">
        <f>SUMPRODUCT((RF!$A$2:$A$17=$A231)*(RFEmp=AX$1)*(RF!$H$21:$AO$21="RF Valet"),RF!$H$2:$AO$17)</f>
        <v>0</v>
      </c>
    </row>
    <row r="232" spans="1:50" s="271" customFormat="1" x14ac:dyDescent="0.2">
      <c r="A232" s="247">
        <f t="shared" si="96"/>
        <v>42567</v>
      </c>
      <c r="B232" s="571" t="s">
        <v>139</v>
      </c>
      <c r="C232" s="249">
        <f>SUMPRODUCT(('RC'!$A$2:$A$17=$A232)*(RCEmp=C$1),'RC'!$D$2:$AK$17)</f>
        <v>0</v>
      </c>
      <c r="D232" s="250">
        <f>SUMPRODUCT(('RC'!$A$2:$A$17=$A232)*(RCEmp=D$1),'RC'!$D$2:$AK$17)</f>
        <v>0</v>
      </c>
      <c r="E232" s="250">
        <f>SUMPRODUCT(('RC'!$A$2:$A$17=$A232)*(RCEmp=E$1),'RC'!$D$2:$AK$17)</f>
        <v>0</v>
      </c>
      <c r="F232" s="250">
        <f>SUMPRODUCT(('RC'!$A$2:$A$17=$A232)*(RCEmp=F$1),'RC'!$D$2:$AK$17)</f>
        <v>0</v>
      </c>
      <c r="G232" s="250">
        <f>SUMPRODUCT(('RC'!$A$2:$A$17=$A232)*(RCEmp=G$1),'RC'!$D$2:$AK$17)</f>
        <v>0</v>
      </c>
      <c r="H232" s="250">
        <f>SUMPRODUCT(('RC'!$A$2:$A$17=$A232)*(RCEmp=H$1),'RC'!$D$2:$AK$17)</f>
        <v>0</v>
      </c>
      <c r="I232" s="250">
        <f>SUMPRODUCT(('RC'!$A$2:$A$17=$A232)*(RCEmp=I$1),'RC'!$D$2:$AK$17)</f>
        <v>0</v>
      </c>
      <c r="J232" s="250">
        <f>SUMPRODUCT(('RC'!$A$2:$A$17=$A232)*(RCEmp=J$1),'RC'!$D$2:$AK$17)</f>
        <v>0</v>
      </c>
      <c r="K232" s="250">
        <f>SUMPRODUCT(('RC'!$A$2:$A$17=$A232)*(RCEmp=K$1),'RC'!$D$2:$AK$17)</f>
        <v>0</v>
      </c>
      <c r="L232" s="250">
        <f>SUMPRODUCT(('RC'!$A$2:$A$17=$A232)*(RCEmp=L$1),'RC'!$D$2:$AK$17)</f>
        <v>0</v>
      </c>
      <c r="M232" s="250">
        <f>SUMPRODUCT(('RC'!$A$2:$A$17=$A232)*(RCEmp=M$1),'RC'!$D$2:$AK$17)</f>
        <v>0</v>
      </c>
      <c r="N232" s="250">
        <f>SUMPRODUCT(('RC'!$A$2:$A$17=$A232)*(RCEmp=N$1),'RC'!$D$2:$AK$17)</f>
        <v>0</v>
      </c>
      <c r="O232" s="250">
        <f>SUMPRODUCT(('RC'!$A$2:$A$17=$A232)*(RCEmp=O$1),'RC'!$D$2:$AK$17)</f>
        <v>0</v>
      </c>
      <c r="P232" s="250">
        <f>SUMPRODUCT(('RC'!$A$2:$A$17=$A232)*(RCEmp=P$1),'RC'!$D$2:$AK$17)</f>
        <v>0</v>
      </c>
      <c r="Q232" s="250">
        <f>SUMPRODUCT(('RC'!$A$2:$A$17=$A232)*(RCEmp=Q$1),'RC'!$D$2:$AK$17)</f>
        <v>0</v>
      </c>
      <c r="R232" s="250">
        <f>SUMPRODUCT(('RC'!$A$2:$A$17=$A232)*(RCEmp=R$1),'RC'!$D$2:$AK$17)</f>
        <v>0</v>
      </c>
      <c r="S232" s="250">
        <f>SUMPRODUCT(('RC'!$A$2:$A$17=$A232)*(RCEmp=S$1),'RC'!$D$2:$AK$17)</f>
        <v>0</v>
      </c>
      <c r="T232" s="250">
        <f>SUMPRODUCT(('RC'!$A$2:$A$17=$A232)*(RCEmp=T$1),'RC'!$D$2:$AK$17)</f>
        <v>0</v>
      </c>
      <c r="U232" s="250">
        <f>SUMPRODUCT(('RC'!$A$2:$A$17=$A232)*(RCEmp=U$1),'RC'!$D$2:$AK$17)</f>
        <v>0</v>
      </c>
      <c r="V232" s="250">
        <f>SUMPRODUCT(('RC'!$A$2:$A$17=$A232)*(RCEmp=V$1),'RC'!$D$2:$AK$17)</f>
        <v>0</v>
      </c>
      <c r="W232" s="250">
        <f>SUMPRODUCT(('RC'!$A$2:$A$17=$A232)*(RCEmp=W$1),'RC'!$D$2:$AK$17)</f>
        <v>0</v>
      </c>
      <c r="X232" s="250">
        <f>SUMPRODUCT(('RC'!$A$2:$A$17=$A232)*(RCEmp=X$1),'RC'!$D$2:$AK$17)</f>
        <v>0</v>
      </c>
      <c r="Y232" s="250">
        <f>SUMPRODUCT(('RC'!$A$2:$A$17=$A232)*(RCEmp=Y$1),'RC'!$D$2:$AK$17)</f>
        <v>0</v>
      </c>
      <c r="Z232" s="250">
        <f>SUMPRODUCT(('RC'!$A$2:$A$17=$A232)*(RCEmp=Z$1),'RC'!$D$2:$AK$17)</f>
        <v>0</v>
      </c>
      <c r="AA232" s="250">
        <f>SUMPRODUCT(('RC'!$A$2:$A$17=$A232)*(RCEmp=AA$1),'RC'!$D$2:$AK$17)</f>
        <v>0</v>
      </c>
      <c r="AB232" s="250">
        <f>SUMPRODUCT(('RC'!$A$2:$A$17=$A232)*(RCEmp=AB$1),'RC'!$D$2:$AK$17)</f>
        <v>0</v>
      </c>
      <c r="AC232" s="250">
        <f>SUMPRODUCT(('RC'!$A$2:$A$17=$A232)*(RCEmp=AC$1),'RC'!$D$2:$AK$17)</f>
        <v>0</v>
      </c>
      <c r="AD232" s="250">
        <f>SUMPRODUCT(('RC'!$A$2:$A$17=$A232)*(RCEmp=AD$1),'RC'!$D$2:$AK$17)</f>
        <v>0</v>
      </c>
      <c r="AE232" s="250">
        <f>SUMPRODUCT(('RC'!$A$2:$A$17=$A232)*(RCEmp=AE$1),'RC'!$D$2:$AK$17)</f>
        <v>0</v>
      </c>
      <c r="AF232" s="250">
        <f>SUMPRODUCT(('RC'!$A$2:$A$17=$A232)*(RCEmp=AF$1),'RC'!$D$2:$AK$17)</f>
        <v>0</v>
      </c>
      <c r="AG232" s="250">
        <f>SUMPRODUCT(('RC'!$A$2:$A$17=$A232)*(RCEmp=AG$1),'RC'!$D$2:$AK$17)</f>
        <v>0</v>
      </c>
      <c r="AH232" s="250">
        <f>SUMPRODUCT(('RC'!$A$2:$A$17=$A232)*(RCEmp=AH$1),'RC'!$D$2:$AK$17)</f>
        <v>0</v>
      </c>
      <c r="AI232" s="250">
        <f>SUMPRODUCT(('RC'!$A$2:$A$17=$A232)*(RCEmp=AI$1),'RC'!$D$2:$AK$17)</f>
        <v>0</v>
      </c>
      <c r="AJ232" s="250">
        <f>SUMPRODUCT(('RC'!$A$2:$A$17=$A232)*(RCEmp=AJ$1),'RC'!$D$2:$AK$17)</f>
        <v>0</v>
      </c>
      <c r="AK232" s="250">
        <f>SUMPRODUCT(('RC'!$A$2:$A$17=$A232)*(RCEmp=AK$1),'RC'!$D$2:$AK$17)</f>
        <v>0</v>
      </c>
      <c r="AL232" s="250">
        <f>SUMPRODUCT(('RC'!$A$2:$A$17=$A232)*(RCEmp=AL$1),'RC'!$D$2:$AK$17)</f>
        <v>0</v>
      </c>
      <c r="AM232" s="250">
        <f>SUMPRODUCT(('RC'!$A$2:$A$17=$A232)*(RCEmp=AM$1),'RC'!$D$2:$AK$17)</f>
        <v>0</v>
      </c>
      <c r="AN232" s="250">
        <f>SUMPRODUCT(('RC'!$A$2:$A$17=$A232)*(RCEmp=AN$1),'RC'!$D$2:$AK$17)</f>
        <v>0</v>
      </c>
      <c r="AO232" s="250">
        <f>SUMPRODUCT(('RC'!$A$2:$A$17=$A232)*(RCEmp=AO$1),'RC'!$D$2:$AK$17)</f>
        <v>0</v>
      </c>
      <c r="AP232" s="250">
        <f>SUMPRODUCT(('RC'!$A$2:$A$17=$A232)*(RCEmp=AP$1),'RC'!$D$2:$AK$17)</f>
        <v>0</v>
      </c>
      <c r="AQ232" s="250">
        <f>SUMPRODUCT(('RC'!$A$2:$A$17=$A232)*(RCEmp=AQ$1),'RC'!$D$2:$AK$17)</f>
        <v>0</v>
      </c>
      <c r="AR232" s="250">
        <f>SUMPRODUCT(('RC'!$A$2:$A$17=$A232)*(RCEmp=AR$1),'RC'!$D$2:$AK$17)</f>
        <v>0</v>
      </c>
      <c r="AS232" s="250">
        <f>SUMPRODUCT(('RC'!$A$2:$A$17=$A232)*(RCEmp=AS$1),'RC'!$D$2:$AK$17)</f>
        <v>0</v>
      </c>
      <c r="AT232" s="250">
        <f>SUMPRODUCT(('RC'!$A$2:$A$17=$A232)*(RCEmp=AT$1),'RC'!$D$2:$AK$17)</f>
        <v>0</v>
      </c>
      <c r="AU232" s="250">
        <f>SUMPRODUCT(('RC'!$A$2:$A$17=$A232)*(RCEmp=AU$1),'RC'!$D$2:$AK$17)</f>
        <v>0</v>
      </c>
      <c r="AV232" s="250">
        <f>SUMPRODUCT(('RC'!$A$2:$A$17=$A232)*(RCEmp=AV$1),'RC'!$D$2:$AK$17)</f>
        <v>0</v>
      </c>
      <c r="AW232" s="250">
        <f>SUMPRODUCT(('RC'!$A$2:$A$17=$A232)*(RCEmp=AW$1),'RC'!$D$2:$AK$17)</f>
        <v>0</v>
      </c>
      <c r="AX232" s="467">
        <f>SUMPRODUCT(('RC'!$A$2:$A$17=$A232)*(RCEmp=AX$1),'RC'!$D$2:$AK$17)</f>
        <v>0</v>
      </c>
    </row>
    <row r="233" spans="1:50" s="271" customFormat="1" x14ac:dyDescent="0.2">
      <c r="A233" s="247">
        <f t="shared" si="96"/>
        <v>42567</v>
      </c>
      <c r="B233" s="639" t="s">
        <v>152</v>
      </c>
      <c r="C233" s="249">
        <f>SUMPRODUCT((HoO!$A$2:$A$34=$A233)*(HoOEmp=C$1),HoO!$E$2:$Z$34)</f>
        <v>0</v>
      </c>
      <c r="D233" s="250">
        <f>SUMPRODUCT((HoO!$A$2:$A$34=$A233)*(HoOEmp=D$1),HoO!$E$2:$Z$34)</f>
        <v>0</v>
      </c>
      <c r="E233" s="250">
        <f>SUMPRODUCT((HoO!$A$2:$A$34=$A233)*(HoOEmp=E$1),HoO!$E$2:$Z$34)</f>
        <v>0</v>
      </c>
      <c r="F233" s="250">
        <f>SUMPRODUCT((HoO!$A$2:$A$34=$A233)*(HoOEmp=F$1),HoO!$E$2:$Z$34)</f>
        <v>0</v>
      </c>
      <c r="G233" s="250">
        <f>SUMPRODUCT((HoO!$A$2:$A$34=$A233)*(HoOEmp=G$1),HoO!$E$2:$Z$34)</f>
        <v>0</v>
      </c>
      <c r="H233" s="250">
        <f>SUMPRODUCT((HoO!$A$2:$A$34=$A233)*(HoOEmp=H$1),HoO!$E$2:$Z$34)</f>
        <v>0</v>
      </c>
      <c r="I233" s="250">
        <f>SUMPRODUCT((HoO!$A$2:$A$34=$A233)*(HoOEmp=I$1),HoO!$E$2:$Z$34)</f>
        <v>0</v>
      </c>
      <c r="J233" s="250">
        <f>SUMPRODUCT((HoO!$A$2:$A$34=$A233)*(HoOEmp=J$1),HoO!$E$2:$Z$34)</f>
        <v>0</v>
      </c>
      <c r="K233" s="250">
        <f>SUMPRODUCT((HoO!$A$2:$A$34=$A233)*(HoOEmp=K$1),HoO!$E$2:$Z$34)</f>
        <v>0</v>
      </c>
      <c r="L233" s="250">
        <f>SUMPRODUCT((HoO!$A$2:$A$34=$A233)*(HoOEmp=L$1),HoO!$E$2:$Z$34)</f>
        <v>0</v>
      </c>
      <c r="M233" s="250">
        <f>SUMPRODUCT((HoO!$A$2:$A$34=$A233)*(HoOEmp=M$1),HoO!$E$2:$Z$34)</f>
        <v>0</v>
      </c>
      <c r="N233" s="250">
        <f>SUMPRODUCT((HoO!$A$2:$A$34=$A233)*(HoOEmp=N$1),HoO!$E$2:$Z$34)</f>
        <v>0</v>
      </c>
      <c r="O233" s="250">
        <f>SUMPRODUCT((HoO!$A$2:$A$34=$A233)*(HoOEmp=O$1),HoO!$E$2:$Z$34)</f>
        <v>0</v>
      </c>
      <c r="P233" s="250">
        <f>SUMPRODUCT((HoO!$A$2:$A$34=$A233)*(HoOEmp=P$1),HoO!$E$2:$Z$34)</f>
        <v>0</v>
      </c>
      <c r="Q233" s="250">
        <f>SUMPRODUCT((HoO!$A$2:$A$34=$A233)*(HoOEmp=Q$1),HoO!$E$2:$Z$34)</f>
        <v>0</v>
      </c>
      <c r="R233" s="250">
        <f>SUMPRODUCT((HoO!$A$2:$A$34=$A233)*(HoOEmp=R$1),HoO!$E$2:$Z$34)</f>
        <v>0</v>
      </c>
      <c r="S233" s="250">
        <f>SUMPRODUCT((HoO!$A$2:$A$34=$A233)*(HoOEmp=S$1),HoO!$E$2:$Z$34)</f>
        <v>0</v>
      </c>
      <c r="T233" s="250">
        <f>SUMPRODUCT((HoO!$A$2:$A$34=$A233)*(HoOEmp=T$1),HoO!$E$2:$Z$34)</f>
        <v>0</v>
      </c>
      <c r="U233" s="250">
        <f>SUMPRODUCT((HoO!$A$2:$A$34=$A233)*(HoOEmp=U$1),HoO!$E$2:$Z$34)</f>
        <v>0</v>
      </c>
      <c r="V233" s="250">
        <f>SUMPRODUCT((HoO!$A$2:$A$34=$A233)*(HoOEmp=V$1),HoO!$E$2:$Z$34)</f>
        <v>0</v>
      </c>
      <c r="W233" s="250">
        <f>SUMPRODUCT((HoO!$A$2:$A$34=$A233)*(HoOEmp=W$1),HoO!$E$2:$Z$34)</f>
        <v>0</v>
      </c>
      <c r="X233" s="250">
        <f>SUMPRODUCT((HoO!$A$2:$A$34=$A233)*(HoOEmp=X$1),HoO!$E$2:$Z$34)</f>
        <v>0</v>
      </c>
      <c r="Y233" s="250">
        <f>SUMPRODUCT((HoO!$A$2:$A$34=$A233)*(HoOEmp=Y$1),HoO!$E$2:$Z$34)</f>
        <v>0</v>
      </c>
      <c r="Z233" s="250">
        <f>SUMPRODUCT((HoO!$A$2:$A$34=$A233)*(HoOEmp=Z$1),HoO!$E$2:$Z$34)</f>
        <v>0</v>
      </c>
      <c r="AA233" s="250">
        <f>SUMPRODUCT((HoO!$A$2:$A$34=$A233)*(HoOEmp=AA$1),HoO!$E$2:$Z$34)</f>
        <v>0</v>
      </c>
      <c r="AB233" s="250">
        <f>SUMPRODUCT((HoO!$A$2:$A$34=$A233)*(HoOEmp=AB$1),HoO!$E$2:$Z$34)</f>
        <v>0</v>
      </c>
      <c r="AC233" s="250">
        <f>SUMPRODUCT((HoO!$A$2:$A$34=$A233)*(HoOEmp=AC$1),HoO!$E$2:$Z$34)</f>
        <v>0</v>
      </c>
      <c r="AD233" s="250">
        <f>SUMPRODUCT((HoO!$A$2:$A$34=$A233)*(HoOEmp=AD$1),HoO!$E$2:$Z$34)</f>
        <v>0</v>
      </c>
      <c r="AE233" s="250">
        <f>SUMPRODUCT((HoO!$A$2:$A$34=$A233)*(HoOEmp=AE$1),HoO!$E$2:$Z$34)</f>
        <v>0</v>
      </c>
      <c r="AF233" s="250">
        <f>SUMPRODUCT((HoO!$A$2:$A$34=$A233)*(HoOEmp=AF$1),HoO!$E$2:$Z$34)</f>
        <v>0</v>
      </c>
      <c r="AG233" s="250">
        <f>SUMPRODUCT((HoO!$A$2:$A$34=$A233)*(HoOEmp=AG$1),HoO!$E$2:$Z$34)</f>
        <v>0</v>
      </c>
      <c r="AH233" s="250">
        <f>SUMPRODUCT((HoO!$A$2:$A$34=$A233)*(HoOEmp=AH$1),HoO!$E$2:$Z$34)</f>
        <v>0</v>
      </c>
      <c r="AI233" s="250">
        <f>SUMPRODUCT((HoO!$A$2:$A$34=$A233)*(HoOEmp=AI$1),HoO!$E$2:$Z$34)</f>
        <v>0</v>
      </c>
      <c r="AJ233" s="250">
        <f>SUMPRODUCT((HoO!$A$2:$A$34=$A233)*(HoOEmp=AJ$1),HoO!$E$2:$Z$34)</f>
        <v>0</v>
      </c>
      <c r="AK233" s="250">
        <f>SUMPRODUCT((HoO!$A$2:$A$34=$A233)*(HoOEmp=AK$1),HoO!$E$2:$Z$34)</f>
        <v>0</v>
      </c>
      <c r="AL233" s="250">
        <f>SUMPRODUCT((HoO!$A$2:$A$34=$A233)*(HoOEmp=AL$1),HoO!$E$2:$Z$34)</f>
        <v>0</v>
      </c>
      <c r="AM233" s="250">
        <f>SUMPRODUCT((HoO!$A$2:$A$34=$A233)*(HoOEmp=AM$1),HoO!$E$2:$Z$34)</f>
        <v>0</v>
      </c>
      <c r="AN233" s="250">
        <f>SUMPRODUCT((HoO!$A$2:$A$34=$A233)*(HoOEmp=AN$1),HoO!$E$2:$Z$34)</f>
        <v>0</v>
      </c>
      <c r="AO233" s="250">
        <f>SUMPRODUCT((HoO!$A$2:$A$34=$A233)*(HoOEmp=AO$1),HoO!$E$2:$Z$34)</f>
        <v>0</v>
      </c>
      <c r="AP233" s="250">
        <f>SUMPRODUCT((HoO!$A$2:$A$34=$A233)*(HoOEmp=AP$1),HoO!$E$2:$Z$34)</f>
        <v>0</v>
      </c>
      <c r="AQ233" s="250">
        <f>SUMPRODUCT((HoO!$A$2:$A$34=$A233)*(HoOEmp=AQ$1),HoO!$E$2:$Z$34)</f>
        <v>0</v>
      </c>
      <c r="AR233" s="250">
        <f>SUMPRODUCT((HoO!$A$2:$A$34=$A233)*(HoOEmp=AR$1),HoO!$E$2:$Z$34)</f>
        <v>0</v>
      </c>
      <c r="AS233" s="250">
        <f>SUMPRODUCT((HoO!$A$2:$A$34=$A233)*(HoOEmp=AS$1),HoO!$E$2:$Z$34)</f>
        <v>0</v>
      </c>
      <c r="AT233" s="250">
        <f>SUMPRODUCT((HoO!$A$2:$A$34=$A233)*(HoOEmp=AT$1),HoO!$E$2:$Z$34)</f>
        <v>0</v>
      </c>
      <c r="AU233" s="250">
        <f>SUMPRODUCT((HoO!$A$2:$A$34=$A233)*(HoOEmp=AU$1),HoO!$E$2:$Z$34)</f>
        <v>0</v>
      </c>
      <c r="AV233" s="250">
        <f>SUMPRODUCT((HoO!$A$2:$A$34=$A233)*(HoOEmp=AV$1),HoO!$E$2:$Z$34)</f>
        <v>0</v>
      </c>
      <c r="AW233" s="250">
        <f>SUMPRODUCT((HoO!$A$2:$A$34=$A233)*(HoOEmp=AW$1),HoO!$E$2:$Z$34)</f>
        <v>0</v>
      </c>
      <c r="AX233" s="467">
        <f>SUMPRODUCT((HoO!$A$2:$A$34=$A233)*(HoOEmp=AX$1),HoO!$E$2:$Z$34)</f>
        <v>0</v>
      </c>
    </row>
    <row r="234" spans="1:50" s="271" customFormat="1" x14ac:dyDescent="0.2">
      <c r="A234" s="247">
        <f t="shared" si="96"/>
        <v>42567</v>
      </c>
      <c r="B234" s="640" t="s">
        <v>223</v>
      </c>
      <c r="C234" s="249">
        <f>SUMPRODUCT((ET!$A$2:$A$34=$A234)*(ETEmp=C$1),ET!$E$2:$Z$34)</f>
        <v>0</v>
      </c>
      <c r="D234" s="250">
        <f>SUMPRODUCT((ET!$A$2:$A$34=$A234)*(ETEmp=D$1),ET!$E$2:$Z$34)</f>
        <v>0</v>
      </c>
      <c r="E234" s="250">
        <f>SUMPRODUCT((ET!$A$2:$A$34=$A234)*(ETEmp=E$1),ET!$E$2:$Z$34)</f>
        <v>0</v>
      </c>
      <c r="F234" s="250">
        <f>SUMPRODUCT((ET!$A$2:$A$34=$A234)*(ETEmp=F$1),ET!$E$2:$Z$34)</f>
        <v>0</v>
      </c>
      <c r="G234" s="250">
        <f>SUMPRODUCT((ET!$A$2:$A$34=$A234)*(ETEmp=G$1),ET!$E$2:$Z$34)</f>
        <v>0</v>
      </c>
      <c r="H234" s="250">
        <f>SUMPRODUCT((ET!$A$2:$A$34=$A234)*(ETEmp=H$1),ET!$E$2:$Z$34)</f>
        <v>0</v>
      </c>
      <c r="I234" s="250">
        <f>SUMPRODUCT((ET!$A$2:$A$34=$A234)*(ETEmp=I$1),ET!$E$2:$Z$34)</f>
        <v>0</v>
      </c>
      <c r="J234" s="250">
        <f>SUMPRODUCT((ET!$A$2:$A$34=$A234)*(ETEmp=J$1),ET!$E$2:$Z$34)</f>
        <v>0</v>
      </c>
      <c r="K234" s="250">
        <f>SUMPRODUCT((ET!$A$2:$A$34=$A234)*(ETEmp=K$1),ET!$E$2:$Z$34)</f>
        <v>0</v>
      </c>
      <c r="L234" s="250">
        <f>SUMPRODUCT((ET!$A$2:$A$34=$A234)*(ETEmp=L$1),ET!$E$2:$Z$34)</f>
        <v>0</v>
      </c>
      <c r="M234" s="250">
        <f>SUMPRODUCT((ET!$A$2:$A$34=$A234)*(ETEmp=M$1),ET!$E$2:$Z$34)</f>
        <v>0</v>
      </c>
      <c r="N234" s="250">
        <f>SUMPRODUCT((ET!$A$2:$A$34=$A234)*(ETEmp=N$1),ET!$E$2:$Z$34)</f>
        <v>0</v>
      </c>
      <c r="O234" s="250">
        <f>SUMPRODUCT((ET!$A$2:$A$34=$A234)*(ETEmp=O$1),ET!$E$2:$Z$34)</f>
        <v>0</v>
      </c>
      <c r="P234" s="250">
        <f>SUMPRODUCT((ET!$A$2:$A$34=$A234)*(ETEmp=P$1),ET!$E$2:$Z$34)</f>
        <v>0</v>
      </c>
      <c r="Q234" s="250">
        <f>SUMPRODUCT((ET!$A$2:$A$34=$A234)*(ETEmp=Q$1),ET!$E$2:$Z$34)</f>
        <v>0</v>
      </c>
      <c r="R234" s="250">
        <f>SUMPRODUCT((ET!$A$2:$A$34=$A234)*(ETEmp=R$1),ET!$E$2:$Z$34)</f>
        <v>0</v>
      </c>
      <c r="S234" s="250">
        <f>SUMPRODUCT((ET!$A$2:$A$34=$A234)*(ETEmp=S$1),ET!$E$2:$Z$34)</f>
        <v>0</v>
      </c>
      <c r="T234" s="250">
        <f>SUMPRODUCT((ET!$A$2:$A$34=$A234)*(ETEmp=T$1),ET!$E$2:$Z$34)</f>
        <v>0</v>
      </c>
      <c r="U234" s="250">
        <f>SUMPRODUCT((ET!$A$2:$A$34=$A234)*(ETEmp=U$1),ET!$E$2:$Z$34)</f>
        <v>0</v>
      </c>
      <c r="V234" s="250">
        <f>SUMPRODUCT((ET!$A$2:$A$34=$A234)*(ETEmp=V$1),ET!$E$2:$Z$34)</f>
        <v>0</v>
      </c>
      <c r="W234" s="250">
        <f>SUMPRODUCT((ET!$A$2:$A$34=$A234)*(ETEmp=W$1),ET!$E$2:$Z$34)</f>
        <v>0</v>
      </c>
      <c r="X234" s="250">
        <f>SUMPRODUCT((ET!$A$2:$A$34=$A234)*(ETEmp=X$1),ET!$E$2:$Z$34)</f>
        <v>0</v>
      </c>
      <c r="Y234" s="250">
        <f>SUMPRODUCT((ET!$A$2:$A$34=$A234)*(ETEmp=Y$1),ET!$E$2:$Z$34)</f>
        <v>0</v>
      </c>
      <c r="Z234" s="250">
        <f>SUMPRODUCT((ET!$A$2:$A$34=$A234)*(ETEmp=Z$1),ET!$E$2:$Z$34)</f>
        <v>0</v>
      </c>
      <c r="AA234" s="250">
        <f>SUMPRODUCT((ET!$A$2:$A$34=$A234)*(ETEmp=AA$1),ET!$E$2:$Z$34)</f>
        <v>0</v>
      </c>
      <c r="AB234" s="250">
        <f>SUMPRODUCT((ET!$A$2:$A$34=$A234)*(ETEmp=AB$1),ET!$E$2:$Z$34)</f>
        <v>0</v>
      </c>
      <c r="AC234" s="250">
        <f>SUMPRODUCT((ET!$A$2:$A$34=$A234)*(ETEmp=AC$1),ET!$E$2:$Z$34)</f>
        <v>0</v>
      </c>
      <c r="AD234" s="250">
        <f>SUMPRODUCT((ET!$A$2:$A$34=$A234)*(ETEmp=AD$1),ET!$E$2:$Z$34)</f>
        <v>0</v>
      </c>
      <c r="AE234" s="250">
        <f>SUMPRODUCT((ET!$A$2:$A$34=$A234)*(ETEmp=AE$1),ET!$E$2:$Z$34)</f>
        <v>0</v>
      </c>
      <c r="AF234" s="250">
        <f>SUMPRODUCT((ET!$A$2:$A$34=$A234)*(ETEmp=AF$1),ET!$E$2:$Z$34)</f>
        <v>0</v>
      </c>
      <c r="AG234" s="250">
        <f>SUMPRODUCT((ET!$A$2:$A$34=$A234)*(ETEmp=AG$1),ET!$E$2:$Z$34)</f>
        <v>0</v>
      </c>
      <c r="AH234" s="250">
        <f>SUMPRODUCT((ET!$A$2:$A$34=$A234)*(ETEmp=AH$1),ET!$E$2:$Z$34)</f>
        <v>0</v>
      </c>
      <c r="AI234" s="250">
        <f>SUMPRODUCT((ET!$A$2:$A$34=$A234)*(ETEmp=AI$1),ET!$E$2:$Z$34)</f>
        <v>0</v>
      </c>
      <c r="AJ234" s="250">
        <f>SUMPRODUCT((ET!$A$2:$A$34=$A234)*(ETEmp=AJ$1),ET!$E$2:$Z$34)</f>
        <v>0</v>
      </c>
      <c r="AK234" s="250">
        <f>SUMPRODUCT((ET!$A$2:$A$34=$A234)*(ETEmp=AK$1),ET!$E$2:$Z$34)</f>
        <v>0</v>
      </c>
      <c r="AL234" s="250">
        <f>SUMPRODUCT((ET!$A$2:$A$34=$A234)*(ETEmp=AL$1),ET!$E$2:$Z$34)</f>
        <v>0</v>
      </c>
      <c r="AM234" s="250">
        <f>SUMPRODUCT((ET!$A$2:$A$34=$A234)*(ETEmp=AM$1),ET!$E$2:$Z$34)</f>
        <v>0</v>
      </c>
      <c r="AN234" s="250">
        <f>SUMPRODUCT((ET!$A$2:$A$34=$A234)*(ETEmp=AN$1),ET!$E$2:$Z$34)</f>
        <v>0</v>
      </c>
      <c r="AO234" s="250">
        <f>SUMPRODUCT((ET!$A$2:$A$34=$A234)*(ETEmp=AO$1),ET!$E$2:$Z$34)</f>
        <v>0</v>
      </c>
      <c r="AP234" s="250">
        <f>SUMPRODUCT((ET!$A$2:$A$34=$A234)*(ETEmp=AP$1),ET!$E$2:$Z$34)</f>
        <v>0</v>
      </c>
      <c r="AQ234" s="250">
        <f>SUMPRODUCT((ET!$A$2:$A$34=$A234)*(ETEmp=AQ$1),ET!$E$2:$Z$34)</f>
        <v>0</v>
      </c>
      <c r="AR234" s="250">
        <f>SUMPRODUCT((ET!$A$2:$A$34=$A234)*(ETEmp=AR$1),ET!$E$2:$Z$34)</f>
        <v>0</v>
      </c>
      <c r="AS234" s="250">
        <f>SUMPRODUCT((ET!$A$2:$A$34=$A234)*(ETEmp=AS$1),ET!$E$2:$Z$34)</f>
        <v>0</v>
      </c>
      <c r="AT234" s="250">
        <f>SUMPRODUCT((ET!$A$2:$A$34=$A234)*(ETEmp=AT$1),ET!$E$2:$Z$34)</f>
        <v>0</v>
      </c>
      <c r="AU234" s="250">
        <f>SUMPRODUCT((ET!$A$2:$A$34=$A234)*(ETEmp=AU$1),ET!$E$2:$Z$34)</f>
        <v>0</v>
      </c>
      <c r="AV234" s="250">
        <f>SUMPRODUCT((ET!$A$2:$A$34=$A234)*(ETEmp=AV$1),ET!$E$2:$Z$34)</f>
        <v>0</v>
      </c>
      <c r="AW234" s="250">
        <f>SUMPRODUCT((ET!$A$2:$A$34=$A234)*(ETEmp=AW$1),ET!$E$2:$Z$34)</f>
        <v>0</v>
      </c>
      <c r="AX234" s="467">
        <f>SUMPRODUCT((ET!$A$2:$A$34=$A234)*(ETEmp=AX$1),ET!$E$2:$Z$34)</f>
        <v>0</v>
      </c>
    </row>
    <row r="235" spans="1:50" s="271" customFormat="1" x14ac:dyDescent="0.2">
      <c r="A235" s="247">
        <f t="shared" si="96"/>
        <v>42567</v>
      </c>
      <c r="B235" s="641" t="s">
        <v>224</v>
      </c>
      <c r="C235" s="249">
        <f>SUMPRODUCT((UV!$A$2:$A$17=$A235)*(UVEmp=C$1),UV!$D$2:$AK$17)</f>
        <v>0</v>
      </c>
      <c r="D235" s="250">
        <f>SUMPRODUCT((UV!$A$2:$A$17=$A235)*(UVEmp=D$1),UV!$D$2:$AK$17)</f>
        <v>0</v>
      </c>
      <c r="E235" s="250">
        <f>SUMPRODUCT((UV!$A$2:$A$17=$A235)*(UVEmp=E$1),UV!$D$2:$AK$17)</f>
        <v>0</v>
      </c>
      <c r="F235" s="250">
        <f>SUMPRODUCT((UV!$A$2:$A$17=$A235)*(UVEmp=F$1),UV!$D$2:$AK$17)</f>
        <v>0</v>
      </c>
      <c r="G235" s="250">
        <f>SUMPRODUCT((UV!$A$2:$A$17=$A235)*(UVEmp=G$1),UV!$D$2:$AK$17)</f>
        <v>0</v>
      </c>
      <c r="H235" s="250">
        <f>SUMPRODUCT((UV!$A$2:$A$17=$A235)*(UVEmp=H$1),UV!$D$2:$AK$17)</f>
        <v>0</v>
      </c>
      <c r="I235" s="250">
        <f>SUMPRODUCT((UV!$A$2:$A$17=$A235)*(UVEmp=I$1),UV!$D$2:$AK$17)</f>
        <v>0</v>
      </c>
      <c r="J235" s="250">
        <f>SUMPRODUCT((UV!$A$2:$A$17=$A235)*(UVEmp=J$1),UV!$D$2:$AK$17)</f>
        <v>0</v>
      </c>
      <c r="K235" s="250">
        <f>SUMPRODUCT((UV!$A$2:$A$17=$A235)*(UVEmp=K$1),UV!$D$2:$AK$17)</f>
        <v>0</v>
      </c>
      <c r="L235" s="250">
        <f>SUMPRODUCT((UV!$A$2:$A$17=$A235)*(UVEmp=L$1),UV!$D$2:$AK$17)</f>
        <v>0</v>
      </c>
      <c r="M235" s="250">
        <f>SUMPRODUCT((UV!$A$2:$A$17=$A235)*(UVEmp=M$1),UV!$D$2:$AK$17)</f>
        <v>0</v>
      </c>
      <c r="N235" s="250">
        <f>SUMPRODUCT((UV!$A$2:$A$17=$A235)*(UVEmp=N$1),UV!$D$2:$AK$17)</f>
        <v>0</v>
      </c>
      <c r="O235" s="250">
        <f>SUMPRODUCT((UV!$A$2:$A$17=$A235)*(UVEmp=O$1),UV!$D$2:$AK$17)</f>
        <v>0</v>
      </c>
      <c r="P235" s="250">
        <f>SUMPRODUCT((UV!$A$2:$A$17=$A235)*(UVEmp=P$1),UV!$D$2:$AK$17)</f>
        <v>0</v>
      </c>
      <c r="Q235" s="250">
        <f>SUMPRODUCT((UV!$A$2:$A$17=$A235)*(UVEmp=Q$1),UV!$D$2:$AK$17)</f>
        <v>0</v>
      </c>
      <c r="R235" s="250">
        <f>SUMPRODUCT((UV!$A$2:$A$17=$A235)*(UVEmp=R$1),UV!$D$2:$AK$17)</f>
        <v>0</v>
      </c>
      <c r="S235" s="250">
        <f>SUMPRODUCT((UV!$A$2:$A$17=$A235)*(UVEmp=S$1),UV!$D$2:$AK$17)</f>
        <v>0</v>
      </c>
      <c r="T235" s="250">
        <f>SUMPRODUCT((UV!$A$2:$A$17=$A235)*(UVEmp=T$1),UV!$D$2:$AK$17)</f>
        <v>0</v>
      </c>
      <c r="U235" s="250">
        <f>SUMPRODUCT((UV!$A$2:$A$17=$A235)*(UVEmp=U$1),UV!$D$2:$AK$17)</f>
        <v>0</v>
      </c>
      <c r="V235" s="250">
        <f>SUMPRODUCT((UV!$A$2:$A$17=$A235)*(UVEmp=V$1),UV!$D$2:$AK$17)</f>
        <v>0</v>
      </c>
      <c r="W235" s="250">
        <f>SUMPRODUCT((UV!$A$2:$A$17=$A235)*(UVEmp=W$1),UV!$D$2:$AK$17)</f>
        <v>0</v>
      </c>
      <c r="X235" s="250">
        <f>SUMPRODUCT((UV!$A$2:$A$17=$A235)*(UVEmp=X$1),UV!$D$2:$AK$17)</f>
        <v>0</v>
      </c>
      <c r="Y235" s="250">
        <f>SUMPRODUCT((UV!$A$2:$A$17=$A235)*(UVEmp=Y$1),UV!$D$2:$AK$17)</f>
        <v>0</v>
      </c>
      <c r="Z235" s="250">
        <f>SUMPRODUCT((UV!$A$2:$A$17=$A235)*(UVEmp=Z$1),UV!$D$2:$AK$17)</f>
        <v>0</v>
      </c>
      <c r="AA235" s="250">
        <f>SUMPRODUCT((UV!$A$2:$A$17=$A235)*(UVEmp=AA$1),UV!$D$2:$AK$17)</f>
        <v>0</v>
      </c>
      <c r="AB235" s="250">
        <f>SUMPRODUCT((UV!$A$2:$A$17=$A235)*(UVEmp=AB$1),UV!$D$2:$AK$17)</f>
        <v>0</v>
      </c>
      <c r="AC235" s="250">
        <f>SUMPRODUCT((UV!$A$2:$A$17=$A235)*(UVEmp=AC$1),UV!$D$2:$AK$17)</f>
        <v>0</v>
      </c>
      <c r="AD235" s="250">
        <f>SUMPRODUCT((UV!$A$2:$A$17=$A235)*(UVEmp=AD$1),UV!$D$2:$AK$17)</f>
        <v>0</v>
      </c>
      <c r="AE235" s="250">
        <f>SUMPRODUCT((UV!$A$2:$A$17=$A235)*(UVEmp=AE$1),UV!$D$2:$AK$17)</f>
        <v>0</v>
      </c>
      <c r="AF235" s="250">
        <f>SUMPRODUCT((UV!$A$2:$A$17=$A235)*(UVEmp=AF$1),UV!$D$2:$AK$17)</f>
        <v>0</v>
      </c>
      <c r="AG235" s="250">
        <f>SUMPRODUCT((UV!$A$2:$A$17=$A235)*(UVEmp=AG$1),UV!$D$2:$AK$17)</f>
        <v>0</v>
      </c>
      <c r="AH235" s="250">
        <f>SUMPRODUCT((UV!$A$2:$A$17=$A235)*(UVEmp=AH$1),UV!$D$2:$AK$17)</f>
        <v>0</v>
      </c>
      <c r="AI235" s="250">
        <f>SUMPRODUCT((UV!$A$2:$A$17=$A235)*(UVEmp=AI$1),UV!$D$2:$AK$17)</f>
        <v>0</v>
      </c>
      <c r="AJ235" s="250">
        <f>SUMPRODUCT((UV!$A$2:$A$17=$A235)*(UVEmp=AJ$1),UV!$D$2:$AK$17)</f>
        <v>0</v>
      </c>
      <c r="AK235" s="250">
        <f>SUMPRODUCT((UV!$A$2:$A$17=$A235)*(UVEmp=AK$1),UV!$D$2:$AK$17)</f>
        <v>0</v>
      </c>
      <c r="AL235" s="250">
        <f>SUMPRODUCT((UV!$A$2:$A$17=$A235)*(UVEmp=AL$1),UV!$D$2:$AK$17)</f>
        <v>0</v>
      </c>
      <c r="AM235" s="250">
        <f>SUMPRODUCT((UV!$A$2:$A$17=$A235)*(UVEmp=AM$1),UV!$D$2:$AK$17)</f>
        <v>0</v>
      </c>
      <c r="AN235" s="250">
        <f>SUMPRODUCT((UV!$A$2:$A$17=$A235)*(UVEmp=AN$1),UV!$D$2:$AK$17)</f>
        <v>0</v>
      </c>
      <c r="AO235" s="250">
        <f>SUMPRODUCT((UV!$A$2:$A$17=$A235)*(UVEmp=AO$1),UV!$D$2:$AK$17)</f>
        <v>0</v>
      </c>
      <c r="AP235" s="250">
        <f>SUMPRODUCT((UV!$A$2:$A$17=$A235)*(UVEmp=AP$1),UV!$D$2:$AK$17)</f>
        <v>0</v>
      </c>
      <c r="AQ235" s="250">
        <f>SUMPRODUCT((UV!$A$2:$A$17=$A235)*(UVEmp=AQ$1),UV!$D$2:$AK$17)</f>
        <v>0</v>
      </c>
      <c r="AR235" s="250">
        <f>SUMPRODUCT((UV!$A$2:$A$17=$A235)*(UVEmp=AR$1),UV!$D$2:$AK$17)</f>
        <v>0</v>
      </c>
      <c r="AS235" s="250">
        <f>SUMPRODUCT((UV!$A$2:$A$17=$A235)*(UVEmp=AS$1),UV!$D$2:$AK$17)</f>
        <v>0</v>
      </c>
      <c r="AT235" s="250">
        <f>SUMPRODUCT((UV!$A$2:$A$17=$A235)*(UVEmp=AT$1),UV!$D$2:$AK$17)</f>
        <v>0</v>
      </c>
      <c r="AU235" s="250">
        <f>SUMPRODUCT((UV!$A$2:$A$17=$A235)*(UVEmp=AU$1),UV!$D$2:$AK$17)</f>
        <v>0</v>
      </c>
      <c r="AV235" s="250">
        <f>SUMPRODUCT((UV!$A$2:$A$17=$A235)*(UVEmp=AV$1),UV!$D$2:$AK$17)</f>
        <v>0</v>
      </c>
      <c r="AW235" s="250">
        <f>SUMPRODUCT((UV!$A$2:$A$17=$A235)*(UVEmp=AW$1),UV!$D$2:$AK$17)</f>
        <v>0</v>
      </c>
      <c r="AX235" s="467">
        <f>SUMPRODUCT((UV!$A$2:$A$17=$A235)*(UVEmp=AX$1),UV!$D$2:$AK$17)</f>
        <v>0</v>
      </c>
    </row>
    <row r="236" spans="1:50" s="271" customFormat="1" x14ac:dyDescent="0.2">
      <c r="A236" s="247">
        <f t="shared" si="96"/>
        <v>42567</v>
      </c>
      <c r="B236" s="255" t="s">
        <v>74</v>
      </c>
      <c r="C236" s="249">
        <f>SUMPRODUCT((TM!$A$2:$A$17=$A236)*(TMEmp=C$1),TM!$D$2:$AK$17)</f>
        <v>0</v>
      </c>
      <c r="D236" s="250">
        <f>SUMPRODUCT((TM!$A$2:$A$17=$A236)*(TMEmp=D$1),TM!$D$2:$AK$17)</f>
        <v>0</v>
      </c>
      <c r="E236" s="250">
        <f>SUMPRODUCT((TM!$A$2:$A$17=$A236)*(TMEmp=E$1),TM!$D$2:$AK$17)</f>
        <v>0</v>
      </c>
      <c r="F236" s="250">
        <f>SUMPRODUCT((TM!$A$2:$A$17=$A236)*(TMEmp=F$1),TM!$D$2:$AK$17)</f>
        <v>0</v>
      </c>
      <c r="G236" s="250">
        <f>SUMPRODUCT((TM!$A$2:$A$17=$A236)*(TMEmp=G$1),TM!$D$2:$AK$17)</f>
        <v>0</v>
      </c>
      <c r="H236" s="250">
        <f>SUMPRODUCT((TM!$A$2:$A$17=$A236)*(TMEmp=H$1),TM!$D$2:$AK$17)</f>
        <v>0</v>
      </c>
      <c r="I236" s="250">
        <f>SUMPRODUCT((TM!$A$2:$A$17=$A236)*(TMEmp=I$1),TM!$D$2:$AK$17)</f>
        <v>0</v>
      </c>
      <c r="J236" s="250">
        <f>SUMPRODUCT((TM!$A$2:$A$17=$A236)*(TMEmp=J$1),TM!$D$2:$AK$17)</f>
        <v>0</v>
      </c>
      <c r="K236" s="250">
        <f>SUMPRODUCT((TM!$A$2:$A$17=$A236)*(TMEmp=K$1),TM!$D$2:$AK$17)</f>
        <v>0</v>
      </c>
      <c r="L236" s="250">
        <f>SUMPRODUCT((TM!$A$2:$A$17=$A236)*(TMEmp=L$1),TM!$D$2:$AK$17)</f>
        <v>0</v>
      </c>
      <c r="M236" s="250">
        <f>SUMPRODUCT((TM!$A$2:$A$17=$A236)*(TMEmp=M$1),TM!$D$2:$AK$17)</f>
        <v>0</v>
      </c>
      <c r="N236" s="250">
        <f>SUMPRODUCT((TM!$A$2:$A$17=$A236)*(TMEmp=N$1),TM!$D$2:$AK$17)</f>
        <v>0</v>
      </c>
      <c r="O236" s="250">
        <f>SUMPRODUCT((TM!$A$2:$A$17=$A236)*(TMEmp=O$1),TM!$D$2:$AK$17)</f>
        <v>0</v>
      </c>
      <c r="P236" s="250">
        <f>SUMPRODUCT((TM!$A$2:$A$17=$A236)*(TMEmp=P$1),TM!$D$2:$AK$17)</f>
        <v>0</v>
      </c>
      <c r="Q236" s="250">
        <f>SUMPRODUCT((TM!$A$2:$A$17=$A236)*(TMEmp=Q$1),TM!$D$2:$AK$17)</f>
        <v>0</v>
      </c>
      <c r="R236" s="250">
        <f>SUMPRODUCT((TM!$A$2:$A$17=$A236)*(TMEmp=R$1),TM!$D$2:$AK$17)</f>
        <v>0</v>
      </c>
      <c r="S236" s="250">
        <f>SUMPRODUCT((TM!$A$2:$A$17=$A236)*(TMEmp=S$1),TM!$D$2:$AK$17)</f>
        <v>0</v>
      </c>
      <c r="T236" s="250">
        <f>SUMPRODUCT((TM!$A$2:$A$17=$A236)*(TMEmp=T$1),TM!$D$2:$AK$17)</f>
        <v>0</v>
      </c>
      <c r="U236" s="250">
        <f>SUMPRODUCT((TM!$A$2:$A$17=$A236)*(TMEmp=U$1),TM!$D$2:$AK$17)</f>
        <v>0</v>
      </c>
      <c r="V236" s="250">
        <f>SUMPRODUCT((TM!$A$2:$A$17=$A236)*(TMEmp=V$1),TM!$D$2:$AK$17)</f>
        <v>0</v>
      </c>
      <c r="W236" s="250">
        <f>SUMPRODUCT((TM!$A$2:$A$17=$A236)*(TMEmp=W$1),TM!$D$2:$AK$17)</f>
        <v>0</v>
      </c>
      <c r="X236" s="250">
        <f>SUMPRODUCT((TM!$A$2:$A$17=$A236)*(TMEmp=X$1),TM!$D$2:$AK$17)</f>
        <v>0</v>
      </c>
      <c r="Y236" s="250">
        <f>SUMPRODUCT((TM!$A$2:$A$17=$A236)*(TMEmp=Y$1),TM!$D$2:$AK$17)</f>
        <v>0</v>
      </c>
      <c r="Z236" s="250">
        <f>SUMPRODUCT((TM!$A$2:$A$17=$A236)*(TMEmp=Z$1),TM!$D$2:$AK$17)</f>
        <v>0</v>
      </c>
      <c r="AA236" s="250">
        <f>SUMPRODUCT((TM!$A$2:$A$17=$A236)*(TMEmp=AA$1),TM!$D$2:$AK$17)</f>
        <v>0</v>
      </c>
      <c r="AB236" s="250">
        <f>SUMPRODUCT((TM!$A$2:$A$17=$A236)*(TMEmp=AB$1),TM!$D$2:$AK$17)</f>
        <v>0</v>
      </c>
      <c r="AC236" s="250">
        <f>SUMPRODUCT((TM!$A$2:$A$17=$A236)*(TMEmp=AC$1),TM!$D$2:$AK$17)</f>
        <v>0</v>
      </c>
      <c r="AD236" s="250">
        <f>SUMPRODUCT((TM!$A$2:$A$17=$A236)*(TMEmp=AD$1),TM!$D$2:$AK$17)</f>
        <v>0</v>
      </c>
      <c r="AE236" s="250">
        <f>SUMPRODUCT((TM!$A$2:$A$17=$A236)*(TMEmp=AE$1),TM!$D$2:$AK$17)</f>
        <v>0</v>
      </c>
      <c r="AF236" s="250">
        <f>SUMPRODUCT((TM!$A$2:$A$17=$A236)*(TMEmp=AF$1),TM!$D$2:$AK$17)</f>
        <v>0</v>
      </c>
      <c r="AG236" s="250">
        <f>SUMPRODUCT((TM!$A$2:$A$17=$A236)*(TMEmp=AG$1),TM!$D$2:$AK$17)</f>
        <v>0</v>
      </c>
      <c r="AH236" s="250">
        <f>SUMPRODUCT((TM!$A$2:$A$17=$A236)*(TMEmp=AH$1),TM!$D$2:$AK$17)</f>
        <v>0</v>
      </c>
      <c r="AI236" s="250">
        <f>SUMPRODUCT((TM!$A$2:$A$17=$A236)*(TMEmp=AI$1),TM!$D$2:$AK$17)</f>
        <v>0</v>
      </c>
      <c r="AJ236" s="250">
        <f>SUMPRODUCT((TM!$A$2:$A$17=$A236)*(TMEmp=AJ$1),TM!$D$2:$AK$17)</f>
        <v>0</v>
      </c>
      <c r="AK236" s="250">
        <f>SUMPRODUCT((TM!$A$2:$A$17=$A236)*(TMEmp=AK$1),TM!$D$2:$AK$17)</f>
        <v>0</v>
      </c>
      <c r="AL236" s="250">
        <f>SUMPRODUCT((TM!$A$2:$A$17=$A236)*(TMEmp=AL$1),TM!$D$2:$AK$17)</f>
        <v>0</v>
      </c>
      <c r="AM236" s="250">
        <f>SUMPRODUCT((TM!$A$2:$A$17=$A236)*(TMEmp=AM$1),TM!$D$2:$AK$17)</f>
        <v>0</v>
      </c>
      <c r="AN236" s="250">
        <f>SUMPRODUCT((TM!$A$2:$A$17=$A236)*(TMEmp=AN$1),TM!$D$2:$AK$17)</f>
        <v>0</v>
      </c>
      <c r="AO236" s="250">
        <f>SUMPRODUCT((TM!$A$2:$A$17=$A236)*(TMEmp=AO$1),TM!$D$2:$AK$17)</f>
        <v>0</v>
      </c>
      <c r="AP236" s="250">
        <f>SUMPRODUCT((TM!$A$2:$A$17=$A236)*(TMEmp=AP$1),TM!$D$2:$AK$17)</f>
        <v>0</v>
      </c>
      <c r="AQ236" s="250">
        <f>SUMPRODUCT((TM!$A$2:$A$17=$A236)*(TMEmp=AQ$1),TM!$D$2:$AK$17)</f>
        <v>0</v>
      </c>
      <c r="AR236" s="250">
        <f>SUMPRODUCT((TM!$A$2:$A$17=$A236)*(TMEmp=AR$1),TM!$D$2:$AK$17)</f>
        <v>0</v>
      </c>
      <c r="AS236" s="250">
        <f>SUMPRODUCT((TM!$A$2:$A$17=$A236)*(TMEmp=AS$1),TM!$D$2:$AK$17)</f>
        <v>0</v>
      </c>
      <c r="AT236" s="250">
        <f>SUMPRODUCT((TM!$A$2:$A$17=$A236)*(TMEmp=AT$1),TM!$D$2:$AK$17)</f>
        <v>0</v>
      </c>
      <c r="AU236" s="250">
        <f>SUMPRODUCT((TM!$A$2:$A$17=$A236)*(TMEmp=AU$1),TM!$D$2:$AK$17)</f>
        <v>0</v>
      </c>
      <c r="AV236" s="250">
        <f>SUMPRODUCT((TM!$A$2:$A$17=$A236)*(TMEmp=AV$1),TM!$D$2:$AK$17)</f>
        <v>0</v>
      </c>
      <c r="AW236" s="250">
        <f>SUMPRODUCT((TM!$A$2:$A$17=$A236)*(TMEmp=AW$1),TM!$D$2:$AK$17)</f>
        <v>0</v>
      </c>
      <c r="AX236" s="467">
        <f>SUMPRODUCT((TM!$A$2:$A$17=$A236)*(TMEmp=AX$1),TM!$D$2:$AK$17)</f>
        <v>0</v>
      </c>
    </row>
    <row r="237" spans="1:50" s="271" customFormat="1" x14ac:dyDescent="0.2">
      <c r="A237" s="256">
        <f t="shared" si="96"/>
        <v>42567</v>
      </c>
      <c r="B237" s="257" t="s">
        <v>72</v>
      </c>
      <c r="C237" s="258">
        <f>SUMPRODUCT((PC!$A$2:$A$80=$A237)*(PCEmp=C$1),PC!$D$2:$BD$80)</f>
        <v>0</v>
      </c>
      <c r="D237" s="259">
        <f>SUMPRODUCT((PC!$A$2:$A$80=$A237)*(PCEmp=D$1),PC!$D$2:$BD$80)</f>
        <v>0</v>
      </c>
      <c r="E237" s="259">
        <f>SUMPRODUCT((PC!$A$2:$A$80=$A237)*(PCEmp=E$1),PC!$D$2:$BD$80)</f>
        <v>0</v>
      </c>
      <c r="F237" s="259">
        <f>SUMPRODUCT((PC!$A$2:$A$80=$A237)*(PCEmp=F$1),PC!$D$2:$BD$80)</f>
        <v>0</v>
      </c>
      <c r="G237" s="259">
        <f>SUMPRODUCT((PC!$A$2:$A$80=$A237)*(PCEmp=G$1),PC!$D$2:$BD$80)</f>
        <v>0</v>
      </c>
      <c r="H237" s="259">
        <f>SUMPRODUCT((PC!$A$2:$A$80=$A237)*(PCEmp=H$1),PC!$D$2:$BD$80)</f>
        <v>0</v>
      </c>
      <c r="I237" s="259">
        <f>SUMPRODUCT((PC!$A$2:$A$80=$A237)*(PCEmp=I$1),PC!$D$2:$BD$80)</f>
        <v>0</v>
      </c>
      <c r="J237" s="259">
        <f>SUMPRODUCT((PC!$A$2:$A$80=$A237)*(PCEmp=J$1),PC!$D$2:$BD$80)</f>
        <v>0</v>
      </c>
      <c r="K237" s="259">
        <f>SUMPRODUCT((PC!$A$2:$A$80=$A237)*(PCEmp=K$1),PC!$D$2:$BD$80)</f>
        <v>0</v>
      </c>
      <c r="L237" s="259">
        <f>SUMPRODUCT((PC!$A$2:$A$80=$A237)*(PCEmp=L$1),PC!$D$2:$BD$80)</f>
        <v>0</v>
      </c>
      <c r="M237" s="259">
        <f>SUMPRODUCT((PC!$A$2:$A$80=$A237)*(PCEmp=M$1),PC!$D$2:$BD$80)</f>
        <v>0</v>
      </c>
      <c r="N237" s="259">
        <f>SUMPRODUCT((PC!$A$2:$A$80=$A237)*(PCEmp=N$1),PC!$D$2:$BD$80)</f>
        <v>0</v>
      </c>
      <c r="O237" s="259">
        <f>SUMPRODUCT((PC!$A$2:$A$80=$A237)*(PCEmp=O$1),PC!$D$2:$BD$80)</f>
        <v>0</v>
      </c>
      <c r="P237" s="259">
        <f>SUMPRODUCT((PC!$A$2:$A$80=$A237)*(PCEmp=P$1),PC!$D$2:$BD$80)</f>
        <v>0</v>
      </c>
      <c r="Q237" s="259">
        <f>SUMPRODUCT((PC!$A$2:$A$80=$A237)*(PCEmp=Q$1),PC!$D$2:$BD$80)</f>
        <v>0</v>
      </c>
      <c r="R237" s="259">
        <f>SUMPRODUCT((PC!$A$2:$A$80=$A237)*(PCEmp=R$1),PC!$D$2:$BD$80)</f>
        <v>0</v>
      </c>
      <c r="S237" s="259">
        <f>SUMPRODUCT((PC!$A$2:$A$80=$A237)*(PCEmp=S$1),PC!$D$2:$BD$80)</f>
        <v>0</v>
      </c>
      <c r="T237" s="259">
        <f>SUMPRODUCT((PC!$A$2:$A$80=$A237)*(PCEmp=T$1),PC!$D$2:$BD$80)</f>
        <v>0</v>
      </c>
      <c r="U237" s="259">
        <f>SUMPRODUCT((PC!$A$2:$A$80=$A237)*(PCEmp=U$1),PC!$D$2:$BD$80)</f>
        <v>0</v>
      </c>
      <c r="V237" s="259">
        <f>SUMPRODUCT((PC!$A$2:$A$80=$A237)*(PCEmp=V$1),PC!$D$2:$BD$80)</f>
        <v>0</v>
      </c>
      <c r="W237" s="259">
        <f>SUMPRODUCT((PC!$A$2:$A$80=$A237)*(PCEmp=W$1),PC!$D$2:$BD$80)</f>
        <v>0</v>
      </c>
      <c r="X237" s="259">
        <f>SUMPRODUCT((PC!$A$2:$A$80=$A237)*(PCEmp=X$1),PC!$D$2:$BD$80)</f>
        <v>0</v>
      </c>
      <c r="Y237" s="259">
        <f>SUMPRODUCT((PC!$A$2:$A$80=$A237)*(PCEmp=Y$1),PC!$D$2:$BD$80)</f>
        <v>0</v>
      </c>
      <c r="Z237" s="259">
        <f>SUMPRODUCT((PC!$A$2:$A$80=$A237)*(PCEmp=Z$1),PC!$D$2:$BD$80)</f>
        <v>0</v>
      </c>
      <c r="AA237" s="259">
        <f>SUMPRODUCT((PC!$A$2:$A$80=$A237)*(PCEmp=AA$1),PC!$D$2:$BD$80)</f>
        <v>0</v>
      </c>
      <c r="AB237" s="259">
        <f>SUMPRODUCT((PC!$A$2:$A$80=$A237)*(PCEmp=AB$1),PC!$D$2:$BD$80)</f>
        <v>0</v>
      </c>
      <c r="AC237" s="259">
        <f>SUMPRODUCT((PC!$A$2:$A$80=$A237)*(PCEmp=AC$1),PC!$D$2:$BD$80)</f>
        <v>0</v>
      </c>
      <c r="AD237" s="259">
        <f>SUMPRODUCT((PC!$A$2:$A$80=$A237)*(PCEmp=AD$1),PC!$D$2:$BD$80)</f>
        <v>0</v>
      </c>
      <c r="AE237" s="259">
        <f>SUMPRODUCT((PC!$A$2:$A$80=$A237)*(PCEmp=AE$1),PC!$D$2:$BD$80)</f>
        <v>0</v>
      </c>
      <c r="AF237" s="259">
        <f>SUMPRODUCT((PC!$A$2:$A$80=$A237)*(PCEmp=AF$1),PC!$D$2:$BD$80)</f>
        <v>0</v>
      </c>
      <c r="AG237" s="259">
        <f>SUMPRODUCT((PC!$A$2:$A$80=$A237)*(PCEmp=AG$1),PC!$D$2:$BD$80)</f>
        <v>0</v>
      </c>
      <c r="AH237" s="259">
        <f>SUMPRODUCT((PC!$A$2:$A$80=$A237)*(PCEmp=AH$1),PC!$D$2:$BD$80)</f>
        <v>0</v>
      </c>
      <c r="AI237" s="259">
        <f>SUMPRODUCT((PC!$A$2:$A$80=$A237)*(PCEmp=AI$1),PC!$D$2:$BD$80)</f>
        <v>0</v>
      </c>
      <c r="AJ237" s="259">
        <f>SUMPRODUCT((PC!$A$2:$A$80=$A237)*(PCEmp=AJ$1),PC!$D$2:$BD$80)</f>
        <v>0</v>
      </c>
      <c r="AK237" s="259">
        <f>SUMPRODUCT((PC!$A$2:$A$80=$A237)*(PCEmp=AK$1),PC!$D$2:$BD$80)</f>
        <v>0</v>
      </c>
      <c r="AL237" s="259">
        <f>SUMPRODUCT((PC!$A$2:$A$80=$A237)*(PCEmp=AL$1),PC!$D$2:$BD$80)</f>
        <v>0</v>
      </c>
      <c r="AM237" s="259">
        <f>SUMPRODUCT((PC!$A$2:$A$80=$A237)*(PCEmp=AM$1),PC!$D$2:$BD$80)</f>
        <v>0</v>
      </c>
      <c r="AN237" s="259">
        <f>SUMPRODUCT((PC!$A$2:$A$80=$A237)*(PCEmp=AN$1),PC!$D$2:$BD$80)</f>
        <v>0</v>
      </c>
      <c r="AO237" s="259">
        <f>SUMPRODUCT((PC!$A$2:$A$80=$A237)*(PCEmp=AO$1),PC!$D$2:$BD$80)</f>
        <v>0</v>
      </c>
      <c r="AP237" s="259">
        <f>SUMPRODUCT((PC!$A$2:$A$80=$A237)*(PCEmp=AP$1),PC!$D$2:$BD$80)</f>
        <v>0</v>
      </c>
      <c r="AQ237" s="259">
        <f>SUMPRODUCT((PC!$A$2:$A$80=$A237)*(PCEmp=AQ$1),PC!$D$2:$BD$80)</f>
        <v>0</v>
      </c>
      <c r="AR237" s="259">
        <f>SUMPRODUCT((PC!$A$2:$A$80=$A237)*(PCEmp=AR$1),PC!$D$2:$BD$80)</f>
        <v>0</v>
      </c>
      <c r="AS237" s="259">
        <f>SUMPRODUCT((PC!$A$2:$A$80=$A237)*(PCEmp=AS$1),PC!$D$2:$BD$80)</f>
        <v>0</v>
      </c>
      <c r="AT237" s="259">
        <f>SUMPRODUCT((PC!$A$2:$A$80=$A237)*(PCEmp=AT$1),PC!$D$2:$BD$80)</f>
        <v>0</v>
      </c>
      <c r="AU237" s="259">
        <f>SUMPRODUCT((PC!$A$2:$A$80=$A237)*(PCEmp=AU$1),PC!$D$2:$BD$80)</f>
        <v>0</v>
      </c>
      <c r="AV237" s="259">
        <f>SUMPRODUCT((PC!$A$2:$A$80=$A237)*(PCEmp=AV$1),PC!$D$2:$BD$80)</f>
        <v>0</v>
      </c>
      <c r="AW237" s="259">
        <f>SUMPRODUCT((PC!$A$2:$A$80=$A237)*(PCEmp=AW$1),PC!$D$2:$BD$80)</f>
        <v>0</v>
      </c>
      <c r="AX237" s="468">
        <f>SUMPRODUCT((PC!$A$2:$A$80=$A237)*(PCEmp=AX$1),PC!$D$2:$BD$80)</f>
        <v>0</v>
      </c>
    </row>
    <row r="238" spans="1:50" s="271" customFormat="1" x14ac:dyDescent="0.2">
      <c r="A238" s="247">
        <f t="shared" si="96"/>
        <v>42567</v>
      </c>
      <c r="B238" s="254" t="s">
        <v>85</v>
      </c>
      <c r="C238" s="249">
        <f>SUMPRODUCT((RF!$A$2:$A$17=$A238)*(RFEmp=C$1)*(RF!$H$21:$AO$21="RF Lead"),RF!$H$2:$AO$17)</f>
        <v>0</v>
      </c>
      <c r="D238" s="250">
        <f>SUMPRODUCT((RF!$A$2:$A$17=$A238)*(RFEmp=D$1)*(RF!$H$21:$AO$21="RF Lead"),RF!$H$2:$AO$17)</f>
        <v>0</v>
      </c>
      <c r="E238" s="250">
        <f>SUMPRODUCT((RF!$A$2:$A$17=$A238)*(RFEmp=E$1)*(RF!$H$21:$AO$21="RF Lead"),RF!$H$2:$AO$17)</f>
        <v>0</v>
      </c>
      <c r="F238" s="250">
        <f>SUMPRODUCT((RF!$A$2:$A$17=$A238)*(RFEmp=F$1)*(RF!$H$21:$AO$21="RF Lead"),RF!$H$2:$AO$17)</f>
        <v>0</v>
      </c>
      <c r="G238" s="250">
        <f>SUMPRODUCT((RF!$A$2:$A$17=$A238)*(RFEmp=G$1)*(RF!$H$21:$AO$21="RF Lead"),RF!$H$2:$AO$17)</f>
        <v>0</v>
      </c>
      <c r="H238" s="250">
        <f>SUMPRODUCT((RF!$A$2:$A$17=$A238)*(RFEmp=H$1)*(RF!$H$21:$AO$21="RF Lead"),RF!$H$2:$AO$17)</f>
        <v>0</v>
      </c>
      <c r="I238" s="250">
        <f>SUMPRODUCT((RF!$A$2:$A$17=$A238)*(RFEmp=I$1)*(RF!$H$21:$AO$21="RF Lead"),RF!$H$2:$AO$17)</f>
        <v>0</v>
      </c>
      <c r="J238" s="250">
        <f>SUMPRODUCT((RF!$A$2:$A$17=$A238)*(RFEmp=J$1)*(RF!$H$21:$AO$21="RF Lead"),RF!$H$2:$AO$17)</f>
        <v>0</v>
      </c>
      <c r="K238" s="250">
        <f>SUMPRODUCT((RF!$A$2:$A$17=$A238)*(RFEmp=K$1)*(RF!$H$21:$AO$21="RF Lead"),RF!$H$2:$AO$17)</f>
        <v>0</v>
      </c>
      <c r="L238" s="250">
        <f>SUMPRODUCT((RF!$A$2:$A$17=$A238)*(RFEmp=L$1)*(RF!$H$21:$AO$21="RF Lead"),RF!$H$2:$AO$17)</f>
        <v>0</v>
      </c>
      <c r="M238" s="250">
        <f>SUMPRODUCT((RF!$A$2:$A$17=$A238)*(RFEmp=M$1)*(RF!$H$21:$AO$21="RF Lead"),RF!$H$2:$AO$17)</f>
        <v>0</v>
      </c>
      <c r="N238" s="250">
        <f>SUMPRODUCT((RF!$A$2:$A$17=$A238)*(RFEmp=N$1)*(RF!$H$21:$AO$21="RF Lead"),RF!$H$2:$AO$17)</f>
        <v>0</v>
      </c>
      <c r="O238" s="250">
        <f>SUMPRODUCT((RF!$A$2:$A$17=$A238)*(RFEmp=O$1)*(RF!$H$21:$AO$21="RF Lead"),RF!$H$2:$AO$17)</f>
        <v>0</v>
      </c>
      <c r="P238" s="250">
        <f>SUMPRODUCT((RF!$A$2:$A$17=$A238)*(RFEmp=P$1)*(RF!$H$21:$AO$21="RF Lead"),RF!$H$2:$AO$17)</f>
        <v>0</v>
      </c>
      <c r="Q238" s="250">
        <f>SUMPRODUCT((RF!$A$2:$A$17=$A238)*(RFEmp=Q$1)*(RF!$H$21:$AO$21="RF Lead"),RF!$H$2:$AO$17)</f>
        <v>0</v>
      </c>
      <c r="R238" s="250">
        <f>SUMPRODUCT((RF!$A$2:$A$17=$A238)*(RFEmp=R$1)*(RF!$H$21:$AO$21="RF Lead"),RF!$H$2:$AO$17)</f>
        <v>0</v>
      </c>
      <c r="S238" s="250">
        <f>SUMPRODUCT((RF!$A$2:$A$17=$A238)*(RFEmp=S$1)*(RF!$H$21:$AO$21="RF Lead"),RF!$H$2:$AO$17)</f>
        <v>0</v>
      </c>
      <c r="T238" s="250">
        <f>SUMPRODUCT((RF!$A$2:$A$17=$A238)*(RFEmp=T$1)*(RF!$H$21:$AO$21="RF Lead"),RF!$H$2:$AO$17)</f>
        <v>0</v>
      </c>
      <c r="U238" s="250">
        <f>SUMPRODUCT((RF!$A$2:$A$17=$A238)*(RFEmp=U$1)*(RF!$H$21:$AO$21="RF Lead"),RF!$H$2:$AO$17)</f>
        <v>0</v>
      </c>
      <c r="V238" s="250">
        <f>SUMPRODUCT((RF!$A$2:$A$17=$A238)*(RFEmp=V$1)*(RF!$H$21:$AO$21="RF Lead"),RF!$H$2:$AO$17)</f>
        <v>0</v>
      </c>
      <c r="W238" s="250">
        <f>SUMPRODUCT((RF!$A$2:$A$17=$A238)*(RFEmp=W$1)*(RF!$H$21:$AO$21="RF Lead"),RF!$H$2:$AO$17)</f>
        <v>0</v>
      </c>
      <c r="X238" s="250">
        <f>SUMPRODUCT((RF!$A$2:$A$17=$A238)*(RFEmp=X$1)*(RF!$H$21:$AO$21="RF Lead"),RF!$H$2:$AO$17)</f>
        <v>0</v>
      </c>
      <c r="Y238" s="250">
        <f>SUMPRODUCT((RF!$A$2:$A$17=$A238)*(RFEmp=Y$1)*(RF!$H$21:$AO$21="RF Lead"),RF!$H$2:$AO$17)</f>
        <v>0</v>
      </c>
      <c r="Z238" s="250">
        <f>SUMPRODUCT((RF!$A$2:$A$17=$A238)*(RFEmp=Z$1)*(RF!$H$21:$AO$21="RF Lead"),RF!$H$2:$AO$17)</f>
        <v>0</v>
      </c>
      <c r="AA238" s="250">
        <f>SUMPRODUCT((RF!$A$2:$A$17=$A238)*(RFEmp=AA$1)*(RF!$H$21:$AO$21="RF Lead"),RF!$H$2:$AO$17)</f>
        <v>0</v>
      </c>
      <c r="AB238" s="250">
        <f>SUMPRODUCT((RF!$A$2:$A$17=$A238)*(RFEmp=AB$1)*(RF!$H$21:$AO$21="RF Lead"),RF!$H$2:$AO$17)</f>
        <v>0</v>
      </c>
      <c r="AC238" s="250">
        <f>SUMPRODUCT((RF!$A$2:$A$17=$A238)*(RFEmp=AC$1)*(RF!$H$21:$AO$21="RF Lead"),RF!$H$2:$AO$17)</f>
        <v>0</v>
      </c>
      <c r="AD238" s="250">
        <f>SUMPRODUCT((RF!$A$2:$A$17=$A238)*(RFEmp=AD$1)*(RF!$H$21:$AO$21="RF Lead"),RF!$H$2:$AO$17)</f>
        <v>0</v>
      </c>
      <c r="AE238" s="250">
        <f>SUMPRODUCT((RF!$A$2:$A$17=$A238)*(RFEmp=AE$1)*(RF!$H$21:$AO$21="RF Lead"),RF!$H$2:$AO$17)</f>
        <v>0</v>
      </c>
      <c r="AF238" s="250">
        <f>SUMPRODUCT((RF!$A$2:$A$17=$A238)*(RFEmp=AF$1)*(RF!$H$21:$AO$21="RF Lead"),RF!$H$2:$AO$17)</f>
        <v>0</v>
      </c>
      <c r="AG238" s="250">
        <f>SUMPRODUCT((RF!$A$2:$A$17=$A238)*(RFEmp=AG$1)*(RF!$H$21:$AO$21="RF Lead"),RF!$H$2:$AO$17)</f>
        <v>0</v>
      </c>
      <c r="AH238" s="250">
        <f>SUMPRODUCT((RF!$A$2:$A$17=$A238)*(RFEmp=AH$1)*(RF!$H$21:$AO$21="RF Lead"),RF!$H$2:$AO$17)</f>
        <v>0</v>
      </c>
      <c r="AI238" s="250">
        <f>SUMPRODUCT((RF!$A$2:$A$17=$A238)*(RFEmp=AI$1)*(RF!$H$21:$AO$21="RF Lead"),RF!$H$2:$AO$17)</f>
        <v>0</v>
      </c>
      <c r="AJ238" s="250">
        <f>SUMPRODUCT((RF!$A$2:$A$17=$A238)*(RFEmp=AJ$1)*(RF!$H$21:$AO$21="RF Lead"),RF!$H$2:$AO$17)</f>
        <v>0</v>
      </c>
      <c r="AK238" s="250">
        <f>SUMPRODUCT((RF!$A$2:$A$17=$A238)*(RFEmp=AK$1)*(RF!$H$21:$AO$21="RF Lead"),RF!$H$2:$AO$17)</f>
        <v>0</v>
      </c>
      <c r="AL238" s="250">
        <f>SUMPRODUCT((RF!$A$2:$A$17=$A238)*(RFEmp=AL$1)*(RF!$H$21:$AO$21="RF Lead"),RF!$H$2:$AO$17)</f>
        <v>0</v>
      </c>
      <c r="AM238" s="250">
        <f>SUMPRODUCT((RF!$A$2:$A$17=$A238)*(RFEmp=AM$1)*(RF!$H$21:$AO$21="RF Lead"),RF!$H$2:$AO$17)</f>
        <v>0</v>
      </c>
      <c r="AN238" s="250">
        <f>SUMPRODUCT((RF!$A$2:$A$17=$A238)*(RFEmp=AN$1)*(RF!$H$21:$AO$21="RF Lead"),RF!$H$2:$AO$17)</f>
        <v>0</v>
      </c>
      <c r="AO238" s="250">
        <f>SUMPRODUCT((RF!$A$2:$A$17=$A238)*(RFEmp=AO$1)*(RF!$H$21:$AO$21="RF Lead"),RF!$H$2:$AO$17)</f>
        <v>0</v>
      </c>
      <c r="AP238" s="250">
        <f>SUMPRODUCT((RF!$A$2:$A$17=$A238)*(RFEmp=AP$1)*(RF!$H$21:$AO$21="RF Lead"),RF!$H$2:$AO$17)</f>
        <v>0</v>
      </c>
      <c r="AQ238" s="250">
        <f>SUMPRODUCT((RF!$A$2:$A$17=$A238)*(RFEmp=AQ$1)*(RF!$H$21:$AO$21="RF Lead"),RF!$H$2:$AO$17)</f>
        <v>0</v>
      </c>
      <c r="AR238" s="250">
        <f>SUMPRODUCT((RF!$A$2:$A$17=$A238)*(RFEmp=AR$1)*(RF!$H$21:$AO$21="RF Lead"),RF!$H$2:$AO$17)</f>
        <v>0</v>
      </c>
      <c r="AS238" s="250">
        <f>SUMPRODUCT((RF!$A$2:$A$17=$A238)*(RFEmp=AS$1)*(RF!$H$21:$AO$21="RF Lead"),RF!$H$2:$AO$17)</f>
        <v>0</v>
      </c>
      <c r="AT238" s="250">
        <f>SUMPRODUCT((RF!$A$2:$A$17=$A238)*(RFEmp=AT$1)*(RF!$H$21:$AO$21="RF Lead"),RF!$H$2:$AO$17)</f>
        <v>0</v>
      </c>
      <c r="AU238" s="250">
        <f>SUMPRODUCT((RF!$A$2:$A$17=$A238)*(RFEmp=AU$1)*(RF!$H$21:$AO$21="RF Lead"),RF!$H$2:$AO$17)</f>
        <v>0</v>
      </c>
      <c r="AV238" s="250">
        <f>SUMPRODUCT((RF!$A$2:$A$17=$A238)*(RFEmp=AV$1)*(RF!$H$21:$AO$21="RF Lead"),RF!$H$2:$AO$17)</f>
        <v>0</v>
      </c>
      <c r="AW238" s="250">
        <f>SUMPRODUCT((RF!$A$2:$A$17=$A238)*(RFEmp=AW$1)*(RF!$H$21:$AO$21="RF Lead"),RF!$H$2:$AO$17)</f>
        <v>0</v>
      </c>
      <c r="AX238" s="467">
        <f>SUMPRODUCT((RF!$A$2:$A$17=$A238)*(RFEmp=AX$1)*(RF!$H$21:$AO$21="RF Lead"),RF!$H$2:$AO$17)</f>
        <v>0</v>
      </c>
    </row>
    <row r="239" spans="1:50" s="271" customFormat="1" x14ac:dyDescent="0.2">
      <c r="A239" s="260">
        <f t="shared" si="96"/>
        <v>42567</v>
      </c>
      <c r="B239" s="261" t="str">
        <f>Total!$M$1</f>
        <v>SC</v>
      </c>
      <c r="C239" s="249">
        <f>SUMPRODUCT((SC!$A$2:$A$34=$A239)*(SCEmp=C$1),SC!$F$2:$Z$34)</f>
        <v>0</v>
      </c>
      <c r="D239" s="250">
        <f>SUMPRODUCT((SC!$A$2:$A$34=$A239)*(SCEmp=D$1),SC!$F$2:$Z$34)</f>
        <v>0</v>
      </c>
      <c r="E239" s="250">
        <f>SUMPRODUCT((SC!$A$2:$A$34=$A239)*(SCEmp=E$1),SC!$F$2:$Z$34)</f>
        <v>0</v>
      </c>
      <c r="F239" s="250">
        <f>SUMPRODUCT((SC!$A$2:$A$34=$A239)*(SCEmp=F$1),SC!$F$2:$Z$34)</f>
        <v>0</v>
      </c>
      <c r="G239" s="250">
        <f>SUMPRODUCT((SC!$A$2:$A$34=$A239)*(SCEmp=G$1),SC!$F$2:$Z$34)</f>
        <v>0</v>
      </c>
      <c r="H239" s="250">
        <f>SUMPRODUCT((SC!$A$2:$A$34=$A239)*(SCEmp=H$1),SC!$F$2:$Z$34)</f>
        <v>0</v>
      </c>
      <c r="I239" s="250">
        <f>SUMPRODUCT((SC!$A$2:$A$34=$A239)*(SCEmp=I$1),SC!$F$2:$Z$34)</f>
        <v>0</v>
      </c>
      <c r="J239" s="250">
        <f>SUMPRODUCT((SC!$A$2:$A$34=$A239)*(SCEmp=J$1),SC!$F$2:$Z$34)</f>
        <v>0</v>
      </c>
      <c r="K239" s="250">
        <f>SUMPRODUCT((SC!$A$2:$A$34=$A239)*(SCEmp=K$1),SC!$F$2:$Z$34)</f>
        <v>0</v>
      </c>
      <c r="L239" s="250">
        <f>SUMPRODUCT((SC!$A$2:$A$34=$A239)*(SCEmp=L$1),SC!$F$2:$Z$34)</f>
        <v>0</v>
      </c>
      <c r="M239" s="250">
        <f>SUMPRODUCT((SC!$A$2:$A$34=$A239)*(SCEmp=M$1),SC!$F$2:$Z$34)</f>
        <v>0</v>
      </c>
      <c r="N239" s="250">
        <f>SUMPRODUCT((SC!$A$2:$A$34=$A239)*(SCEmp=N$1),SC!$F$2:$Z$34)</f>
        <v>0</v>
      </c>
      <c r="O239" s="250">
        <f>SUMPRODUCT((SC!$A$2:$A$34=$A239)*(SCEmp=O$1),SC!$F$2:$Z$34)</f>
        <v>0</v>
      </c>
      <c r="P239" s="250">
        <f>SUMPRODUCT((SC!$A$2:$A$34=$A239)*(SCEmp=P$1),SC!$F$2:$Z$34)</f>
        <v>0</v>
      </c>
      <c r="Q239" s="250">
        <f>SUMPRODUCT((SC!$A$2:$A$34=$A239)*(SCEmp=Q$1),SC!$F$2:$Z$34)</f>
        <v>0</v>
      </c>
      <c r="R239" s="250">
        <f>SUMPRODUCT((SC!$A$2:$A$34=$A239)*(SCEmp=R$1),SC!$F$2:$Z$34)</f>
        <v>0</v>
      </c>
      <c r="S239" s="250">
        <f>SUMPRODUCT((SC!$A$2:$A$34=$A239)*(SCEmp=S$1),SC!$F$2:$Z$34)</f>
        <v>0</v>
      </c>
      <c r="T239" s="250">
        <f>SUMPRODUCT((SC!$A$2:$A$34=$A239)*(SCEmp=T$1),SC!$F$2:$Z$34)</f>
        <v>0</v>
      </c>
      <c r="U239" s="250">
        <f>SUMPRODUCT((SC!$A$2:$A$34=$A239)*(SCEmp=U$1),SC!$F$2:$Z$34)</f>
        <v>0</v>
      </c>
      <c r="V239" s="250">
        <f>SUMPRODUCT((SC!$A$2:$A$34=$A239)*(SCEmp=V$1),SC!$F$2:$Z$34)</f>
        <v>0</v>
      </c>
      <c r="W239" s="250">
        <f>SUMPRODUCT((SC!$A$2:$A$34=$A239)*(SCEmp=W$1),SC!$F$2:$Z$34)</f>
        <v>0</v>
      </c>
      <c r="X239" s="250">
        <f>SUMPRODUCT((SC!$A$2:$A$34=$A239)*(SCEmp=X$1),SC!$F$2:$Z$34)</f>
        <v>0</v>
      </c>
      <c r="Y239" s="250">
        <f>SUMPRODUCT((SC!$A$2:$A$34=$A239)*(SCEmp=Y$1),SC!$F$2:$Z$34)</f>
        <v>0</v>
      </c>
      <c r="Z239" s="250">
        <f>SUMPRODUCT((SC!$A$2:$A$34=$A239)*(SCEmp=Z$1),SC!$F$2:$Z$34)</f>
        <v>0</v>
      </c>
      <c r="AA239" s="250">
        <f>SUMPRODUCT((SC!$A$2:$A$34=$A239)*(SCEmp=AA$1),SC!$F$2:$Z$34)</f>
        <v>0</v>
      </c>
      <c r="AB239" s="250">
        <f>SUMPRODUCT((SC!$A$2:$A$34=$A239)*(SCEmp=AB$1),SC!$F$2:$Z$34)</f>
        <v>0</v>
      </c>
      <c r="AC239" s="250">
        <f>SUMPRODUCT((SC!$A$2:$A$34=$A239)*(SCEmp=AC$1),SC!$F$2:$Z$34)</f>
        <v>0</v>
      </c>
      <c r="AD239" s="250">
        <f>SUMPRODUCT((SC!$A$2:$A$34=$A239)*(SCEmp=AD$1),SC!$F$2:$Z$34)</f>
        <v>0</v>
      </c>
      <c r="AE239" s="250">
        <f>SUMPRODUCT((SC!$A$2:$A$34=$A239)*(SCEmp=AE$1),SC!$F$2:$Z$34)</f>
        <v>0</v>
      </c>
      <c r="AF239" s="250">
        <f>SUMPRODUCT((SC!$A$2:$A$34=$A239)*(SCEmp=AF$1),SC!$F$2:$Z$34)</f>
        <v>0</v>
      </c>
      <c r="AG239" s="250">
        <f>SUMPRODUCT((SC!$A$2:$A$34=$A239)*(SCEmp=AG$1),SC!$F$2:$Z$34)</f>
        <v>0</v>
      </c>
      <c r="AH239" s="250">
        <f>SUMPRODUCT((SC!$A$2:$A$34=$A239)*(SCEmp=AH$1),SC!$F$2:$Z$34)</f>
        <v>0</v>
      </c>
      <c r="AI239" s="250">
        <f>SUMPRODUCT((SC!$A$2:$A$34=$A239)*(SCEmp=AI$1),SC!$F$2:$Z$34)</f>
        <v>0</v>
      </c>
      <c r="AJ239" s="250">
        <f>SUMPRODUCT((SC!$A$2:$A$34=$A239)*(SCEmp=AJ$1),SC!$F$2:$Z$34)</f>
        <v>0</v>
      </c>
      <c r="AK239" s="250">
        <f>SUMPRODUCT((SC!$A$2:$A$34=$A239)*(SCEmp=AK$1),SC!$F$2:$Z$34)</f>
        <v>0</v>
      </c>
      <c r="AL239" s="250">
        <f>SUMPRODUCT((SC!$A$2:$A$34=$A239)*(SCEmp=AL$1),SC!$F$2:$Z$34)</f>
        <v>0</v>
      </c>
      <c r="AM239" s="250">
        <f>SUMPRODUCT((SC!$A$2:$A$34=$A239)*(SCEmp=AM$1),SC!$F$2:$Z$34)</f>
        <v>0</v>
      </c>
      <c r="AN239" s="250">
        <f>SUMPRODUCT((SC!$A$2:$A$34=$A239)*(SCEmp=AN$1),SC!$F$2:$Z$34)</f>
        <v>0</v>
      </c>
      <c r="AO239" s="250">
        <f>SUMPRODUCT((SC!$A$2:$A$34=$A239)*(SCEmp=AO$1),SC!$F$2:$Z$34)</f>
        <v>0</v>
      </c>
      <c r="AP239" s="250">
        <f>SUMPRODUCT((SC!$A$2:$A$34=$A239)*(SCEmp=AP$1),SC!$F$2:$Z$34)</f>
        <v>0</v>
      </c>
      <c r="AQ239" s="250">
        <f>SUMPRODUCT((SC!$A$2:$A$34=$A239)*(SCEmp=AQ$1),SC!$F$2:$Z$34)</f>
        <v>0</v>
      </c>
      <c r="AR239" s="250">
        <f>SUMPRODUCT((SC!$A$2:$A$34=$A239)*(SCEmp=AR$1),SC!$F$2:$Z$34)</f>
        <v>0</v>
      </c>
      <c r="AS239" s="250">
        <f>SUMPRODUCT((SC!$A$2:$A$34=$A239)*(SCEmp=AS$1),SC!$F$2:$Z$34)</f>
        <v>0</v>
      </c>
      <c r="AT239" s="250">
        <f>SUMPRODUCT((SC!$A$2:$A$34=$A239)*(SCEmp=AT$1),SC!$F$2:$Z$34)</f>
        <v>0</v>
      </c>
      <c r="AU239" s="250">
        <f>SUMPRODUCT((SC!$A$2:$A$34=$A239)*(SCEmp=AU$1),SC!$F$2:$Z$34)</f>
        <v>0</v>
      </c>
      <c r="AV239" s="250">
        <f>SUMPRODUCT((SC!$A$2:$A$34=$A239)*(SCEmp=AV$1),SC!$F$2:$Z$34)</f>
        <v>0</v>
      </c>
      <c r="AW239" s="250">
        <f>SUMPRODUCT((SC!$A$2:$A$34=$A239)*(SCEmp=AW$1),SC!$F$2:$Z$34)</f>
        <v>0</v>
      </c>
      <c r="AX239" s="467">
        <f>SUMPRODUCT((SC!$A$2:$A$34=$A239)*(SCEmp=AX$1),SC!$F$2:$Z$34)</f>
        <v>0</v>
      </c>
    </row>
    <row r="240" spans="1:50" s="271" customFormat="1" x14ac:dyDescent="0.2">
      <c r="A240" s="262">
        <f t="shared" si="96"/>
        <v>42567</v>
      </c>
      <c r="B240" s="263" t="s">
        <v>87</v>
      </c>
      <c r="C240" s="264">
        <f t="shared" ref="C240:AN240" si="103">IF(SUM(C227:C239)&gt;8,SUM(C227:C239)-8,0)+IF(SUM(C227:C239)&gt;12,SUM(C227:C239)-12,0)</f>
        <v>0</v>
      </c>
      <c r="D240" s="265">
        <f t="shared" si="103"/>
        <v>0</v>
      </c>
      <c r="E240" s="265">
        <f t="shared" si="103"/>
        <v>0</v>
      </c>
      <c r="F240" s="265">
        <f t="shared" si="103"/>
        <v>0</v>
      </c>
      <c r="G240" s="265">
        <f t="shared" si="103"/>
        <v>0</v>
      </c>
      <c r="H240" s="265">
        <f t="shared" si="103"/>
        <v>0</v>
      </c>
      <c r="I240" s="265">
        <f t="shared" si="103"/>
        <v>0</v>
      </c>
      <c r="J240" s="265">
        <f t="shared" si="103"/>
        <v>0</v>
      </c>
      <c r="K240" s="265">
        <f t="shared" si="103"/>
        <v>0</v>
      </c>
      <c r="L240" s="265">
        <f t="shared" si="103"/>
        <v>0</v>
      </c>
      <c r="M240" s="265">
        <f t="shared" si="103"/>
        <v>0</v>
      </c>
      <c r="N240" s="265">
        <f t="shared" si="103"/>
        <v>0</v>
      </c>
      <c r="O240" s="265">
        <f t="shared" si="103"/>
        <v>0</v>
      </c>
      <c r="P240" s="265">
        <f t="shared" si="103"/>
        <v>0</v>
      </c>
      <c r="Q240" s="265">
        <f t="shared" si="103"/>
        <v>0</v>
      </c>
      <c r="R240" s="265">
        <f t="shared" si="103"/>
        <v>0</v>
      </c>
      <c r="S240" s="265">
        <f t="shared" si="103"/>
        <v>0</v>
      </c>
      <c r="T240" s="265">
        <f t="shared" si="103"/>
        <v>0</v>
      </c>
      <c r="U240" s="265">
        <f t="shared" si="103"/>
        <v>0</v>
      </c>
      <c r="V240" s="265">
        <f t="shared" si="103"/>
        <v>0</v>
      </c>
      <c r="W240" s="265">
        <f t="shared" si="103"/>
        <v>0</v>
      </c>
      <c r="X240" s="265">
        <f t="shared" si="103"/>
        <v>0</v>
      </c>
      <c r="Y240" s="265">
        <f t="shared" si="103"/>
        <v>0</v>
      </c>
      <c r="Z240" s="265">
        <f t="shared" si="103"/>
        <v>0</v>
      </c>
      <c r="AA240" s="265">
        <f t="shared" si="103"/>
        <v>0</v>
      </c>
      <c r="AB240" s="265">
        <f t="shared" si="103"/>
        <v>0</v>
      </c>
      <c r="AC240" s="265">
        <f t="shared" si="103"/>
        <v>0</v>
      </c>
      <c r="AD240" s="265">
        <f t="shared" si="103"/>
        <v>0</v>
      </c>
      <c r="AE240" s="265">
        <f t="shared" si="103"/>
        <v>0</v>
      </c>
      <c r="AF240" s="265">
        <f t="shared" si="103"/>
        <v>0</v>
      </c>
      <c r="AG240" s="265">
        <f t="shared" si="103"/>
        <v>0</v>
      </c>
      <c r="AH240" s="265">
        <f t="shared" si="103"/>
        <v>0</v>
      </c>
      <c r="AI240" s="265">
        <f t="shared" si="103"/>
        <v>0</v>
      </c>
      <c r="AJ240" s="265">
        <f t="shared" si="103"/>
        <v>0</v>
      </c>
      <c r="AK240" s="265">
        <f t="shared" si="103"/>
        <v>0</v>
      </c>
      <c r="AL240" s="265">
        <f t="shared" si="103"/>
        <v>0</v>
      </c>
      <c r="AM240" s="265">
        <f t="shared" si="103"/>
        <v>0</v>
      </c>
      <c r="AN240" s="265">
        <f t="shared" si="103"/>
        <v>0</v>
      </c>
      <c r="AO240" s="265">
        <f t="shared" ref="AO240:AW240" si="104">IF(SUM(AO227:AO239)&gt;8,SUM(AO227:AO239)-8,0)+IF(SUM(AO227:AO239)&gt;12,SUM(AO227:AO239)-12,0)</f>
        <v>0</v>
      </c>
      <c r="AP240" s="265">
        <f t="shared" si="104"/>
        <v>0</v>
      </c>
      <c r="AQ240" s="265">
        <f t="shared" si="104"/>
        <v>0</v>
      </c>
      <c r="AR240" s="265">
        <f t="shared" si="104"/>
        <v>0</v>
      </c>
      <c r="AS240" s="265">
        <f t="shared" si="104"/>
        <v>0</v>
      </c>
      <c r="AT240" s="265">
        <f t="shared" si="104"/>
        <v>0</v>
      </c>
      <c r="AU240" s="265">
        <f t="shared" si="104"/>
        <v>0</v>
      </c>
      <c r="AV240" s="265">
        <f t="shared" si="104"/>
        <v>0</v>
      </c>
      <c r="AW240" s="265">
        <f t="shared" si="104"/>
        <v>0</v>
      </c>
      <c r="AX240" s="469">
        <f t="shared" si="84"/>
        <v>0</v>
      </c>
    </row>
    <row r="241" spans="1:50" s="271" customFormat="1" x14ac:dyDescent="0.2">
      <c r="A241" s="266">
        <f t="shared" si="96"/>
        <v>42567</v>
      </c>
      <c r="B241" s="267" t="s">
        <v>86</v>
      </c>
      <c r="C241" s="268">
        <f t="shared" ref="C241:AN241" si="105">IFERROR((C$243*SUM(C227:C236)+C$244*SUM(C237:C239))/SUM(C227:C239)/2,0)*C240</f>
        <v>0</v>
      </c>
      <c r="D241" s="269">
        <f t="shared" si="105"/>
        <v>0</v>
      </c>
      <c r="E241" s="269">
        <f t="shared" si="105"/>
        <v>0</v>
      </c>
      <c r="F241" s="269">
        <f t="shared" si="105"/>
        <v>0</v>
      </c>
      <c r="G241" s="269">
        <f t="shared" si="105"/>
        <v>0</v>
      </c>
      <c r="H241" s="269">
        <f t="shared" si="105"/>
        <v>0</v>
      </c>
      <c r="I241" s="269">
        <f t="shared" si="105"/>
        <v>0</v>
      </c>
      <c r="J241" s="269">
        <f t="shared" si="105"/>
        <v>0</v>
      </c>
      <c r="K241" s="269">
        <f t="shared" si="105"/>
        <v>0</v>
      </c>
      <c r="L241" s="269">
        <f t="shared" si="105"/>
        <v>0</v>
      </c>
      <c r="M241" s="269">
        <f t="shared" si="105"/>
        <v>0</v>
      </c>
      <c r="N241" s="269">
        <f t="shared" si="105"/>
        <v>0</v>
      </c>
      <c r="O241" s="269">
        <f t="shared" si="105"/>
        <v>0</v>
      </c>
      <c r="P241" s="269">
        <f t="shared" si="105"/>
        <v>0</v>
      </c>
      <c r="Q241" s="269">
        <f t="shared" si="105"/>
        <v>0</v>
      </c>
      <c r="R241" s="269">
        <f t="shared" si="105"/>
        <v>0</v>
      </c>
      <c r="S241" s="269">
        <f t="shared" si="105"/>
        <v>0</v>
      </c>
      <c r="T241" s="269">
        <f t="shared" si="105"/>
        <v>0</v>
      </c>
      <c r="U241" s="269">
        <f t="shared" si="105"/>
        <v>0</v>
      </c>
      <c r="V241" s="269">
        <f t="shared" si="105"/>
        <v>0</v>
      </c>
      <c r="W241" s="269">
        <f t="shared" si="105"/>
        <v>0</v>
      </c>
      <c r="X241" s="269">
        <f t="shared" si="105"/>
        <v>0</v>
      </c>
      <c r="Y241" s="269">
        <f t="shared" si="105"/>
        <v>0</v>
      </c>
      <c r="Z241" s="269">
        <f t="shared" si="105"/>
        <v>0</v>
      </c>
      <c r="AA241" s="269">
        <f t="shared" si="105"/>
        <v>0</v>
      </c>
      <c r="AB241" s="269">
        <f t="shared" si="105"/>
        <v>0</v>
      </c>
      <c r="AC241" s="269">
        <f t="shared" si="105"/>
        <v>0</v>
      </c>
      <c r="AD241" s="269">
        <f t="shared" si="105"/>
        <v>0</v>
      </c>
      <c r="AE241" s="269">
        <f t="shared" si="105"/>
        <v>0</v>
      </c>
      <c r="AF241" s="269">
        <f t="shared" si="105"/>
        <v>0</v>
      </c>
      <c r="AG241" s="269">
        <f t="shared" si="105"/>
        <v>0</v>
      </c>
      <c r="AH241" s="269">
        <f t="shared" si="105"/>
        <v>0</v>
      </c>
      <c r="AI241" s="269">
        <f t="shared" si="105"/>
        <v>0</v>
      </c>
      <c r="AJ241" s="269">
        <f t="shared" si="105"/>
        <v>0</v>
      </c>
      <c r="AK241" s="269">
        <f t="shared" si="105"/>
        <v>0</v>
      </c>
      <c r="AL241" s="269">
        <f t="shared" si="105"/>
        <v>0</v>
      </c>
      <c r="AM241" s="269">
        <f t="shared" si="105"/>
        <v>0</v>
      </c>
      <c r="AN241" s="269">
        <f t="shared" si="105"/>
        <v>0</v>
      </c>
      <c r="AO241" s="269">
        <f t="shared" ref="AO241:AW241" si="106">IFERROR((AO$243*SUM(AO227:AO236)+AO$244*SUM(AO237:AO239))/SUM(AO227:AO239)/2,0)*AO240</f>
        <v>0</v>
      </c>
      <c r="AP241" s="269">
        <f t="shared" si="106"/>
        <v>0</v>
      </c>
      <c r="AQ241" s="269">
        <f t="shared" si="106"/>
        <v>0</v>
      </c>
      <c r="AR241" s="269">
        <f t="shared" si="106"/>
        <v>0</v>
      </c>
      <c r="AS241" s="269">
        <f t="shared" si="106"/>
        <v>0</v>
      </c>
      <c r="AT241" s="269">
        <f t="shared" si="106"/>
        <v>0</v>
      </c>
      <c r="AU241" s="269">
        <f t="shared" si="106"/>
        <v>0</v>
      </c>
      <c r="AV241" s="269">
        <f t="shared" si="106"/>
        <v>0</v>
      </c>
      <c r="AW241" s="269">
        <f t="shared" si="106"/>
        <v>0</v>
      </c>
      <c r="AX241" s="470">
        <f t="shared" si="87"/>
        <v>0</v>
      </c>
    </row>
    <row r="242" spans="1:50" s="271" customFormat="1" ht="12" thickBot="1" x14ac:dyDescent="0.25">
      <c r="A242" s="272"/>
      <c r="B242" s="273"/>
      <c r="C242" s="274"/>
      <c r="D242" s="270"/>
      <c r="E242" s="270"/>
      <c r="F242" s="270"/>
      <c r="G242" s="270"/>
      <c r="H242" s="270"/>
      <c r="I242" s="270"/>
      <c r="J242" s="270"/>
      <c r="K242" s="270"/>
      <c r="L242" s="270"/>
      <c r="M242" s="270"/>
      <c r="N242" s="270"/>
      <c r="O242" s="270"/>
      <c r="P242" s="270"/>
      <c r="Q242" s="270"/>
      <c r="R242" s="270"/>
      <c r="S242" s="270"/>
      <c r="T242" s="270"/>
      <c r="U242" s="270"/>
      <c r="V242" s="270"/>
      <c r="W242" s="270"/>
      <c r="X242" s="270"/>
      <c r="Y242" s="270"/>
      <c r="Z242" s="270"/>
      <c r="AA242" s="270"/>
      <c r="AB242" s="270"/>
      <c r="AC242" s="270"/>
      <c r="AD242" s="270"/>
      <c r="AE242" s="270"/>
      <c r="AF242" s="270"/>
      <c r="AG242" s="270"/>
      <c r="AH242" s="270"/>
      <c r="AI242" s="270"/>
      <c r="AJ242" s="270"/>
      <c r="AK242" s="270"/>
      <c r="AL242" s="270"/>
      <c r="AM242" s="270"/>
      <c r="AN242" s="270"/>
      <c r="AO242" s="270"/>
      <c r="AP242" s="270"/>
      <c r="AQ242" s="270"/>
      <c r="AR242" s="270"/>
      <c r="AS242" s="270"/>
      <c r="AT242" s="270"/>
      <c r="AU242" s="270"/>
      <c r="AV242" s="270"/>
      <c r="AW242" s="270"/>
      <c r="AX242" s="471"/>
    </row>
    <row r="243" spans="1:50" s="271" customFormat="1" x14ac:dyDescent="0.2">
      <c r="A243" s="275" t="s">
        <v>82</v>
      </c>
      <c r="B243" s="276" t="s">
        <v>83</v>
      </c>
      <c r="C243" s="277">
        <f>SUMIF(Total!$AB:$AB,C$1,Total!$B:$B)</f>
        <v>10</v>
      </c>
      <c r="D243" s="278">
        <f>SUMIF(Total!$AB:$AB,D$1,Total!$B:$B)</f>
        <v>10</v>
      </c>
      <c r="E243" s="278">
        <f>SUMIF(Total!$AB:$AB,E$1,Total!$B:$B)</f>
        <v>10</v>
      </c>
      <c r="F243" s="278">
        <f>SUMIF(Total!$AB:$AB,F$1,Total!$B:$B)</f>
        <v>10</v>
      </c>
      <c r="G243" s="278">
        <f>SUMIF(Total!$AB:$AB,G$1,Total!$B:$B)</f>
        <v>10</v>
      </c>
      <c r="H243" s="278">
        <f>SUMIF(Total!$AB:$AB,H$1,Total!$B:$B)</f>
        <v>10</v>
      </c>
      <c r="I243" s="278">
        <f>SUMIF(Total!$AB:$AB,I$1,Total!$B:$B)</f>
        <v>10</v>
      </c>
      <c r="J243" s="278">
        <f>SUMIF(Total!$AB:$AB,J$1,Total!$B:$B)</f>
        <v>10</v>
      </c>
      <c r="K243" s="278">
        <f>SUMIF(Total!$AB:$AB,K$1,Total!$B:$B)</f>
        <v>10</v>
      </c>
      <c r="L243" s="278">
        <f>SUMIF(Total!$AB:$AB,L$1,Total!$B:$B)</f>
        <v>10</v>
      </c>
      <c r="M243" s="278">
        <f>SUMIF(Total!$AB:$AB,M$1,Total!$B:$B)</f>
        <v>10</v>
      </c>
      <c r="N243" s="278">
        <f>SUMIF(Total!$AB:$AB,N$1,Total!$B:$B)</f>
        <v>10</v>
      </c>
      <c r="O243" s="278">
        <f>SUMIF(Total!$AB:$AB,O$1,Total!$B:$B)</f>
        <v>10</v>
      </c>
      <c r="P243" s="278">
        <f>SUMIF(Total!$AB:$AB,P$1,Total!$B:$B)</f>
        <v>10</v>
      </c>
      <c r="Q243" s="278">
        <f>SUMIF(Total!$AB:$AB,Q$1,Total!$B:$B)</f>
        <v>10</v>
      </c>
      <c r="R243" s="278">
        <f>SUMIF(Total!$AB:$AB,R$1,Total!$B:$B)</f>
        <v>10</v>
      </c>
      <c r="S243" s="278">
        <f>SUMIF(Total!$AB:$AB,S$1,Total!$B:$B)</f>
        <v>10</v>
      </c>
      <c r="T243" s="278">
        <f>SUMIF(Total!$AB:$AB,T$1,Total!$B:$B)</f>
        <v>10</v>
      </c>
      <c r="U243" s="278">
        <f>SUMIF(Total!$AB:$AB,U$1,Total!$B:$B)</f>
        <v>0</v>
      </c>
      <c r="V243" s="278">
        <f>SUMIF(Total!$AB:$AB,V$1,Total!$B:$B)</f>
        <v>10</v>
      </c>
      <c r="W243" s="278">
        <f>SUMIF(Total!$AB:$AB,W$1,Total!$B:$B)</f>
        <v>0</v>
      </c>
      <c r="X243" s="278">
        <f>SUMIF(Total!$AB:$AB,X$1,Total!$B:$B)</f>
        <v>10</v>
      </c>
      <c r="Y243" s="278">
        <f>SUMIF(Total!$AB:$AB,Y$1,Total!$B:$B)</f>
        <v>10</v>
      </c>
      <c r="Z243" s="278">
        <f>SUMIF(Total!$AB:$AB,Z$1,Total!$B:$B)</f>
        <v>10</v>
      </c>
      <c r="AA243" s="278">
        <f>SUMIF(Total!$AB:$AB,AA$1,Total!$B:$B)</f>
        <v>10</v>
      </c>
      <c r="AB243" s="278">
        <f>SUMIF(Total!$AB:$AB,AB$1,Total!$B:$B)</f>
        <v>10</v>
      </c>
      <c r="AC243" s="278">
        <f>SUMIF(Total!$AB:$AB,AC$1,Total!$B:$B)</f>
        <v>10</v>
      </c>
      <c r="AD243" s="278">
        <f>SUMIF(Total!$AB:$AB,AD$1,Total!$B:$B)</f>
        <v>10</v>
      </c>
      <c r="AE243" s="278">
        <f>SUMIF(Total!$AB:$AB,AE$1,Total!$B:$B)</f>
        <v>10</v>
      </c>
      <c r="AF243" s="278">
        <f>SUMIF(Total!$AB:$AB,AF$1,Total!$B:$B)</f>
        <v>10</v>
      </c>
      <c r="AG243" s="278">
        <f>SUMIF(Total!$AB:$AB,AG$1,Total!$B:$B)</f>
        <v>10</v>
      </c>
      <c r="AH243" s="278">
        <f>SUMIF(Total!$AB:$AB,AH$1,Total!$B:$B)</f>
        <v>10</v>
      </c>
      <c r="AI243" s="278">
        <f>SUMIF(Total!$AB:$AB,AI$1,Total!$B:$B)</f>
        <v>10</v>
      </c>
      <c r="AJ243" s="278">
        <f>SUMIF(Total!$AB:$AB,AJ$1,Total!$B:$B)</f>
        <v>10</v>
      </c>
      <c r="AK243" s="278">
        <f>SUMIF(Total!$AB:$AB,AK$1,Total!$B:$B)</f>
        <v>10</v>
      </c>
      <c r="AL243" s="278">
        <f>SUMIF(Total!$AB:$AB,AL$1,Total!$B:$B)</f>
        <v>10</v>
      </c>
      <c r="AM243" s="278">
        <f>SUMIF(Total!$AB:$AB,AM$1,Total!$B:$B)</f>
        <v>0</v>
      </c>
      <c r="AN243" s="278">
        <f>SUMIF(Total!$AB:$AB,AN$1,Total!$B:$B)</f>
        <v>0</v>
      </c>
      <c r="AO243" s="278">
        <f>SUMIF(Total!$AB:$AB,AO$1,Total!$B:$B)</f>
        <v>0</v>
      </c>
      <c r="AP243" s="278">
        <f>SUMIF(Total!$AB:$AB,AP$1,Total!$B:$B)</f>
        <v>0</v>
      </c>
      <c r="AQ243" s="278">
        <f>SUMIF(Total!$AB:$AB,AQ$1,Total!$B:$B)</f>
        <v>0</v>
      </c>
      <c r="AR243" s="278">
        <f>SUMIF(Total!$AB:$AB,AR$1,Total!$B:$B)</f>
        <v>0</v>
      </c>
      <c r="AS243" s="278">
        <f>SUMIF(Total!$AB:$AB,AS$1,Total!$B:$B)</f>
        <v>0</v>
      </c>
      <c r="AT243" s="278">
        <f>SUMIF(Total!$AB:$AB,AT$1,Total!$B:$B)</f>
        <v>0</v>
      </c>
      <c r="AU243" s="278">
        <f>SUMIF(Total!$AB:$AB,AU$1,Total!$B:$B)</f>
        <v>0</v>
      </c>
      <c r="AV243" s="278">
        <f>SUMIF(Total!$AB:$AB,AV$1,Total!$B:$B)</f>
        <v>0</v>
      </c>
      <c r="AW243" s="278">
        <f>SUMIF(Total!$AB:$AB,AW$1,Total!$B:$B)</f>
        <v>0</v>
      </c>
      <c r="AX243" s="472">
        <f>SUMIF(Total!$AB:$AB,AX$1,Total!$B:$B)</f>
        <v>0</v>
      </c>
    </row>
    <row r="244" spans="1:50" s="271" customFormat="1" ht="12" thickBot="1" x14ac:dyDescent="0.25">
      <c r="A244" s="279" t="s">
        <v>79</v>
      </c>
      <c r="B244" s="280" t="s">
        <v>84</v>
      </c>
      <c r="C244" s="281">
        <f>SUMIF(Total!$AB:$AB,C$1,Total!$C:$C)</f>
        <v>13.5</v>
      </c>
      <c r="D244" s="282">
        <f>SUMIF(Total!$AB:$AB,D$1,Total!$C:$C)</f>
        <v>13.5</v>
      </c>
      <c r="E244" s="282">
        <f>SUMIF(Total!$AB:$AB,E$1,Total!$C:$C)</f>
        <v>13.5</v>
      </c>
      <c r="F244" s="282">
        <f>SUMIF(Total!$AB:$AB,F$1,Total!$C:$C)</f>
        <v>13.5</v>
      </c>
      <c r="G244" s="282">
        <f>SUMIF(Total!$AB:$AB,G$1,Total!$C:$C)</f>
        <v>13.5</v>
      </c>
      <c r="H244" s="282">
        <f>SUMIF(Total!$AB:$AB,H$1,Total!$C:$C)</f>
        <v>13.5</v>
      </c>
      <c r="I244" s="282">
        <f>SUMIF(Total!$AB:$AB,I$1,Total!$C:$C)</f>
        <v>13.5</v>
      </c>
      <c r="J244" s="282">
        <f>SUMIF(Total!$AB:$AB,J$1,Total!$C:$C)</f>
        <v>13.5</v>
      </c>
      <c r="K244" s="282">
        <f>SUMIF(Total!$AB:$AB,K$1,Total!$C:$C)</f>
        <v>13.5</v>
      </c>
      <c r="L244" s="282">
        <f>SUMIF(Total!$AB:$AB,L$1,Total!$C:$C)</f>
        <v>13.5</v>
      </c>
      <c r="M244" s="282">
        <f>SUMIF(Total!$AB:$AB,M$1,Total!$C:$C)</f>
        <v>13.5</v>
      </c>
      <c r="N244" s="282">
        <f>SUMIF(Total!$AB:$AB,N$1,Total!$C:$C)</f>
        <v>13.5</v>
      </c>
      <c r="O244" s="282">
        <f>SUMIF(Total!$AB:$AB,O$1,Total!$C:$C)</f>
        <v>13.5</v>
      </c>
      <c r="P244" s="282">
        <f>SUMIF(Total!$AB:$AB,P$1,Total!$C:$C)</f>
        <v>13.5</v>
      </c>
      <c r="Q244" s="282">
        <f>SUMIF(Total!$AB:$AB,Q$1,Total!$C:$C)</f>
        <v>13.5</v>
      </c>
      <c r="R244" s="282">
        <f>SUMIF(Total!$AB:$AB,R$1,Total!$C:$C)</f>
        <v>13.5</v>
      </c>
      <c r="S244" s="282">
        <f>SUMIF(Total!$AB:$AB,S$1,Total!$C:$C)</f>
        <v>13.5</v>
      </c>
      <c r="T244" s="282">
        <f>SUMIF(Total!$AB:$AB,T$1,Total!$C:$C)</f>
        <v>13.5</v>
      </c>
      <c r="U244" s="282">
        <f>SUMIF(Total!$AB:$AB,U$1,Total!$C:$C)</f>
        <v>0</v>
      </c>
      <c r="V244" s="282">
        <f>SUMIF(Total!$AB:$AB,V$1,Total!$C:$C)</f>
        <v>13.5</v>
      </c>
      <c r="W244" s="282">
        <f>SUMIF(Total!$AB:$AB,W$1,Total!$C:$C)</f>
        <v>0</v>
      </c>
      <c r="X244" s="282">
        <f>SUMIF(Total!$AB:$AB,X$1,Total!$C:$C)</f>
        <v>13.5</v>
      </c>
      <c r="Y244" s="282">
        <f>SUMIF(Total!$AB:$AB,Y$1,Total!$C:$C)</f>
        <v>13.5</v>
      </c>
      <c r="Z244" s="282">
        <f>SUMIF(Total!$AB:$AB,Z$1,Total!$C:$C)</f>
        <v>13.5</v>
      </c>
      <c r="AA244" s="282">
        <f>SUMIF(Total!$AB:$AB,AA$1,Total!$C:$C)</f>
        <v>13.5</v>
      </c>
      <c r="AB244" s="282">
        <f>SUMIF(Total!$AB:$AB,AB$1,Total!$C:$C)</f>
        <v>13.5</v>
      </c>
      <c r="AC244" s="282">
        <f>SUMIF(Total!$AB:$AB,AC$1,Total!$C:$C)</f>
        <v>13.5</v>
      </c>
      <c r="AD244" s="282">
        <f>SUMIF(Total!$AB:$AB,AD$1,Total!$C:$C)</f>
        <v>13.5</v>
      </c>
      <c r="AE244" s="282">
        <f>SUMIF(Total!$AB:$AB,AE$1,Total!$C:$C)</f>
        <v>13.5</v>
      </c>
      <c r="AF244" s="282">
        <f>SUMIF(Total!$AB:$AB,AF$1,Total!$C:$C)</f>
        <v>13.5</v>
      </c>
      <c r="AG244" s="282">
        <f>SUMIF(Total!$AB:$AB,AG$1,Total!$C:$C)</f>
        <v>13.5</v>
      </c>
      <c r="AH244" s="282">
        <f>SUMIF(Total!$AB:$AB,AH$1,Total!$C:$C)</f>
        <v>13.5</v>
      </c>
      <c r="AI244" s="282">
        <f>SUMIF(Total!$AB:$AB,AI$1,Total!$C:$C)</f>
        <v>13.5</v>
      </c>
      <c r="AJ244" s="282">
        <f>SUMIF(Total!$AB:$AB,AJ$1,Total!$C:$C)</f>
        <v>13.5</v>
      </c>
      <c r="AK244" s="282">
        <f>SUMIF(Total!$AB:$AB,AK$1,Total!$C:$C)</f>
        <v>13.5</v>
      </c>
      <c r="AL244" s="282">
        <f>SUMIF(Total!$AB:$AB,AL$1,Total!$C:$C)</f>
        <v>13.5</v>
      </c>
      <c r="AM244" s="282">
        <f>SUMIF(Total!$AB:$AB,AM$1,Total!$C:$C)</f>
        <v>0</v>
      </c>
      <c r="AN244" s="282">
        <f>SUMIF(Total!$AB:$AB,AN$1,Total!$C:$C)</f>
        <v>0</v>
      </c>
      <c r="AO244" s="282">
        <f>SUMIF(Total!$AB:$AB,AO$1,Total!$C:$C)</f>
        <v>0</v>
      </c>
      <c r="AP244" s="282">
        <f>SUMIF(Total!$AB:$AB,AP$1,Total!$C:$C)</f>
        <v>0</v>
      </c>
      <c r="AQ244" s="282">
        <f>SUMIF(Total!$AB:$AB,AQ$1,Total!$C:$C)</f>
        <v>0</v>
      </c>
      <c r="AR244" s="282">
        <f>SUMIF(Total!$AB:$AB,AR$1,Total!$C:$C)</f>
        <v>0</v>
      </c>
      <c r="AS244" s="282">
        <f>SUMIF(Total!$AB:$AB,AS$1,Total!$C:$C)</f>
        <v>0</v>
      </c>
      <c r="AT244" s="282">
        <f>SUMIF(Total!$AB:$AB,AT$1,Total!$C:$C)</f>
        <v>0</v>
      </c>
      <c r="AU244" s="282">
        <f>SUMIF(Total!$AB:$AB,AU$1,Total!$C:$C)</f>
        <v>0</v>
      </c>
      <c r="AV244" s="282">
        <f>SUMIF(Total!$AB:$AB,AV$1,Total!$C:$C)</f>
        <v>0</v>
      </c>
      <c r="AW244" s="282">
        <f>SUMIF(Total!$AB:$AB,AW$1,Total!$C:$C)</f>
        <v>0</v>
      </c>
      <c r="AX244" s="473">
        <f>SUMIF(Total!$AB:$AB,AX$1,Total!$C:$C)</f>
        <v>0</v>
      </c>
    </row>
    <row r="245" spans="1:50" s="271" customFormat="1" ht="12" thickBot="1" x14ac:dyDescent="0.25">
      <c r="A245" s="272"/>
      <c r="B245" s="273"/>
      <c r="C245" s="274"/>
      <c r="D245" s="270"/>
      <c r="E245" s="270"/>
      <c r="F245" s="270"/>
      <c r="G245" s="270"/>
      <c r="H245" s="270"/>
      <c r="I245" s="270"/>
      <c r="J245" s="270"/>
      <c r="K245" s="270"/>
      <c r="L245" s="270"/>
      <c r="M245" s="270"/>
      <c r="N245" s="270"/>
      <c r="O245" s="270"/>
      <c r="P245" s="270"/>
      <c r="Q245" s="270"/>
      <c r="R245" s="270"/>
      <c r="S245" s="270"/>
      <c r="T245" s="270"/>
      <c r="U245" s="270"/>
      <c r="V245" s="270"/>
      <c r="W245" s="270"/>
      <c r="X245" s="270"/>
      <c r="Y245" s="270"/>
      <c r="Z245" s="270"/>
      <c r="AA245" s="270"/>
      <c r="AB245" s="270"/>
      <c r="AC245" s="270"/>
      <c r="AD245" s="270"/>
      <c r="AE245" s="270"/>
      <c r="AF245" s="270"/>
      <c r="AG245" s="270"/>
      <c r="AH245" s="270"/>
      <c r="AI245" s="270"/>
      <c r="AJ245" s="270"/>
      <c r="AK245" s="270"/>
      <c r="AL245" s="270"/>
      <c r="AM245" s="270"/>
      <c r="AN245" s="270"/>
      <c r="AO245" s="270"/>
      <c r="AP245" s="270"/>
      <c r="AQ245" s="270"/>
      <c r="AR245" s="270"/>
      <c r="AS245" s="270"/>
      <c r="AT245" s="270"/>
      <c r="AU245" s="270"/>
      <c r="AV245" s="270"/>
      <c r="AW245" s="270"/>
      <c r="AX245" s="471"/>
    </row>
    <row r="246" spans="1:50" s="271" customFormat="1" ht="12" thickBot="1" x14ac:dyDescent="0.25">
      <c r="A246" s="283" t="s">
        <v>4</v>
      </c>
      <c r="B246" s="284">
        <f>SUM(C246:AX246)</f>
        <v>187.07499999999999</v>
      </c>
      <c r="C246" s="285">
        <f t="shared" ref="C246:AU246" si="107">SUM(C16,C31,C46,C61,C76,C91,C106,C121,C136,C151,C166,C181,C196,C211,C226,C241)</f>
        <v>0</v>
      </c>
      <c r="D246" s="284">
        <f t="shared" si="107"/>
        <v>0</v>
      </c>
      <c r="E246" s="284">
        <f t="shared" si="107"/>
        <v>4.5749999999999993</v>
      </c>
      <c r="F246" s="284">
        <f t="shared" si="107"/>
        <v>0</v>
      </c>
      <c r="G246" s="284">
        <f t="shared" si="107"/>
        <v>68.75</v>
      </c>
      <c r="H246" s="284">
        <f t="shared" si="107"/>
        <v>8.75</v>
      </c>
      <c r="I246" s="284">
        <f t="shared" si="107"/>
        <v>0</v>
      </c>
      <c r="J246" s="284">
        <f t="shared" si="107"/>
        <v>0</v>
      </c>
      <c r="K246" s="284">
        <f t="shared" si="107"/>
        <v>8.75</v>
      </c>
      <c r="L246" s="284">
        <f t="shared" si="107"/>
        <v>0</v>
      </c>
      <c r="M246" s="284">
        <f t="shared" si="107"/>
        <v>0</v>
      </c>
      <c r="N246" s="284">
        <f t="shared" si="107"/>
        <v>31.25</v>
      </c>
      <c r="O246" s="284">
        <f t="shared" si="107"/>
        <v>0</v>
      </c>
      <c r="P246" s="284">
        <f t="shared" si="107"/>
        <v>0</v>
      </c>
      <c r="Q246" s="284">
        <f t="shared" si="107"/>
        <v>8.75</v>
      </c>
      <c r="R246" s="284">
        <f t="shared" si="107"/>
        <v>2.5000000000000089</v>
      </c>
      <c r="S246" s="284">
        <f t="shared" si="107"/>
        <v>0</v>
      </c>
      <c r="T246" s="284">
        <f t="shared" si="107"/>
        <v>7.5</v>
      </c>
      <c r="U246" s="284">
        <f t="shared" si="107"/>
        <v>0</v>
      </c>
      <c r="V246" s="284">
        <f t="shared" si="107"/>
        <v>2.5</v>
      </c>
      <c r="W246" s="284">
        <f t="shared" si="107"/>
        <v>0</v>
      </c>
      <c r="X246" s="284">
        <f t="shared" si="107"/>
        <v>11.250000000000009</v>
      </c>
      <c r="Y246" s="284">
        <f t="shared" si="107"/>
        <v>0</v>
      </c>
      <c r="Z246" s="284">
        <f t="shared" si="107"/>
        <v>2.5</v>
      </c>
      <c r="AA246" s="284">
        <f t="shared" si="107"/>
        <v>0</v>
      </c>
      <c r="AB246" s="284">
        <f t="shared" si="107"/>
        <v>3.75</v>
      </c>
      <c r="AC246" s="284">
        <f t="shared" si="107"/>
        <v>8.75</v>
      </c>
      <c r="AD246" s="284">
        <f t="shared" si="107"/>
        <v>0</v>
      </c>
      <c r="AE246" s="284">
        <f t="shared" si="107"/>
        <v>0</v>
      </c>
      <c r="AF246" s="284">
        <f t="shared" si="107"/>
        <v>0</v>
      </c>
      <c r="AG246" s="284">
        <f t="shared" si="107"/>
        <v>0</v>
      </c>
      <c r="AH246" s="284">
        <f t="shared" si="107"/>
        <v>5</v>
      </c>
      <c r="AI246" s="284">
        <f t="shared" si="107"/>
        <v>3.75</v>
      </c>
      <c r="AJ246" s="284">
        <f t="shared" si="107"/>
        <v>0</v>
      </c>
      <c r="AK246" s="284">
        <f t="shared" si="107"/>
        <v>8.75</v>
      </c>
      <c r="AL246" s="284">
        <f t="shared" si="107"/>
        <v>0</v>
      </c>
      <c r="AM246" s="284">
        <f t="shared" si="107"/>
        <v>0</v>
      </c>
      <c r="AN246" s="284">
        <f t="shared" si="107"/>
        <v>0</v>
      </c>
      <c r="AO246" s="284">
        <f t="shared" si="107"/>
        <v>0</v>
      </c>
      <c r="AP246" s="284">
        <f t="shared" si="107"/>
        <v>0</v>
      </c>
      <c r="AQ246" s="284">
        <f t="shared" si="107"/>
        <v>0</v>
      </c>
      <c r="AR246" s="284">
        <f t="shared" si="107"/>
        <v>0</v>
      </c>
      <c r="AS246" s="284">
        <f t="shared" si="107"/>
        <v>0</v>
      </c>
      <c r="AT246" s="284">
        <f t="shared" si="107"/>
        <v>0</v>
      </c>
      <c r="AU246" s="284">
        <f t="shared" si="107"/>
        <v>0</v>
      </c>
      <c r="AV246" s="284">
        <f t="shared" ref="AV246:AW246" si="108">SUM(AV16,AV31,AV46,AV61,AV76,AV91,AV106,AV121,AV136,AV151,AV166,AV181,AV196,AV211,AV226,AV241)</f>
        <v>0</v>
      </c>
      <c r="AW246" s="284">
        <f t="shared" si="108"/>
        <v>0</v>
      </c>
      <c r="AX246" s="474">
        <f>SUM(AX16,AX31,AX46,AX61,AX76,AX91,AX106,AX121,AX136,AX151,AX166,AX181,AX196,AX211,AX226,AX241)</f>
        <v>0</v>
      </c>
    </row>
    <row r="247" spans="1:50" s="271" customFormat="1" x14ac:dyDescent="0.2">
      <c r="A247" s="286"/>
      <c r="B247" s="246"/>
      <c r="C247" s="287"/>
      <c r="D247" s="287"/>
      <c r="E247" s="287"/>
      <c r="F247" s="287"/>
      <c r="G247" s="287"/>
      <c r="H247" s="287"/>
      <c r="I247" s="287"/>
      <c r="J247" s="287"/>
      <c r="K247" s="287"/>
      <c r="L247" s="287"/>
      <c r="M247" s="287"/>
      <c r="N247" s="287"/>
      <c r="O247" s="287"/>
      <c r="P247" s="287"/>
      <c r="Q247" s="287"/>
      <c r="R247" s="287"/>
      <c r="S247" s="287"/>
      <c r="T247" s="287"/>
      <c r="U247" s="287"/>
      <c r="V247" s="287"/>
      <c r="W247" s="287"/>
      <c r="X247" s="287"/>
      <c r="Y247" s="287"/>
      <c r="Z247" s="287"/>
      <c r="AA247" s="287"/>
      <c r="AB247" s="287"/>
      <c r="AC247" s="287"/>
      <c r="AD247" s="287"/>
      <c r="AE247" s="287"/>
      <c r="AF247" s="287"/>
      <c r="AG247" s="287"/>
      <c r="AH247" s="287"/>
      <c r="AI247" s="287"/>
      <c r="AJ247" s="287"/>
    </row>
    <row r="248" spans="1:50" s="271" customFormat="1" x14ac:dyDescent="0.2">
      <c r="A248" s="286"/>
      <c r="B248" s="246"/>
      <c r="C248" s="246"/>
      <c r="D248" s="246"/>
      <c r="E248" s="246"/>
      <c r="F248" s="246"/>
      <c r="G248" s="246"/>
      <c r="H248" s="246"/>
      <c r="I248" s="246"/>
      <c r="J248" s="246"/>
      <c r="K248" s="246"/>
      <c r="L248" s="246"/>
      <c r="M248" s="246"/>
      <c r="N248" s="246"/>
      <c r="O248" s="246"/>
      <c r="P248" s="246"/>
      <c r="Q248" s="246"/>
      <c r="R248" s="246"/>
      <c r="S248" s="246"/>
      <c r="T248" s="246"/>
      <c r="U248" s="246"/>
      <c r="V248" s="246"/>
      <c r="W248" s="246"/>
      <c r="X248" s="246"/>
      <c r="Y248" s="246"/>
      <c r="Z248" s="246"/>
      <c r="AA248" s="246"/>
      <c r="AB248" s="246"/>
      <c r="AC248" s="246"/>
      <c r="AD248" s="246"/>
      <c r="AE248" s="246"/>
      <c r="AF248" s="246"/>
      <c r="AG248" s="246"/>
      <c r="AH248" s="246"/>
      <c r="AI248" s="246"/>
      <c r="AJ248" s="246"/>
    </row>
    <row r="249" spans="1:50" s="271" customFormat="1" x14ac:dyDescent="0.2">
      <c r="A249" s="286"/>
      <c r="B249" s="246"/>
      <c r="C249" s="246"/>
      <c r="D249" s="246"/>
      <c r="E249" s="246"/>
      <c r="F249" s="246"/>
      <c r="G249" s="246"/>
      <c r="H249" s="246"/>
      <c r="I249" s="246"/>
      <c r="J249" s="246"/>
      <c r="K249" s="246"/>
      <c r="L249" s="246"/>
      <c r="M249" s="246"/>
      <c r="N249" s="246"/>
      <c r="O249" s="246"/>
      <c r="P249" s="246"/>
      <c r="Q249" s="246"/>
      <c r="R249" s="246"/>
      <c r="S249" s="246"/>
      <c r="T249" s="246"/>
      <c r="U249" s="246"/>
      <c r="V249" s="246"/>
      <c r="W249" s="246"/>
      <c r="X249" s="246"/>
      <c r="Y249" s="246"/>
      <c r="Z249" s="246"/>
      <c r="AA249" s="246"/>
      <c r="AB249" s="246"/>
      <c r="AC249" s="246"/>
      <c r="AD249" s="246"/>
      <c r="AE249" s="246"/>
      <c r="AF249" s="246"/>
      <c r="AG249" s="246"/>
      <c r="AH249" s="246"/>
      <c r="AI249" s="246"/>
      <c r="AJ249" s="246"/>
    </row>
    <row r="250" spans="1:50" s="271" customFormat="1" x14ac:dyDescent="0.2">
      <c r="A250" s="286"/>
      <c r="B250" s="246"/>
      <c r="C250" s="246"/>
      <c r="D250" s="246"/>
      <c r="E250" s="246"/>
      <c r="F250" s="246"/>
      <c r="G250" s="246"/>
      <c r="H250" s="246"/>
      <c r="I250" s="246"/>
      <c r="J250" s="246"/>
      <c r="K250" s="246"/>
      <c r="L250" s="246"/>
      <c r="M250" s="246"/>
      <c r="N250" s="246"/>
      <c r="O250" s="246"/>
      <c r="P250" s="246"/>
      <c r="Q250" s="246"/>
      <c r="R250" s="246"/>
      <c r="S250" s="246"/>
      <c r="T250" s="246"/>
      <c r="U250" s="246"/>
      <c r="V250" s="246"/>
      <c r="W250" s="246"/>
      <c r="X250" s="246"/>
      <c r="Y250" s="246"/>
      <c r="Z250" s="246"/>
      <c r="AA250" s="246"/>
      <c r="AB250" s="246"/>
      <c r="AC250" s="246"/>
      <c r="AD250" s="246"/>
      <c r="AE250" s="246"/>
      <c r="AF250" s="246"/>
      <c r="AG250" s="246"/>
      <c r="AH250" s="246"/>
      <c r="AI250" s="246"/>
      <c r="AJ250" s="246"/>
    </row>
    <row r="251" spans="1:50" s="271" customFormat="1" x14ac:dyDescent="0.2">
      <c r="A251" s="286"/>
      <c r="B251" s="246"/>
      <c r="C251" s="246"/>
      <c r="D251" s="246"/>
      <c r="E251" s="246"/>
      <c r="F251" s="246"/>
      <c r="G251" s="246"/>
      <c r="H251" s="246"/>
      <c r="I251" s="246"/>
      <c r="J251" s="246"/>
      <c r="K251" s="246"/>
      <c r="L251" s="246"/>
      <c r="M251" s="246"/>
      <c r="N251" s="246"/>
      <c r="O251" s="246"/>
      <c r="P251" s="246"/>
      <c r="Q251" s="246"/>
      <c r="R251" s="246"/>
      <c r="S251" s="246"/>
      <c r="T251" s="246"/>
      <c r="U251" s="246"/>
      <c r="V251" s="246"/>
      <c r="W251" s="246"/>
      <c r="X251" s="246"/>
      <c r="Y251" s="246"/>
      <c r="Z251" s="246"/>
      <c r="AA251" s="246"/>
      <c r="AB251" s="246"/>
      <c r="AC251" s="246"/>
      <c r="AD251" s="246"/>
      <c r="AE251" s="246"/>
      <c r="AF251" s="246"/>
      <c r="AG251" s="246"/>
      <c r="AH251" s="246"/>
      <c r="AI251" s="246"/>
      <c r="AJ251" s="246"/>
    </row>
    <row r="252" spans="1:50" s="271" customFormat="1" x14ac:dyDescent="0.2">
      <c r="A252" s="286"/>
      <c r="B252" s="246"/>
      <c r="C252" s="246"/>
      <c r="D252" s="246"/>
      <c r="E252" s="246"/>
      <c r="F252" s="246"/>
      <c r="G252" s="246"/>
      <c r="H252" s="246"/>
      <c r="I252" s="246"/>
      <c r="J252" s="246"/>
      <c r="K252" s="246"/>
      <c r="L252" s="246"/>
      <c r="M252" s="246"/>
      <c r="N252" s="246"/>
      <c r="O252" s="246"/>
      <c r="P252" s="246"/>
      <c r="Q252" s="246"/>
      <c r="R252" s="246"/>
      <c r="S252" s="246"/>
      <c r="T252" s="246"/>
      <c r="U252" s="246"/>
      <c r="V252" s="246"/>
      <c r="W252" s="246"/>
      <c r="X252" s="246"/>
      <c r="Y252" s="246"/>
      <c r="Z252" s="246"/>
      <c r="AA252" s="246"/>
      <c r="AB252" s="246"/>
      <c r="AC252" s="246"/>
      <c r="AD252" s="246"/>
      <c r="AE252" s="246"/>
      <c r="AF252" s="246"/>
      <c r="AG252" s="246"/>
      <c r="AH252" s="246"/>
      <c r="AI252" s="246"/>
      <c r="AJ252" s="246"/>
    </row>
    <row r="253" spans="1:50" s="271" customFormat="1" x14ac:dyDescent="0.2">
      <c r="A253" s="286"/>
      <c r="B253" s="246"/>
      <c r="C253" s="246"/>
      <c r="D253" s="246"/>
      <c r="E253" s="246"/>
      <c r="F253" s="246"/>
      <c r="G253" s="246"/>
      <c r="H253" s="246"/>
      <c r="I253" s="246"/>
      <c r="J253" s="246"/>
      <c r="K253" s="246"/>
      <c r="L253" s="246"/>
      <c r="M253" s="246"/>
      <c r="N253" s="246"/>
      <c r="O253" s="246"/>
      <c r="P253" s="246"/>
      <c r="Q253" s="246"/>
      <c r="R253" s="246"/>
      <c r="S253" s="246"/>
      <c r="T253" s="246"/>
      <c r="U253" s="246"/>
      <c r="V253" s="246"/>
      <c r="W253" s="246"/>
      <c r="X253" s="246"/>
      <c r="Y253" s="246"/>
      <c r="Z253" s="246"/>
      <c r="AA253" s="246"/>
      <c r="AB253" s="246"/>
      <c r="AC253" s="246"/>
      <c r="AD253" s="246"/>
      <c r="AE253" s="246"/>
      <c r="AF253" s="246"/>
      <c r="AG253" s="246"/>
      <c r="AH253" s="246"/>
      <c r="AI253" s="246"/>
      <c r="AJ253" s="246"/>
    </row>
    <row r="254" spans="1:50" s="271" customFormat="1" x14ac:dyDescent="0.2">
      <c r="A254" s="286"/>
      <c r="B254" s="246"/>
      <c r="C254" s="246"/>
      <c r="D254" s="246"/>
      <c r="E254" s="246"/>
      <c r="F254" s="246"/>
      <c r="G254" s="246"/>
      <c r="H254" s="246"/>
      <c r="I254" s="246"/>
      <c r="J254" s="246"/>
      <c r="K254" s="246"/>
      <c r="L254" s="246"/>
      <c r="M254" s="246"/>
      <c r="N254" s="246"/>
      <c r="O254" s="246"/>
      <c r="P254" s="246"/>
      <c r="Q254" s="246"/>
      <c r="R254" s="246"/>
      <c r="S254" s="246"/>
      <c r="T254" s="246"/>
      <c r="U254" s="246"/>
      <c r="V254" s="246"/>
      <c r="W254" s="246"/>
      <c r="X254" s="246"/>
      <c r="Y254" s="246"/>
      <c r="Z254" s="246"/>
      <c r="AA254" s="246"/>
      <c r="AB254" s="246"/>
      <c r="AC254" s="246"/>
      <c r="AD254" s="246"/>
      <c r="AE254" s="246"/>
      <c r="AF254" s="246"/>
      <c r="AG254" s="246"/>
      <c r="AH254" s="246"/>
      <c r="AI254" s="246"/>
      <c r="AJ254" s="246"/>
    </row>
    <row r="255" spans="1:50" s="271" customFormat="1" x14ac:dyDescent="0.2">
      <c r="A255" s="286"/>
      <c r="B255" s="246"/>
      <c r="C255" s="246"/>
      <c r="D255" s="246"/>
      <c r="E255" s="246"/>
      <c r="F255" s="246"/>
      <c r="G255" s="246"/>
      <c r="H255" s="246"/>
      <c r="I255" s="246"/>
      <c r="J255" s="246"/>
      <c r="K255" s="246"/>
      <c r="L255" s="246"/>
      <c r="M255" s="246"/>
      <c r="N255" s="246"/>
      <c r="O255" s="246"/>
      <c r="P255" s="246"/>
      <c r="Q255" s="246"/>
      <c r="R255" s="246"/>
      <c r="S255" s="246"/>
      <c r="T255" s="246"/>
      <c r="U255" s="246"/>
      <c r="V255" s="246"/>
      <c r="W255" s="246"/>
      <c r="X255" s="246"/>
      <c r="Y255" s="246"/>
      <c r="Z255" s="246"/>
      <c r="AA255" s="246"/>
      <c r="AB255" s="246"/>
      <c r="AC255" s="246"/>
      <c r="AD255" s="246"/>
      <c r="AE255" s="246"/>
      <c r="AF255" s="246"/>
      <c r="AG255" s="246"/>
      <c r="AH255" s="246"/>
      <c r="AI255" s="246"/>
      <c r="AJ255" s="246"/>
    </row>
    <row r="256" spans="1:50" s="271" customFormat="1" x14ac:dyDescent="0.2">
      <c r="A256" s="286"/>
      <c r="B256" s="246"/>
      <c r="C256" s="246"/>
      <c r="D256" s="246"/>
      <c r="E256" s="246"/>
      <c r="F256" s="246"/>
      <c r="G256" s="246"/>
      <c r="H256" s="246"/>
      <c r="I256" s="246"/>
      <c r="J256" s="246"/>
      <c r="K256" s="246"/>
      <c r="L256" s="246"/>
      <c r="M256" s="246"/>
      <c r="N256" s="246"/>
      <c r="O256" s="246"/>
      <c r="P256" s="246"/>
      <c r="Q256" s="246"/>
      <c r="R256" s="246"/>
      <c r="S256" s="246"/>
      <c r="T256" s="246"/>
      <c r="U256" s="246"/>
      <c r="V256" s="246"/>
      <c r="W256" s="246"/>
      <c r="X256" s="246"/>
      <c r="Y256" s="246"/>
      <c r="Z256" s="246"/>
      <c r="AA256" s="246"/>
      <c r="AB256" s="246"/>
      <c r="AC256" s="246"/>
      <c r="AD256" s="246"/>
      <c r="AE256" s="246"/>
      <c r="AF256" s="246"/>
      <c r="AG256" s="246"/>
      <c r="AH256" s="246"/>
      <c r="AI256" s="246"/>
      <c r="AJ256" s="246"/>
    </row>
    <row r="257" spans="1:36" s="271" customFormat="1" x14ac:dyDescent="0.2">
      <c r="A257" s="286"/>
      <c r="B257" s="246"/>
      <c r="C257" s="246"/>
      <c r="D257" s="246"/>
      <c r="E257" s="246"/>
      <c r="F257" s="246"/>
      <c r="G257" s="246"/>
      <c r="H257" s="246"/>
      <c r="I257" s="246"/>
      <c r="J257" s="246"/>
      <c r="K257" s="246"/>
      <c r="L257" s="246"/>
      <c r="M257" s="246"/>
      <c r="N257" s="246"/>
      <c r="O257" s="246"/>
      <c r="P257" s="246"/>
      <c r="Q257" s="246"/>
      <c r="R257" s="246"/>
      <c r="S257" s="246"/>
      <c r="T257" s="246"/>
      <c r="U257" s="246"/>
      <c r="V257" s="246"/>
      <c r="W257" s="246"/>
      <c r="X257" s="246"/>
      <c r="Y257" s="246"/>
      <c r="Z257" s="246"/>
      <c r="AA257" s="246"/>
      <c r="AB257" s="246"/>
      <c r="AC257" s="246"/>
      <c r="AD257" s="246"/>
      <c r="AE257" s="246"/>
      <c r="AF257" s="246"/>
      <c r="AG257" s="246"/>
      <c r="AH257" s="246"/>
      <c r="AI257" s="246"/>
      <c r="AJ257" s="246"/>
    </row>
    <row r="258" spans="1:36" s="271" customFormat="1" x14ac:dyDescent="0.2">
      <c r="A258" s="286"/>
      <c r="B258" s="246"/>
      <c r="C258" s="246"/>
      <c r="D258" s="246"/>
      <c r="E258" s="246"/>
      <c r="F258" s="246"/>
      <c r="G258" s="246"/>
      <c r="H258" s="246"/>
      <c r="I258" s="246"/>
      <c r="J258" s="246"/>
      <c r="K258" s="246"/>
      <c r="L258" s="246"/>
      <c r="M258" s="246"/>
      <c r="N258" s="246"/>
      <c r="O258" s="246"/>
      <c r="P258" s="246"/>
      <c r="Q258" s="246"/>
      <c r="R258" s="246"/>
      <c r="S258" s="246"/>
      <c r="T258" s="246"/>
      <c r="U258" s="246"/>
      <c r="V258" s="246"/>
      <c r="W258" s="246"/>
      <c r="X258" s="246"/>
      <c r="Y258" s="246"/>
      <c r="Z258" s="246"/>
      <c r="AA258" s="246"/>
      <c r="AB258" s="246"/>
      <c r="AC258" s="246"/>
      <c r="AD258" s="246"/>
      <c r="AE258" s="246"/>
      <c r="AF258" s="246"/>
      <c r="AG258" s="246"/>
      <c r="AH258" s="246"/>
      <c r="AI258" s="246"/>
      <c r="AJ258" s="246"/>
    </row>
    <row r="259" spans="1:36" s="271" customFormat="1" x14ac:dyDescent="0.2">
      <c r="A259" s="286"/>
      <c r="B259" s="246"/>
      <c r="C259" s="246"/>
      <c r="D259" s="246"/>
      <c r="E259" s="246"/>
      <c r="F259" s="246"/>
      <c r="G259" s="246"/>
      <c r="H259" s="246"/>
      <c r="I259" s="246"/>
      <c r="J259" s="246"/>
      <c r="K259" s="246"/>
      <c r="L259" s="246"/>
      <c r="M259" s="246"/>
      <c r="N259" s="246"/>
      <c r="O259" s="246"/>
      <c r="P259" s="246"/>
      <c r="Q259" s="246"/>
      <c r="R259" s="246"/>
      <c r="S259" s="246"/>
      <c r="T259" s="246"/>
      <c r="U259" s="246"/>
      <c r="V259" s="246"/>
      <c r="W259" s="246"/>
      <c r="X259" s="246"/>
      <c r="Y259" s="246"/>
      <c r="Z259" s="246"/>
      <c r="AA259" s="246"/>
      <c r="AB259" s="246"/>
      <c r="AC259" s="246"/>
      <c r="AD259" s="246"/>
      <c r="AE259" s="246"/>
      <c r="AF259" s="246"/>
      <c r="AG259" s="246"/>
      <c r="AH259" s="246"/>
      <c r="AI259" s="246"/>
      <c r="AJ259" s="246"/>
    </row>
    <row r="260" spans="1:36" s="271" customFormat="1" x14ac:dyDescent="0.2">
      <c r="A260" s="286"/>
      <c r="B260" s="246"/>
      <c r="C260" s="246"/>
      <c r="D260" s="246"/>
      <c r="E260" s="246"/>
      <c r="F260" s="246"/>
      <c r="G260" s="246"/>
      <c r="H260" s="246"/>
      <c r="I260" s="246"/>
      <c r="J260" s="246"/>
      <c r="K260" s="246"/>
      <c r="L260" s="246"/>
      <c r="M260" s="246"/>
      <c r="N260" s="246"/>
      <c r="O260" s="246"/>
      <c r="P260" s="246"/>
      <c r="Q260" s="246"/>
      <c r="R260" s="246"/>
      <c r="S260" s="246"/>
      <c r="T260" s="246"/>
      <c r="U260" s="246"/>
      <c r="V260" s="246"/>
      <c r="W260" s="246"/>
      <c r="X260" s="246"/>
      <c r="Y260" s="246"/>
      <c r="Z260" s="246"/>
      <c r="AA260" s="246"/>
      <c r="AB260" s="246"/>
      <c r="AC260" s="246"/>
      <c r="AD260" s="246"/>
      <c r="AE260" s="246"/>
      <c r="AF260" s="246"/>
      <c r="AG260" s="246"/>
      <c r="AH260" s="246"/>
      <c r="AI260" s="246"/>
      <c r="AJ260" s="246"/>
    </row>
    <row r="261" spans="1:36" s="271" customFormat="1" x14ac:dyDescent="0.2">
      <c r="A261" s="286"/>
      <c r="B261" s="246"/>
      <c r="C261" s="246"/>
      <c r="D261" s="246"/>
      <c r="E261" s="246"/>
      <c r="F261" s="246"/>
      <c r="G261" s="246"/>
      <c r="H261" s="246"/>
      <c r="I261" s="246"/>
      <c r="J261" s="246"/>
      <c r="K261" s="246"/>
      <c r="L261" s="246"/>
      <c r="M261" s="246"/>
      <c r="N261" s="246"/>
      <c r="O261" s="246"/>
      <c r="P261" s="246"/>
      <c r="Q261" s="246"/>
      <c r="R261" s="246"/>
      <c r="S261" s="246"/>
      <c r="T261" s="246"/>
      <c r="U261" s="246"/>
      <c r="V261" s="246"/>
      <c r="W261" s="246"/>
      <c r="X261" s="246"/>
      <c r="Y261" s="246"/>
      <c r="Z261" s="246"/>
      <c r="AA261" s="246"/>
      <c r="AB261" s="246"/>
      <c r="AC261" s="246"/>
      <c r="AD261" s="246"/>
      <c r="AE261" s="246"/>
      <c r="AF261" s="246"/>
      <c r="AG261" s="246"/>
      <c r="AH261" s="246"/>
      <c r="AI261" s="246"/>
      <c r="AJ261" s="246"/>
    </row>
    <row r="262" spans="1:36" s="271" customFormat="1" x14ac:dyDescent="0.2">
      <c r="A262" s="286"/>
      <c r="B262" s="246"/>
      <c r="C262" s="246"/>
      <c r="D262" s="246"/>
      <c r="E262" s="246"/>
      <c r="F262" s="246"/>
      <c r="G262" s="246"/>
      <c r="H262" s="246"/>
      <c r="I262" s="246"/>
      <c r="J262" s="246"/>
      <c r="K262" s="246"/>
      <c r="L262" s="246"/>
      <c r="M262" s="246"/>
      <c r="N262" s="246"/>
      <c r="O262" s="246"/>
      <c r="P262" s="246"/>
      <c r="Q262" s="246"/>
      <c r="R262" s="246"/>
      <c r="S262" s="246"/>
      <c r="T262" s="246"/>
      <c r="U262" s="246"/>
      <c r="V262" s="246"/>
      <c r="W262" s="246"/>
      <c r="X262" s="246"/>
      <c r="Y262" s="246"/>
      <c r="Z262" s="246"/>
      <c r="AA262" s="246"/>
      <c r="AB262" s="246"/>
      <c r="AC262" s="246"/>
      <c r="AD262" s="246"/>
      <c r="AE262" s="246"/>
      <c r="AF262" s="246"/>
      <c r="AG262" s="246"/>
      <c r="AH262" s="246"/>
      <c r="AI262" s="246"/>
      <c r="AJ262" s="246"/>
    </row>
    <row r="263" spans="1:36" s="271" customFormat="1" x14ac:dyDescent="0.2">
      <c r="A263" s="286"/>
      <c r="B263" s="246"/>
      <c r="C263" s="246"/>
      <c r="D263" s="246"/>
      <c r="E263" s="246"/>
      <c r="F263" s="246"/>
      <c r="G263" s="246"/>
      <c r="H263" s="246"/>
      <c r="I263" s="246"/>
      <c r="J263" s="246"/>
      <c r="K263" s="246"/>
      <c r="L263" s="246"/>
      <c r="M263" s="246"/>
      <c r="N263" s="246"/>
      <c r="O263" s="246"/>
      <c r="P263" s="246"/>
      <c r="Q263" s="246"/>
      <c r="R263" s="246"/>
      <c r="S263" s="246"/>
      <c r="T263" s="246"/>
      <c r="U263" s="246"/>
      <c r="V263" s="246"/>
      <c r="W263" s="246"/>
      <c r="X263" s="246"/>
      <c r="Y263" s="246"/>
      <c r="Z263" s="246"/>
      <c r="AA263" s="246"/>
      <c r="AB263" s="246"/>
      <c r="AC263" s="246"/>
      <c r="AD263" s="246"/>
      <c r="AE263" s="246"/>
      <c r="AF263" s="246"/>
      <c r="AG263" s="246"/>
      <c r="AH263" s="246"/>
      <c r="AI263" s="246"/>
      <c r="AJ263" s="246"/>
    </row>
    <row r="264" spans="1:36" s="271" customFormat="1" x14ac:dyDescent="0.2">
      <c r="A264" s="286"/>
      <c r="B264" s="246"/>
      <c r="C264" s="246"/>
      <c r="D264" s="246"/>
      <c r="E264" s="246"/>
      <c r="F264" s="246"/>
      <c r="G264" s="246"/>
      <c r="H264" s="246"/>
      <c r="I264" s="246"/>
      <c r="J264" s="246"/>
      <c r="K264" s="246"/>
      <c r="L264" s="246"/>
      <c r="M264" s="246"/>
      <c r="N264" s="246"/>
      <c r="O264" s="246"/>
      <c r="P264" s="246"/>
      <c r="Q264" s="246"/>
      <c r="R264" s="246"/>
      <c r="S264" s="246"/>
      <c r="T264" s="246"/>
      <c r="U264" s="246"/>
      <c r="V264" s="246"/>
      <c r="W264" s="246"/>
      <c r="X264" s="246"/>
      <c r="Y264" s="246"/>
      <c r="Z264" s="246"/>
      <c r="AA264" s="246"/>
      <c r="AB264" s="246"/>
      <c r="AC264" s="246"/>
      <c r="AD264" s="246"/>
      <c r="AE264" s="246"/>
      <c r="AF264" s="246"/>
      <c r="AG264" s="246"/>
      <c r="AH264" s="246"/>
      <c r="AI264" s="246"/>
      <c r="AJ264" s="246"/>
    </row>
    <row r="265" spans="1:36" s="271" customFormat="1" x14ac:dyDescent="0.2">
      <c r="A265" s="286"/>
      <c r="B265" s="246"/>
      <c r="C265" s="246"/>
      <c r="D265" s="246"/>
      <c r="E265" s="246"/>
      <c r="F265" s="246"/>
      <c r="G265" s="246"/>
      <c r="H265" s="246"/>
      <c r="I265" s="246"/>
      <c r="J265" s="246"/>
      <c r="K265" s="246"/>
      <c r="L265" s="246"/>
      <c r="M265" s="246"/>
      <c r="N265" s="246"/>
      <c r="O265" s="246"/>
      <c r="P265" s="246"/>
      <c r="Q265" s="246"/>
      <c r="R265" s="246"/>
      <c r="S265" s="246"/>
      <c r="T265" s="246"/>
      <c r="U265" s="246"/>
      <c r="V265" s="246"/>
      <c r="W265" s="246"/>
      <c r="X265" s="246"/>
      <c r="Y265" s="246"/>
      <c r="Z265" s="246"/>
      <c r="AA265" s="246"/>
      <c r="AB265" s="246"/>
      <c r="AC265" s="246"/>
      <c r="AD265" s="246"/>
      <c r="AE265" s="246"/>
      <c r="AF265" s="246"/>
      <c r="AG265" s="246"/>
      <c r="AH265" s="246"/>
      <c r="AI265" s="246"/>
      <c r="AJ265" s="246"/>
    </row>
    <row r="266" spans="1:36" s="271" customFormat="1" x14ac:dyDescent="0.2">
      <c r="A266" s="286"/>
      <c r="B266" s="246"/>
      <c r="C266" s="246"/>
      <c r="D266" s="246"/>
      <c r="E266" s="246"/>
      <c r="F266" s="246"/>
      <c r="G266" s="246"/>
      <c r="H266" s="246"/>
      <c r="I266" s="246"/>
      <c r="J266" s="246"/>
      <c r="K266" s="246"/>
      <c r="L266" s="246"/>
      <c r="M266" s="246"/>
      <c r="N266" s="246"/>
      <c r="O266" s="246"/>
      <c r="P266" s="246"/>
      <c r="Q266" s="246"/>
      <c r="R266" s="246"/>
      <c r="S266" s="246"/>
      <c r="T266" s="246"/>
      <c r="U266" s="246"/>
      <c r="V266" s="246"/>
      <c r="W266" s="246"/>
      <c r="X266" s="246"/>
      <c r="Y266" s="246"/>
      <c r="Z266" s="246"/>
      <c r="AA266" s="246"/>
      <c r="AB266" s="246"/>
      <c r="AC266" s="246"/>
      <c r="AD266" s="246"/>
      <c r="AE266" s="246"/>
      <c r="AF266" s="246"/>
      <c r="AG266" s="246"/>
      <c r="AH266" s="246"/>
      <c r="AI266" s="246"/>
      <c r="AJ266" s="246"/>
    </row>
    <row r="267" spans="1:36" s="271" customFormat="1" x14ac:dyDescent="0.2">
      <c r="A267" s="286"/>
      <c r="B267" s="246"/>
      <c r="C267" s="246"/>
      <c r="D267" s="246"/>
      <c r="E267" s="246"/>
      <c r="F267" s="246"/>
      <c r="G267" s="246"/>
      <c r="H267" s="246"/>
      <c r="I267" s="246"/>
      <c r="J267" s="246"/>
      <c r="K267" s="246"/>
      <c r="L267" s="246"/>
      <c r="M267" s="246"/>
      <c r="N267" s="246"/>
      <c r="O267" s="246"/>
      <c r="P267" s="246"/>
      <c r="Q267" s="246"/>
      <c r="R267" s="246"/>
      <c r="S267" s="246"/>
      <c r="T267" s="246"/>
      <c r="U267" s="246"/>
      <c r="V267" s="246"/>
      <c r="W267" s="246"/>
      <c r="X267" s="246"/>
      <c r="Y267" s="246"/>
      <c r="Z267" s="246"/>
      <c r="AA267" s="246"/>
      <c r="AB267" s="246"/>
      <c r="AC267" s="246"/>
      <c r="AD267" s="246"/>
      <c r="AE267" s="246"/>
      <c r="AF267" s="246"/>
      <c r="AG267" s="246"/>
      <c r="AH267" s="246"/>
      <c r="AI267" s="246"/>
      <c r="AJ267" s="246"/>
    </row>
    <row r="268" spans="1:36" s="271" customFormat="1" x14ac:dyDescent="0.2">
      <c r="A268" s="286"/>
      <c r="B268" s="246"/>
      <c r="C268" s="246"/>
      <c r="D268" s="246"/>
      <c r="E268" s="246"/>
      <c r="F268" s="246"/>
      <c r="G268" s="246"/>
      <c r="H268" s="246"/>
      <c r="I268" s="246"/>
      <c r="J268" s="246"/>
      <c r="K268" s="246"/>
      <c r="L268" s="246"/>
      <c r="M268" s="246"/>
      <c r="N268" s="246"/>
      <c r="O268" s="246"/>
      <c r="P268" s="246"/>
      <c r="Q268" s="246"/>
      <c r="R268" s="246"/>
      <c r="S268" s="246"/>
      <c r="T268" s="246"/>
      <c r="U268" s="246"/>
      <c r="V268" s="246"/>
      <c r="W268" s="246"/>
      <c r="X268" s="246"/>
      <c r="Y268" s="246"/>
      <c r="Z268" s="246"/>
      <c r="AA268" s="246"/>
      <c r="AB268" s="246"/>
      <c r="AC268" s="246"/>
      <c r="AD268" s="246"/>
      <c r="AE268" s="246"/>
      <c r="AF268" s="246"/>
      <c r="AG268" s="246"/>
      <c r="AH268" s="246"/>
      <c r="AI268" s="246"/>
      <c r="AJ268" s="246"/>
    </row>
    <row r="269" spans="1:36" s="271" customFormat="1" x14ac:dyDescent="0.2">
      <c r="A269" s="286"/>
      <c r="B269" s="246"/>
      <c r="C269" s="246"/>
      <c r="D269" s="246"/>
      <c r="E269" s="246"/>
      <c r="F269" s="246"/>
      <c r="G269" s="246"/>
      <c r="H269" s="246"/>
      <c r="I269" s="246"/>
      <c r="J269" s="246"/>
      <c r="K269" s="246"/>
      <c r="L269" s="246"/>
      <c r="M269" s="246"/>
      <c r="N269" s="246"/>
      <c r="O269" s="246"/>
      <c r="P269" s="246"/>
      <c r="Q269" s="246"/>
      <c r="R269" s="246"/>
      <c r="S269" s="246"/>
      <c r="T269" s="246"/>
      <c r="U269" s="246"/>
      <c r="V269" s="246"/>
      <c r="W269" s="246"/>
      <c r="X269" s="246"/>
      <c r="Y269" s="246"/>
      <c r="Z269" s="246"/>
      <c r="AA269" s="246"/>
      <c r="AB269" s="246"/>
      <c r="AC269" s="246"/>
      <c r="AD269" s="246"/>
      <c r="AE269" s="246"/>
      <c r="AF269" s="246"/>
      <c r="AG269" s="246"/>
      <c r="AH269" s="246"/>
      <c r="AI269" s="246"/>
      <c r="AJ269" s="246"/>
    </row>
    <row r="270" spans="1:36" s="271" customFormat="1" x14ac:dyDescent="0.2">
      <c r="A270" s="286"/>
      <c r="B270" s="246"/>
      <c r="C270" s="246"/>
      <c r="D270" s="246"/>
      <c r="E270" s="246"/>
      <c r="F270" s="246"/>
      <c r="G270" s="246"/>
      <c r="H270" s="246"/>
      <c r="I270" s="246"/>
      <c r="J270" s="246"/>
      <c r="K270" s="246"/>
      <c r="L270" s="246"/>
      <c r="M270" s="246"/>
      <c r="N270" s="246"/>
      <c r="O270" s="246"/>
      <c r="P270" s="246"/>
      <c r="Q270" s="246"/>
      <c r="R270" s="246"/>
      <c r="S270" s="246"/>
      <c r="T270" s="246"/>
      <c r="U270" s="246"/>
      <c r="V270" s="246"/>
      <c r="W270" s="246"/>
      <c r="X270" s="246"/>
      <c r="Y270" s="246"/>
      <c r="Z270" s="246"/>
      <c r="AA270" s="246"/>
      <c r="AB270" s="246"/>
      <c r="AC270" s="246"/>
      <c r="AD270" s="246"/>
      <c r="AE270" s="246"/>
      <c r="AF270" s="246"/>
      <c r="AG270" s="246"/>
      <c r="AH270" s="246"/>
      <c r="AI270" s="246"/>
      <c r="AJ270" s="246"/>
    </row>
    <row r="271" spans="1:36" s="271" customFormat="1" x14ac:dyDescent="0.2">
      <c r="A271" s="286"/>
      <c r="B271" s="246"/>
      <c r="C271" s="246"/>
      <c r="D271" s="246"/>
      <c r="E271" s="246"/>
      <c r="F271" s="246"/>
      <c r="G271" s="246"/>
      <c r="H271" s="246"/>
      <c r="I271" s="246"/>
      <c r="J271" s="246"/>
      <c r="K271" s="246"/>
      <c r="L271" s="246"/>
      <c r="M271" s="246"/>
      <c r="N271" s="246"/>
      <c r="O271" s="246"/>
      <c r="P271" s="246"/>
      <c r="Q271" s="246"/>
      <c r="R271" s="246"/>
      <c r="S271" s="246"/>
      <c r="T271" s="246"/>
      <c r="U271" s="246"/>
      <c r="V271" s="246"/>
      <c r="W271" s="246"/>
      <c r="X271" s="246"/>
      <c r="Y271" s="246"/>
      <c r="Z271" s="246"/>
      <c r="AA271" s="246"/>
      <c r="AB271" s="246"/>
      <c r="AC271" s="246"/>
      <c r="AD271" s="246"/>
      <c r="AE271" s="246"/>
      <c r="AF271" s="246"/>
      <c r="AG271" s="246"/>
      <c r="AH271" s="246"/>
      <c r="AI271" s="246"/>
      <c r="AJ271" s="246"/>
    </row>
    <row r="272" spans="1:36" s="271" customFormat="1" x14ac:dyDescent="0.2">
      <c r="A272" s="286"/>
      <c r="B272" s="246"/>
      <c r="C272" s="246"/>
      <c r="D272" s="246"/>
      <c r="E272" s="246"/>
      <c r="F272" s="246"/>
      <c r="G272" s="246"/>
      <c r="H272" s="246"/>
      <c r="I272" s="246"/>
      <c r="J272" s="246"/>
      <c r="K272" s="246"/>
      <c r="L272" s="246"/>
      <c r="M272" s="246"/>
      <c r="N272" s="246"/>
      <c r="O272" s="246"/>
      <c r="P272" s="246"/>
      <c r="Q272" s="246"/>
      <c r="R272" s="246"/>
      <c r="S272" s="246"/>
      <c r="T272" s="246"/>
      <c r="U272" s="246"/>
      <c r="V272" s="246"/>
      <c r="W272" s="246"/>
      <c r="X272" s="246"/>
      <c r="Y272" s="246"/>
      <c r="Z272" s="246"/>
      <c r="AA272" s="246"/>
      <c r="AB272" s="246"/>
      <c r="AC272" s="246"/>
      <c r="AD272" s="246"/>
      <c r="AE272" s="246"/>
      <c r="AF272" s="246"/>
      <c r="AG272" s="246"/>
      <c r="AH272" s="246"/>
      <c r="AI272" s="246"/>
      <c r="AJ272" s="246"/>
    </row>
    <row r="273" spans="1:36" s="271" customFormat="1" x14ac:dyDescent="0.2">
      <c r="A273" s="286"/>
      <c r="B273" s="246"/>
      <c r="C273" s="246"/>
      <c r="D273" s="246"/>
      <c r="E273" s="246"/>
      <c r="F273" s="246"/>
      <c r="G273" s="246"/>
      <c r="H273" s="246"/>
      <c r="I273" s="246"/>
      <c r="J273" s="246"/>
      <c r="K273" s="246"/>
      <c r="L273" s="246"/>
      <c r="M273" s="246"/>
      <c r="N273" s="246"/>
      <c r="O273" s="246"/>
      <c r="P273" s="246"/>
      <c r="Q273" s="246"/>
      <c r="R273" s="246"/>
      <c r="S273" s="246"/>
      <c r="T273" s="246"/>
      <c r="U273" s="246"/>
      <c r="V273" s="246"/>
      <c r="W273" s="246"/>
      <c r="X273" s="246"/>
      <c r="Y273" s="246"/>
      <c r="Z273" s="246"/>
      <c r="AA273" s="246"/>
      <c r="AB273" s="246"/>
      <c r="AC273" s="246"/>
      <c r="AD273" s="246"/>
      <c r="AE273" s="246"/>
      <c r="AF273" s="246"/>
      <c r="AG273" s="246"/>
      <c r="AH273" s="246"/>
      <c r="AI273" s="246"/>
      <c r="AJ273" s="246"/>
    </row>
    <row r="274" spans="1:36" s="271" customFormat="1" x14ac:dyDescent="0.2">
      <c r="A274" s="286"/>
      <c r="B274" s="246"/>
      <c r="C274" s="246"/>
      <c r="D274" s="246"/>
      <c r="E274" s="246"/>
      <c r="F274" s="246"/>
      <c r="G274" s="246"/>
      <c r="H274" s="246"/>
      <c r="I274" s="246"/>
      <c r="J274" s="246"/>
      <c r="K274" s="246"/>
      <c r="L274" s="246"/>
      <c r="M274" s="246"/>
      <c r="N274" s="246"/>
      <c r="O274" s="246"/>
      <c r="P274" s="246"/>
      <c r="Q274" s="246"/>
      <c r="R274" s="246"/>
      <c r="S274" s="246"/>
      <c r="T274" s="246"/>
      <c r="U274" s="246"/>
      <c r="V274" s="246"/>
      <c r="W274" s="246"/>
      <c r="X274" s="246"/>
      <c r="Y274" s="246"/>
      <c r="Z274" s="246"/>
      <c r="AA274" s="246"/>
      <c r="AB274" s="246"/>
      <c r="AC274" s="246"/>
      <c r="AD274" s="246"/>
      <c r="AE274" s="246"/>
      <c r="AF274" s="246"/>
      <c r="AG274" s="246"/>
      <c r="AH274" s="246"/>
      <c r="AI274" s="246"/>
      <c r="AJ274" s="246"/>
    </row>
    <row r="275" spans="1:36" s="271" customFormat="1" x14ac:dyDescent="0.2">
      <c r="A275" s="286"/>
      <c r="B275" s="246"/>
      <c r="C275" s="246"/>
      <c r="D275" s="246"/>
      <c r="E275" s="246"/>
      <c r="F275" s="246"/>
      <c r="G275" s="246"/>
      <c r="H275" s="246"/>
      <c r="I275" s="246"/>
      <c r="J275" s="246"/>
      <c r="K275" s="246"/>
      <c r="L275" s="246"/>
      <c r="M275" s="246"/>
      <c r="N275" s="246"/>
      <c r="O275" s="246"/>
      <c r="P275" s="246"/>
      <c r="Q275" s="246"/>
      <c r="R275" s="246"/>
      <c r="S275" s="246"/>
      <c r="T275" s="246"/>
      <c r="U275" s="246"/>
      <c r="V275" s="246"/>
      <c r="W275" s="246"/>
      <c r="X275" s="246"/>
      <c r="Y275" s="246"/>
      <c r="Z275" s="246"/>
      <c r="AA275" s="246"/>
      <c r="AB275" s="246"/>
      <c r="AC275" s="246"/>
      <c r="AD275" s="246"/>
      <c r="AE275" s="246"/>
      <c r="AF275" s="246"/>
      <c r="AG275" s="246"/>
      <c r="AH275" s="246"/>
      <c r="AI275" s="246"/>
      <c r="AJ275" s="246"/>
    </row>
    <row r="276" spans="1:36" s="271" customFormat="1" x14ac:dyDescent="0.2">
      <c r="A276" s="286"/>
      <c r="B276" s="246"/>
      <c r="C276" s="246"/>
      <c r="D276" s="246"/>
      <c r="E276" s="246"/>
      <c r="F276" s="246"/>
      <c r="G276" s="246"/>
      <c r="H276" s="246"/>
      <c r="I276" s="246"/>
      <c r="J276" s="246"/>
      <c r="K276" s="246"/>
      <c r="L276" s="246"/>
      <c r="M276" s="246"/>
      <c r="N276" s="246"/>
      <c r="O276" s="246"/>
      <c r="P276" s="246"/>
      <c r="Q276" s="246"/>
      <c r="R276" s="246"/>
      <c r="S276" s="246"/>
      <c r="T276" s="246"/>
      <c r="U276" s="246"/>
      <c r="V276" s="246"/>
      <c r="W276" s="246"/>
      <c r="X276" s="246"/>
      <c r="Y276" s="246"/>
      <c r="Z276" s="246"/>
      <c r="AA276" s="246"/>
      <c r="AB276" s="246"/>
      <c r="AC276" s="246"/>
      <c r="AD276" s="246"/>
      <c r="AE276" s="246"/>
      <c r="AF276" s="246"/>
      <c r="AG276" s="246"/>
      <c r="AH276" s="246"/>
      <c r="AI276" s="246"/>
      <c r="AJ276" s="246"/>
    </row>
    <row r="277" spans="1:36" s="288" customFormat="1" x14ac:dyDescent="0.2">
      <c r="A277" s="286"/>
      <c r="B277" s="246"/>
      <c r="C277" s="246"/>
      <c r="D277" s="246"/>
      <c r="E277" s="246"/>
      <c r="F277" s="246"/>
      <c r="G277" s="246"/>
      <c r="H277" s="246"/>
      <c r="I277" s="246"/>
      <c r="J277" s="246"/>
      <c r="K277" s="246"/>
      <c r="L277" s="246"/>
      <c r="M277" s="246"/>
      <c r="N277" s="246"/>
      <c r="O277" s="246"/>
      <c r="P277" s="246"/>
      <c r="Q277" s="246"/>
      <c r="R277" s="246"/>
      <c r="S277" s="246"/>
      <c r="T277" s="246"/>
      <c r="U277" s="246"/>
      <c r="V277" s="246"/>
      <c r="W277" s="246"/>
      <c r="X277" s="246"/>
      <c r="Y277" s="246"/>
      <c r="Z277" s="246"/>
      <c r="AA277" s="246"/>
      <c r="AB277" s="246"/>
      <c r="AC277" s="246"/>
      <c r="AD277" s="246"/>
      <c r="AE277" s="246"/>
      <c r="AF277" s="246"/>
      <c r="AG277" s="246"/>
      <c r="AH277" s="246"/>
      <c r="AI277" s="246"/>
      <c r="AJ277" s="246"/>
    </row>
    <row r="278" spans="1:36" s="271" customFormat="1" x14ac:dyDescent="0.2">
      <c r="A278" s="286"/>
      <c r="B278" s="246"/>
      <c r="C278" s="246"/>
      <c r="D278" s="246"/>
      <c r="E278" s="246"/>
      <c r="F278" s="246"/>
      <c r="G278" s="246"/>
      <c r="H278" s="246"/>
      <c r="I278" s="246"/>
      <c r="J278" s="246"/>
      <c r="K278" s="246"/>
      <c r="L278" s="246"/>
      <c r="M278" s="246"/>
      <c r="N278" s="246"/>
      <c r="O278" s="246"/>
      <c r="P278" s="246"/>
      <c r="Q278" s="246"/>
      <c r="R278" s="246"/>
      <c r="S278" s="246"/>
      <c r="T278" s="246"/>
      <c r="U278" s="246"/>
      <c r="V278" s="246"/>
      <c r="W278" s="246"/>
      <c r="X278" s="246"/>
      <c r="Y278" s="246"/>
      <c r="Z278" s="246"/>
      <c r="AA278" s="246"/>
      <c r="AB278" s="246"/>
      <c r="AC278" s="246"/>
      <c r="AD278" s="246"/>
      <c r="AE278" s="246"/>
      <c r="AF278" s="246"/>
      <c r="AG278" s="246"/>
      <c r="AH278" s="246"/>
      <c r="AI278" s="246"/>
      <c r="AJ278" s="246"/>
    </row>
    <row r="279" spans="1:36" s="273" customFormat="1" x14ac:dyDescent="0.2">
      <c r="A279" s="286"/>
      <c r="B279" s="246"/>
      <c r="C279" s="246"/>
      <c r="D279" s="246"/>
      <c r="E279" s="246"/>
      <c r="F279" s="246"/>
      <c r="G279" s="246"/>
      <c r="H279" s="246"/>
      <c r="I279" s="246"/>
      <c r="J279" s="246"/>
      <c r="K279" s="246"/>
      <c r="L279" s="246"/>
      <c r="M279" s="246"/>
      <c r="N279" s="246"/>
      <c r="O279" s="246"/>
      <c r="P279" s="246"/>
      <c r="Q279" s="246"/>
      <c r="R279" s="246"/>
      <c r="S279" s="246"/>
      <c r="T279" s="246"/>
      <c r="U279" s="246"/>
      <c r="V279" s="246"/>
      <c r="W279" s="246"/>
      <c r="X279" s="246"/>
      <c r="Y279" s="246"/>
      <c r="Z279" s="246"/>
      <c r="AA279" s="246"/>
      <c r="AB279" s="246"/>
      <c r="AC279" s="246"/>
      <c r="AD279" s="246"/>
      <c r="AE279" s="246"/>
      <c r="AF279" s="246"/>
      <c r="AG279" s="246"/>
      <c r="AH279" s="246"/>
      <c r="AI279" s="246"/>
      <c r="AJ279" s="246"/>
    </row>
  </sheetData>
  <sheetProtection algorithmName="SHA-512" hashValue="q7uY98vQbPb8A19AhhldQhCv3ncrpz2ZqA/q/EBLB/v5NQUppFkMyve/aj3ua/GYO5R7Pd6xZJfVY99deKO9KA==" saltValue="5jocGLZkmQzJWmJfMr5tSg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C247"/>
  <sheetViews>
    <sheetView workbookViewId="0">
      <selection activeCell="A2" sqref="A2:H197"/>
    </sheetView>
  </sheetViews>
  <sheetFormatPr defaultColWidth="9.140625" defaultRowHeight="11.25" x14ac:dyDescent="0.2"/>
  <cols>
    <col min="1" max="1" width="10.85546875" style="440" bestFit="1" customWidth="1"/>
    <col min="2" max="2" width="7.140625" style="440" bestFit="1" customWidth="1"/>
    <col min="3" max="3" width="12.425781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6.5703125" style="410" bestFit="1" customWidth="1"/>
    <col min="17" max="18" width="5.7109375" style="241" bestFit="1" customWidth="1"/>
    <col min="19" max="19" width="6.5703125" style="241" bestFit="1" customWidth="1"/>
    <col min="20" max="22" width="5.7109375" style="241" bestFit="1" customWidth="1"/>
    <col min="23" max="23" width="4.85546875" style="241" bestFit="1" customWidth="1"/>
    <col min="24" max="24" width="13.28515625" style="62" bestFit="1" customWidth="1"/>
    <col min="25" max="25" width="9.140625" style="241"/>
    <col min="26" max="27" width="9.42578125" style="409" bestFit="1" customWidth="1"/>
    <col min="28" max="28" width="7.7109375" style="410" bestFit="1" customWidth="1"/>
    <col min="29" max="29" width="19.85546875" style="414" bestFit="1" customWidth="1"/>
    <col min="30" max="16384" width="9.140625" style="241"/>
  </cols>
  <sheetData>
    <row r="1" spans="1:29" ht="12" thickBot="1" x14ac:dyDescent="0.25">
      <c r="A1" s="444" t="s">
        <v>69</v>
      </c>
      <c r="B1" s="431" t="s">
        <v>65</v>
      </c>
      <c r="C1" s="431" t="s">
        <v>119</v>
      </c>
      <c r="D1" s="431" t="s">
        <v>120</v>
      </c>
      <c r="E1" s="431" t="s">
        <v>121</v>
      </c>
      <c r="F1" s="431" t="s">
        <v>122</v>
      </c>
      <c r="G1" s="431" t="s">
        <v>123</v>
      </c>
      <c r="H1" s="442" t="s">
        <v>116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139</v>
      </c>
      <c r="T1" s="643" t="s">
        <v>152</v>
      </c>
      <c r="U1" s="645" t="s">
        <v>223</v>
      </c>
      <c r="V1" s="644" t="s">
        <v>224</v>
      </c>
      <c r="W1" s="317" t="s">
        <v>74</v>
      </c>
      <c r="X1" s="617" t="s">
        <v>109</v>
      </c>
      <c r="Z1" s="415" t="s">
        <v>111</v>
      </c>
      <c r="AA1" s="415" t="s">
        <v>114</v>
      </c>
      <c r="AB1" s="417" t="s">
        <v>112</v>
      </c>
      <c r="AC1" s="412" t="s">
        <v>65</v>
      </c>
    </row>
    <row r="2" spans="1:29" x14ac:dyDescent="0.2">
      <c r="A2" s="438" t="s">
        <v>243</v>
      </c>
      <c r="B2" s="439">
        <v>42553</v>
      </c>
      <c r="C2" s="440" t="s">
        <v>77</v>
      </c>
      <c r="D2" s="440" t="s">
        <v>234</v>
      </c>
      <c r="E2" s="441">
        <v>0.41666666666666669</v>
      </c>
      <c r="F2" s="441">
        <v>0.5</v>
      </c>
      <c r="G2" s="440">
        <v>2</v>
      </c>
      <c r="J2" s="302" t="s">
        <v>107</v>
      </c>
      <c r="K2" s="400">
        <f>SUM(G:G)</f>
        <v>888.05</v>
      </c>
      <c r="L2" s="401">
        <f>SUMIF($C:$C,"Driver",$G:$G)</f>
        <v>27.92</v>
      </c>
      <c r="M2" s="401">
        <f>SUMIF($C:$C,"Private Party",$G:$G)</f>
        <v>190</v>
      </c>
      <c r="N2" s="401">
        <f>SUMIF($C:$C,"Parking Control",$G:$G)</f>
        <v>0</v>
      </c>
      <c r="O2" s="401">
        <f>SUMIF($C:$C,"The Firehouse",$G:$G)</f>
        <v>171.75</v>
      </c>
      <c r="P2" s="401">
        <f>SUMIF($C:$C,"Ten22",$G:$G)</f>
        <v>126</v>
      </c>
      <c r="Q2" s="401">
        <f>SUMIF($C:$C,"Raley Field",$G:$G)</f>
        <v>91.25</v>
      </c>
      <c r="R2" s="401">
        <f>SUMIF($C:$C,"Sutter Club",$G:$G)</f>
        <v>17.5</v>
      </c>
      <c r="S2" s="401">
        <f>SUMIF($C:$C,"Rio City Cafe",$G:$G)</f>
        <v>110.13</v>
      </c>
      <c r="T2" s="401">
        <f>SUMIF($C:$C,"House of Oliver",$G:$G)</f>
        <v>26.75</v>
      </c>
      <c r="U2" s="401">
        <f>SUMIF($C:$C,"Empress Tavern",$G:$G)</f>
        <v>26</v>
      </c>
      <c r="V2" s="401">
        <f>SUMIF($C:$C,"The UV (Bandera)",$G:$G)</f>
        <v>91.25</v>
      </c>
      <c r="W2" s="401">
        <f>SUMIF($C:$C,"Meeting",$G:$G)+SUMIF($C:$C,"Training",$G:$G)</f>
        <v>9.5</v>
      </c>
      <c r="X2" s="618">
        <f>SUM(L2:N2,Q2:W2)</f>
        <v>590.29999999999995</v>
      </c>
      <c r="Z2" s="409">
        <v>0.11893518518518519</v>
      </c>
      <c r="AA2" s="409">
        <v>0.12274305555555555</v>
      </c>
      <c r="AB2" s="410">
        <f t="shared" ref="AB2:AB7" si="0">HRS(Z2,AA2)</f>
        <v>9.1388888888888742E-2</v>
      </c>
      <c r="AC2" s="413">
        <v>42558</v>
      </c>
    </row>
    <row r="3" spans="1:29" x14ac:dyDescent="0.2">
      <c r="A3" s="438" t="s">
        <v>243</v>
      </c>
      <c r="B3" s="439">
        <v>42557</v>
      </c>
      <c r="C3" s="440" t="s">
        <v>77</v>
      </c>
      <c r="D3" s="440" t="s">
        <v>234</v>
      </c>
      <c r="E3" s="441">
        <v>0.10416666666666667</v>
      </c>
      <c r="F3" s="441">
        <v>0.44791666666666669</v>
      </c>
      <c r="G3" s="440">
        <v>7.75</v>
      </c>
      <c r="J3" s="302" t="s">
        <v>108</v>
      </c>
      <c r="K3" s="303">
        <f>Total!D52</f>
        <v>916.55</v>
      </c>
      <c r="L3" s="304">
        <f>Total!G52</f>
        <v>27.92</v>
      </c>
      <c r="M3" s="304">
        <f>Total!H52</f>
        <v>190</v>
      </c>
      <c r="N3" s="304">
        <f>Total!I52</f>
        <v>0</v>
      </c>
      <c r="O3" s="304">
        <f>Total!J52</f>
        <v>178</v>
      </c>
      <c r="P3" s="304">
        <f>Total!K52</f>
        <v>148.25</v>
      </c>
      <c r="Q3" s="304">
        <f>Total!L52</f>
        <v>91.25</v>
      </c>
      <c r="R3" s="304">
        <f>Total!M52</f>
        <v>17.5</v>
      </c>
      <c r="S3" s="304">
        <f>Total!N52</f>
        <v>110.13</v>
      </c>
      <c r="T3" s="304">
        <f>Total!O52</f>
        <v>26.75</v>
      </c>
      <c r="U3" s="304">
        <f>Total!P52</f>
        <v>26</v>
      </c>
      <c r="V3" s="304">
        <f>Total!Q52</f>
        <v>91.25</v>
      </c>
      <c r="W3" s="304">
        <f>Total!R52</f>
        <v>9.5</v>
      </c>
      <c r="X3" s="619">
        <f>SUM(L3:N3,Q3:W3)</f>
        <v>590.29999999999995</v>
      </c>
      <c r="Z3" s="409">
        <v>0.1230324074074074</v>
      </c>
      <c r="AA3" s="409">
        <v>0.15791666666666668</v>
      </c>
      <c r="AB3" s="410">
        <f t="shared" si="0"/>
        <v>0.83722222222222276</v>
      </c>
      <c r="AC3" s="413">
        <v>42558</v>
      </c>
    </row>
    <row r="4" spans="1:29" ht="12" thickBot="1" x14ac:dyDescent="0.25">
      <c r="A4" s="438" t="s">
        <v>242</v>
      </c>
      <c r="B4" s="439">
        <v>42552</v>
      </c>
      <c r="C4" s="440" t="s">
        <v>77</v>
      </c>
      <c r="D4" s="440" t="s">
        <v>230</v>
      </c>
      <c r="E4" s="441">
        <v>0.92708333333333337</v>
      </c>
      <c r="F4" s="441">
        <v>0.125</v>
      </c>
      <c r="G4" s="440">
        <v>4.75</v>
      </c>
      <c r="J4" s="305" t="s">
        <v>60</v>
      </c>
      <c r="K4" s="306">
        <f>K2-K3</f>
        <v>-28.5</v>
      </c>
      <c r="L4" s="307">
        <f t="shared" ref="L4:W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-6.25</v>
      </c>
      <c r="P4" s="307">
        <f t="shared" si="1"/>
        <v>-22.25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ref="U4:V4" si="2">U2-U3</f>
        <v>0</v>
      </c>
      <c r="V4" s="307">
        <f t="shared" si="2"/>
        <v>0</v>
      </c>
      <c r="W4" s="307">
        <f t="shared" si="1"/>
        <v>0</v>
      </c>
      <c r="X4" s="620">
        <f>X2-X3</f>
        <v>0</v>
      </c>
      <c r="Z4" s="409">
        <v>0.22017361111111111</v>
      </c>
      <c r="AA4" s="409">
        <v>0.23274305555555555</v>
      </c>
      <c r="AB4" s="410">
        <f t="shared" si="0"/>
        <v>0.30166666666666653</v>
      </c>
      <c r="AC4" s="413">
        <v>42559</v>
      </c>
    </row>
    <row r="5" spans="1:29" ht="12" thickBot="1" x14ac:dyDescent="0.25">
      <c r="A5" s="440" t="s">
        <v>242</v>
      </c>
      <c r="B5" s="439">
        <v>42553</v>
      </c>
      <c r="C5" s="440" t="s">
        <v>77</v>
      </c>
      <c r="D5" s="440" t="s">
        <v>230</v>
      </c>
      <c r="E5" s="441">
        <v>0.91666666666666663</v>
      </c>
      <c r="F5" s="441">
        <v>0.11458333333333333</v>
      </c>
      <c r="G5" s="440">
        <v>4.75</v>
      </c>
      <c r="M5" s="241"/>
      <c r="N5" s="241"/>
      <c r="O5" s="241"/>
      <c r="P5" s="241"/>
      <c r="Z5" s="409">
        <v>0.62810185185185186</v>
      </c>
      <c r="AA5" s="409">
        <v>0.63420138888888888</v>
      </c>
      <c r="AB5" s="410">
        <f t="shared" si="0"/>
        <v>0.14638888888888868</v>
      </c>
      <c r="AC5" s="413">
        <v>42561</v>
      </c>
    </row>
    <row r="6" spans="1:29" ht="12" thickBot="1" x14ac:dyDescent="0.25">
      <c r="A6" s="438" t="s">
        <v>242</v>
      </c>
      <c r="B6" s="439">
        <v>42559</v>
      </c>
      <c r="C6" s="440" t="s">
        <v>77</v>
      </c>
      <c r="D6" s="440" t="s">
        <v>230</v>
      </c>
      <c r="E6" s="441">
        <v>0.91666666666666663</v>
      </c>
      <c r="F6" s="441">
        <v>0.11458333333333333</v>
      </c>
      <c r="G6" s="440">
        <v>4.67</v>
      </c>
      <c r="J6" s="308" t="s">
        <v>110</v>
      </c>
      <c r="K6" s="309">
        <f>X4</f>
        <v>0</v>
      </c>
      <c r="M6" s="413"/>
      <c r="N6" s="416"/>
      <c r="O6" s="416"/>
      <c r="P6" s="418"/>
      <c r="Q6" s="299"/>
      <c r="R6" s="299"/>
      <c r="S6" s="299"/>
      <c r="T6" s="299"/>
      <c r="U6" s="299"/>
      <c r="V6" s="299"/>
      <c r="X6" s="320" t="s">
        <v>115</v>
      </c>
      <c r="Z6" s="416">
        <v>0.32716435185185183</v>
      </c>
      <c r="AA6" s="409">
        <v>0.35023148148148148</v>
      </c>
      <c r="AB6" s="410">
        <f t="shared" si="0"/>
        <v>0.5536111111111115</v>
      </c>
      <c r="AC6" s="414">
        <v>42562</v>
      </c>
    </row>
    <row r="7" spans="1:29" ht="12" thickBot="1" x14ac:dyDescent="0.25">
      <c r="A7" s="438" t="s">
        <v>242</v>
      </c>
      <c r="B7" s="439">
        <v>42560</v>
      </c>
      <c r="C7" s="440" t="s">
        <v>77</v>
      </c>
      <c r="D7" s="440" t="s">
        <v>230</v>
      </c>
      <c r="E7" s="441">
        <v>0.9375</v>
      </c>
      <c r="F7" s="441">
        <v>0.10416666666666667</v>
      </c>
      <c r="G7" s="440">
        <v>4</v>
      </c>
      <c r="M7" s="419"/>
      <c r="N7" s="416"/>
      <c r="O7" s="416"/>
      <c r="P7" s="420"/>
      <c r="Q7" s="299"/>
      <c r="R7" s="420"/>
      <c r="S7" s="420"/>
      <c r="T7" s="420"/>
      <c r="U7" s="420"/>
      <c r="V7" s="420"/>
      <c r="X7" s="621">
        <v>42552</v>
      </c>
      <c r="Z7" s="416">
        <v>0.35023148148148148</v>
      </c>
      <c r="AA7" s="409">
        <v>0.36519675925925926</v>
      </c>
      <c r="AB7" s="410">
        <f t="shared" si="0"/>
        <v>0.35916666666666686</v>
      </c>
      <c r="AC7" s="414">
        <v>42562</v>
      </c>
    </row>
    <row r="8" spans="1:29" ht="12" thickBot="1" x14ac:dyDescent="0.25">
      <c r="A8" s="438" t="s">
        <v>196</v>
      </c>
      <c r="B8" s="439">
        <v>42564</v>
      </c>
      <c r="C8" s="440" t="s">
        <v>222</v>
      </c>
      <c r="D8" s="440" t="s">
        <v>240</v>
      </c>
      <c r="E8" s="441">
        <v>0.75</v>
      </c>
      <c r="F8" s="441">
        <v>0.91666666666666663</v>
      </c>
      <c r="G8" s="440">
        <v>4</v>
      </c>
      <c r="J8" s="308" t="s">
        <v>113</v>
      </c>
      <c r="K8" s="309">
        <f>SUM(AB:AB)</f>
        <v>15.351944444444449</v>
      </c>
      <c r="X8" s="621">
        <v>42553</v>
      </c>
      <c r="Z8" s="416">
        <v>0.63194444444444442</v>
      </c>
      <c r="AA8" s="409">
        <v>0.63214120370370364</v>
      </c>
      <c r="AB8" s="410">
        <f t="shared" ref="AB8:AB13" si="3">HRS(Z8,AA8)</f>
        <v>4.722222222221184E-3</v>
      </c>
      <c r="AC8" s="414">
        <v>42563</v>
      </c>
    </row>
    <row r="9" spans="1:29" x14ac:dyDescent="0.2">
      <c r="A9" s="438" t="s">
        <v>186</v>
      </c>
      <c r="B9" s="439">
        <v>42564</v>
      </c>
      <c r="C9" s="440" t="s">
        <v>222</v>
      </c>
      <c r="D9" s="440" t="s">
        <v>240</v>
      </c>
      <c r="E9" s="441">
        <v>0.75</v>
      </c>
      <c r="F9" s="441">
        <v>0.91666666666666663</v>
      </c>
      <c r="G9" s="440">
        <v>4</v>
      </c>
      <c r="X9" s="621">
        <v>42554</v>
      </c>
      <c r="Z9" s="416">
        <v>0.21078703703703705</v>
      </c>
      <c r="AA9" s="409">
        <v>0.21151620370370372</v>
      </c>
      <c r="AB9" s="410">
        <f t="shared" si="3"/>
        <v>1.7500000000000071E-2</v>
      </c>
      <c r="AC9" s="414">
        <v>42564</v>
      </c>
    </row>
    <row r="10" spans="1:29" x14ac:dyDescent="0.2">
      <c r="A10" s="438" t="s">
        <v>186</v>
      </c>
      <c r="B10" s="439">
        <v>42565</v>
      </c>
      <c r="C10" s="440" t="s">
        <v>222</v>
      </c>
      <c r="D10" s="440" t="s">
        <v>240</v>
      </c>
      <c r="E10" s="441">
        <v>0.75</v>
      </c>
      <c r="F10" s="441">
        <v>0.9375</v>
      </c>
      <c r="G10" s="440">
        <v>4.5</v>
      </c>
      <c r="X10" s="621">
        <v>42555</v>
      </c>
      <c r="Z10" s="416">
        <v>0.21225694444444443</v>
      </c>
      <c r="AA10" s="409">
        <v>0.22034722222222222</v>
      </c>
      <c r="AB10" s="410">
        <f t="shared" si="3"/>
        <v>0.19416666666666704</v>
      </c>
      <c r="AC10" s="414">
        <v>42564</v>
      </c>
    </row>
    <row r="11" spans="1:29" x14ac:dyDescent="0.2">
      <c r="A11" s="438" t="s">
        <v>186</v>
      </c>
      <c r="B11" s="439">
        <v>42566</v>
      </c>
      <c r="C11" s="440" t="s">
        <v>222</v>
      </c>
      <c r="D11" s="440" t="s">
        <v>240</v>
      </c>
      <c r="E11" s="441">
        <v>0.75</v>
      </c>
      <c r="F11" s="441">
        <v>0.9375</v>
      </c>
      <c r="G11" s="440">
        <v>4.5</v>
      </c>
      <c r="X11" s="621">
        <v>42556</v>
      </c>
      <c r="Z11" s="416">
        <v>0.22981481481481481</v>
      </c>
      <c r="AA11" s="409">
        <v>0.23098379629629628</v>
      </c>
      <c r="AB11" s="410">
        <f t="shared" si="3"/>
        <v>2.80555555555555E-2</v>
      </c>
      <c r="AC11" s="414">
        <v>42564</v>
      </c>
    </row>
    <row r="12" spans="1:29" x14ac:dyDescent="0.2">
      <c r="A12" s="438" t="s">
        <v>177</v>
      </c>
      <c r="B12" s="439">
        <v>42565</v>
      </c>
      <c r="C12" s="440" t="s">
        <v>222</v>
      </c>
      <c r="D12" s="440" t="s">
        <v>240</v>
      </c>
      <c r="E12" s="441">
        <v>0.75</v>
      </c>
      <c r="F12" s="441">
        <v>0.95833333333333337</v>
      </c>
      <c r="G12" s="440">
        <v>5</v>
      </c>
      <c r="X12" s="621">
        <v>42557</v>
      </c>
      <c r="Z12" s="416">
        <v>0.7402777777777777</v>
      </c>
      <c r="AA12" s="409">
        <v>0.74832175925925926</v>
      </c>
      <c r="AB12" s="410">
        <f t="shared" si="3"/>
        <v>0.19305555555555731</v>
      </c>
      <c r="AC12" s="414">
        <v>42564</v>
      </c>
    </row>
    <row r="13" spans="1:29" x14ac:dyDescent="0.2">
      <c r="A13" s="440" t="s">
        <v>178</v>
      </c>
      <c r="B13" s="439">
        <v>42566</v>
      </c>
      <c r="C13" s="440" t="s">
        <v>222</v>
      </c>
      <c r="D13" s="440" t="s">
        <v>240</v>
      </c>
      <c r="E13" s="441">
        <v>0.75</v>
      </c>
      <c r="F13" s="441">
        <v>0.91666666666666663</v>
      </c>
      <c r="G13" s="440">
        <v>4</v>
      </c>
      <c r="X13" s="621">
        <v>42558</v>
      </c>
      <c r="Z13" s="409">
        <v>0.52787037037037032</v>
      </c>
      <c r="AA13" s="409">
        <v>0.53605324074074068</v>
      </c>
      <c r="AB13" s="410">
        <f t="shared" si="3"/>
        <v>0.1963888888888885</v>
      </c>
      <c r="AC13" s="413">
        <v>42565</v>
      </c>
    </row>
    <row r="14" spans="1:29" x14ac:dyDescent="0.2">
      <c r="A14" s="438" t="s">
        <v>199</v>
      </c>
      <c r="B14" s="439">
        <v>42560</v>
      </c>
      <c r="C14" s="440" t="s">
        <v>151</v>
      </c>
      <c r="D14" s="440" t="s">
        <v>229</v>
      </c>
      <c r="E14" s="441">
        <v>0.70833333333333337</v>
      </c>
      <c r="F14" s="441">
        <v>0.88541666666666663</v>
      </c>
      <c r="G14" s="440">
        <v>4.25</v>
      </c>
      <c r="X14" s="621">
        <v>42559</v>
      </c>
      <c r="Z14" s="409">
        <v>0.38708333333333328</v>
      </c>
      <c r="AA14" s="409">
        <v>0.41984953703703703</v>
      </c>
      <c r="AB14" s="410">
        <f t="shared" ref="AB14:AB24" si="4">HRS(Z14,AA14)</f>
        <v>0.78638888888889014</v>
      </c>
      <c r="AC14" s="413">
        <v>42569</v>
      </c>
    </row>
    <row r="15" spans="1:29" x14ac:dyDescent="0.2">
      <c r="A15" s="438" t="s">
        <v>199</v>
      </c>
      <c r="B15" s="439">
        <v>42566</v>
      </c>
      <c r="C15" s="440" t="s">
        <v>151</v>
      </c>
      <c r="D15" s="440" t="s">
        <v>229</v>
      </c>
      <c r="E15" s="441">
        <v>0.70833333333333337</v>
      </c>
      <c r="F15" s="441">
        <v>0.92708333333333337</v>
      </c>
      <c r="G15" s="440">
        <v>5.25</v>
      </c>
      <c r="X15" s="621">
        <v>42560</v>
      </c>
      <c r="Z15" s="409">
        <v>0.64493055555555556</v>
      </c>
      <c r="AA15" s="409">
        <v>0.64640046296296294</v>
      </c>
      <c r="AB15" s="410">
        <f t="shared" si="4"/>
        <v>3.5277777777777075E-2</v>
      </c>
      <c r="AC15" s="413">
        <v>42569</v>
      </c>
    </row>
    <row r="16" spans="1:29" x14ac:dyDescent="0.2">
      <c r="A16" s="438" t="s">
        <v>178</v>
      </c>
      <c r="B16" s="439">
        <v>42552</v>
      </c>
      <c r="C16" s="440" t="s">
        <v>151</v>
      </c>
      <c r="D16" s="440" t="s">
        <v>229</v>
      </c>
      <c r="E16" s="441">
        <v>0.69791666666666663</v>
      </c>
      <c r="F16" s="441">
        <v>0.91666666666666663</v>
      </c>
      <c r="G16" s="440">
        <v>5.25</v>
      </c>
      <c r="X16" s="621">
        <v>42561</v>
      </c>
      <c r="Z16" s="409">
        <v>0.77846064814814808</v>
      </c>
      <c r="AA16" s="409">
        <v>0.80432870370370368</v>
      </c>
      <c r="AB16" s="410">
        <f t="shared" si="4"/>
        <v>0.62083333333333446</v>
      </c>
      <c r="AC16" s="413">
        <v>42569</v>
      </c>
    </row>
    <row r="17" spans="1:29" x14ac:dyDescent="0.2">
      <c r="A17" s="438" t="s">
        <v>178</v>
      </c>
      <c r="B17" s="439">
        <v>42553</v>
      </c>
      <c r="C17" s="440" t="s">
        <v>151</v>
      </c>
      <c r="D17" s="440" t="s">
        <v>229</v>
      </c>
      <c r="E17" s="441">
        <v>0.70833333333333337</v>
      </c>
      <c r="F17" s="441">
        <v>0.94791666666666663</v>
      </c>
      <c r="G17" s="440">
        <v>5.75</v>
      </c>
      <c r="X17" s="621">
        <v>42562</v>
      </c>
      <c r="Z17" s="409">
        <v>0.80432870370370368</v>
      </c>
      <c r="AA17" s="409">
        <v>0.81048611111111113</v>
      </c>
      <c r="AB17" s="410">
        <f t="shared" si="4"/>
        <v>0.14777777777777867</v>
      </c>
      <c r="AC17" s="413">
        <v>42569</v>
      </c>
    </row>
    <row r="18" spans="1:29" x14ac:dyDescent="0.2">
      <c r="A18" s="438" t="s">
        <v>178</v>
      </c>
      <c r="B18" s="439">
        <v>42559</v>
      </c>
      <c r="C18" s="440" t="s">
        <v>151</v>
      </c>
      <c r="D18" s="440" t="s">
        <v>229</v>
      </c>
      <c r="E18" s="441">
        <v>0.70833333333333337</v>
      </c>
      <c r="F18" s="441">
        <v>0.96875</v>
      </c>
      <c r="G18" s="440">
        <v>6.25</v>
      </c>
      <c r="X18" s="621">
        <v>42563</v>
      </c>
      <c r="Z18" s="409">
        <v>0.81120370370370365</v>
      </c>
      <c r="AA18" s="409">
        <v>0.8181018518518518</v>
      </c>
      <c r="AB18" s="410">
        <f t="shared" si="4"/>
        <v>0.16555555555555568</v>
      </c>
      <c r="AC18" s="413">
        <v>42569</v>
      </c>
    </row>
    <row r="19" spans="1:29" x14ac:dyDescent="0.2">
      <c r="A19" s="438" t="s">
        <v>196</v>
      </c>
      <c r="B19" s="439">
        <v>42556</v>
      </c>
      <c r="C19" s="440" t="s">
        <v>118</v>
      </c>
      <c r="D19" s="440" t="s">
        <v>235</v>
      </c>
      <c r="E19" s="441">
        <v>0.65625</v>
      </c>
      <c r="F19" s="441">
        <v>0.72916666666666663</v>
      </c>
      <c r="G19" s="440">
        <v>1.75</v>
      </c>
      <c r="X19" s="621">
        <v>42564</v>
      </c>
      <c r="Z19" s="409">
        <v>0.8181018518518518</v>
      </c>
      <c r="AA19" s="409">
        <v>0.82495370370370369</v>
      </c>
      <c r="AB19" s="410">
        <f t="shared" si="4"/>
        <v>0.16444444444444528</v>
      </c>
      <c r="AC19" s="413">
        <v>42569</v>
      </c>
    </row>
    <row r="20" spans="1:29" x14ac:dyDescent="0.2">
      <c r="A20" s="438" t="s">
        <v>178</v>
      </c>
      <c r="B20" s="439">
        <v>42556</v>
      </c>
      <c r="C20" s="440" t="s">
        <v>118</v>
      </c>
      <c r="D20" s="440" t="s">
        <v>235</v>
      </c>
      <c r="E20" s="441">
        <v>0.64583333333333337</v>
      </c>
      <c r="F20" s="441">
        <v>0.6875</v>
      </c>
      <c r="G20" s="440">
        <v>1</v>
      </c>
      <c r="X20" s="621">
        <v>42565</v>
      </c>
      <c r="Z20" s="409">
        <v>0.82495370370370369</v>
      </c>
      <c r="AA20" s="409">
        <v>0.82909722222222226</v>
      </c>
      <c r="AB20" s="410">
        <f t="shared" si="4"/>
        <v>9.9444444444445779E-2</v>
      </c>
      <c r="AC20" s="413">
        <v>42569</v>
      </c>
    </row>
    <row r="21" spans="1:29" x14ac:dyDescent="0.2">
      <c r="A21" s="438" t="s">
        <v>178</v>
      </c>
      <c r="B21" s="439">
        <v>42562</v>
      </c>
      <c r="C21" s="440" t="s">
        <v>118</v>
      </c>
      <c r="D21" s="440" t="s">
        <v>235</v>
      </c>
      <c r="E21" s="441">
        <v>0.625</v>
      </c>
      <c r="F21" s="441">
        <v>0.6875</v>
      </c>
      <c r="G21" s="440">
        <v>1.5</v>
      </c>
      <c r="X21" s="621">
        <v>42566</v>
      </c>
      <c r="Z21" s="409">
        <v>0.82909722222222226</v>
      </c>
      <c r="AA21" s="409">
        <v>0.84589120370370363</v>
      </c>
      <c r="AB21" s="410">
        <f t="shared" si="4"/>
        <v>0.40305555555555284</v>
      </c>
      <c r="AC21" s="413">
        <v>42569</v>
      </c>
    </row>
    <row r="22" spans="1:29" ht="12" thickBot="1" x14ac:dyDescent="0.25">
      <c r="A22" s="440" t="s">
        <v>246</v>
      </c>
      <c r="B22" s="439">
        <v>42562</v>
      </c>
      <c r="C22" s="440" t="s">
        <v>118</v>
      </c>
      <c r="D22" s="440" t="s">
        <v>239</v>
      </c>
      <c r="E22" s="441">
        <v>0.70833333333333337</v>
      </c>
      <c r="F22" s="441">
        <v>0.78125</v>
      </c>
      <c r="G22" s="440">
        <v>1.75</v>
      </c>
      <c r="X22" s="622"/>
      <c r="Z22" s="409">
        <v>0.84589120370370363</v>
      </c>
      <c r="AA22" s="409">
        <v>0.85465277777777782</v>
      </c>
      <c r="AB22" s="410">
        <f t="shared" si="4"/>
        <v>0.21027777777778045</v>
      </c>
      <c r="AC22" s="413">
        <v>42569</v>
      </c>
    </row>
    <row r="23" spans="1:29" ht="12.75" x14ac:dyDescent="0.2">
      <c r="A23" s="438" t="s">
        <v>181</v>
      </c>
      <c r="B23" s="439">
        <v>42556</v>
      </c>
      <c r="C23" s="440" t="s">
        <v>118</v>
      </c>
      <c r="D23" s="440" t="s">
        <v>235</v>
      </c>
      <c r="E23" s="441">
        <v>0.64583333333333337</v>
      </c>
      <c r="F23" s="441">
        <v>0.72916666666666663</v>
      </c>
      <c r="G23" s="440">
        <v>2</v>
      </c>
      <c r="X23" s="623" t="s">
        <v>153</v>
      </c>
      <c r="Z23" s="409">
        <v>0.85465277777777782</v>
      </c>
      <c r="AA23" s="409">
        <v>0.86450231481481488</v>
      </c>
      <c r="AB23" s="410">
        <f t="shared" si="4"/>
        <v>0.23638888888888943</v>
      </c>
      <c r="AC23" s="413">
        <v>42569</v>
      </c>
    </row>
    <row r="24" spans="1:29" x14ac:dyDescent="0.2">
      <c r="A24" s="438" t="s">
        <v>181</v>
      </c>
      <c r="B24" s="439">
        <v>42562</v>
      </c>
      <c r="C24" s="440" t="s">
        <v>118</v>
      </c>
      <c r="D24" s="440" t="s">
        <v>235</v>
      </c>
      <c r="E24" s="441">
        <v>0.64583333333333337</v>
      </c>
      <c r="F24" s="441">
        <v>0.70833333333333337</v>
      </c>
      <c r="G24" s="440">
        <v>1.5</v>
      </c>
      <c r="Z24" s="409">
        <v>0.86450231481481488</v>
      </c>
      <c r="AA24" s="409">
        <v>0.87741898148148145</v>
      </c>
      <c r="AB24" s="410">
        <f t="shared" si="4"/>
        <v>0.30999999999999783</v>
      </c>
      <c r="AC24" s="413">
        <v>42569</v>
      </c>
    </row>
    <row r="25" spans="1:29" x14ac:dyDescent="0.2">
      <c r="A25" s="438" t="s">
        <v>185</v>
      </c>
      <c r="B25" s="439">
        <v>42559</v>
      </c>
      <c r="C25" s="440" t="s">
        <v>117</v>
      </c>
      <c r="D25" s="440" t="s">
        <v>231</v>
      </c>
      <c r="E25" s="441">
        <v>0.69791666666666663</v>
      </c>
      <c r="F25" s="441">
        <v>0.80208333333333337</v>
      </c>
      <c r="G25" s="440">
        <v>2.5</v>
      </c>
      <c r="K25" s="440"/>
      <c r="X25" s="430"/>
      <c r="Z25" s="409">
        <v>0.92836805555555557</v>
      </c>
      <c r="AA25" s="409">
        <v>0.93864583333333329</v>
      </c>
      <c r="AB25" s="410">
        <f t="shared" ref="AB25:AB30" si="5">HRS(Z25,AA25)</f>
        <v>0.24666666666666526</v>
      </c>
      <c r="AC25" s="413">
        <v>42569</v>
      </c>
    </row>
    <row r="26" spans="1:29" x14ac:dyDescent="0.2">
      <c r="A26" s="438" t="s">
        <v>185</v>
      </c>
      <c r="B26" s="439">
        <v>42563</v>
      </c>
      <c r="C26" s="440" t="s">
        <v>117</v>
      </c>
      <c r="D26" s="440" t="s">
        <v>231</v>
      </c>
      <c r="E26" s="441">
        <v>0.69791666666666663</v>
      </c>
      <c r="F26" s="441">
        <v>0.8125</v>
      </c>
      <c r="G26" s="440">
        <v>2.75</v>
      </c>
      <c r="X26" s="430"/>
      <c r="Z26" s="409">
        <v>0.94540509259259264</v>
      </c>
      <c r="AA26" s="409">
        <v>0.95437500000000008</v>
      </c>
      <c r="AB26" s="410">
        <f t="shared" si="5"/>
        <v>0.21527777777777857</v>
      </c>
      <c r="AC26" s="413">
        <v>42569</v>
      </c>
    </row>
    <row r="27" spans="1:29" x14ac:dyDescent="0.2">
      <c r="A27" s="440" t="s">
        <v>185</v>
      </c>
      <c r="B27" s="439">
        <v>42564</v>
      </c>
      <c r="C27" s="440" t="s">
        <v>117</v>
      </c>
      <c r="D27" s="440" t="s">
        <v>231</v>
      </c>
      <c r="E27" s="441">
        <v>0.70833333333333337</v>
      </c>
      <c r="F27" s="441">
        <v>0.86458333333333337</v>
      </c>
      <c r="G27" s="440">
        <v>3.75</v>
      </c>
      <c r="X27" s="430"/>
      <c r="Z27" s="409">
        <v>0.95437500000000008</v>
      </c>
      <c r="AA27" s="409">
        <v>0.9628472222222223</v>
      </c>
      <c r="AB27" s="410">
        <f t="shared" si="5"/>
        <v>0.20333333333333314</v>
      </c>
      <c r="AC27" s="413">
        <v>42569</v>
      </c>
    </row>
    <row r="28" spans="1:29" x14ac:dyDescent="0.2">
      <c r="A28" s="438" t="s">
        <v>185</v>
      </c>
      <c r="B28" s="439">
        <v>42565</v>
      </c>
      <c r="C28" s="440" t="s">
        <v>117</v>
      </c>
      <c r="D28" s="440" t="s">
        <v>231</v>
      </c>
      <c r="E28" s="441">
        <v>0.6875</v>
      </c>
      <c r="F28" s="441">
        <v>0.85416666666666663</v>
      </c>
      <c r="G28" s="440">
        <v>4</v>
      </c>
      <c r="X28" s="430"/>
      <c r="Z28" s="409">
        <v>0.9628472222222223</v>
      </c>
      <c r="AA28" s="409">
        <v>0.99087962962962972</v>
      </c>
      <c r="AB28" s="410">
        <f t="shared" si="5"/>
        <v>0.67277777777777814</v>
      </c>
      <c r="AC28" s="413">
        <v>42569</v>
      </c>
    </row>
    <row r="29" spans="1:29" x14ac:dyDescent="0.2">
      <c r="A29" s="438" t="s">
        <v>196</v>
      </c>
      <c r="B29" s="439">
        <v>42565</v>
      </c>
      <c r="C29" s="440" t="s">
        <v>117</v>
      </c>
      <c r="D29" s="440" t="s">
        <v>232</v>
      </c>
      <c r="E29" s="441">
        <v>0.67708333333333337</v>
      </c>
      <c r="F29" s="441">
        <v>0.86458333333333337</v>
      </c>
      <c r="G29" s="440">
        <v>4.5</v>
      </c>
      <c r="H29" s="443">
        <v>15</v>
      </c>
      <c r="X29" s="430"/>
      <c r="Z29" s="409">
        <v>0.99087962962962972</v>
      </c>
      <c r="AA29" s="409">
        <v>1.2326388888888888E-2</v>
      </c>
      <c r="AB29" s="410">
        <f t="shared" si="5"/>
        <v>0.51472222222221997</v>
      </c>
      <c r="AC29" s="413">
        <v>42569</v>
      </c>
    </row>
    <row r="30" spans="1:29" x14ac:dyDescent="0.2">
      <c r="A30" s="438" t="s">
        <v>175</v>
      </c>
      <c r="B30" s="439">
        <v>42553</v>
      </c>
      <c r="C30" s="440" t="s">
        <v>117</v>
      </c>
      <c r="D30" s="440" t="s">
        <v>231</v>
      </c>
      <c r="E30" s="441">
        <v>0.33333333333333331</v>
      </c>
      <c r="F30" s="441">
        <v>0.76041666666666663</v>
      </c>
      <c r="G30" s="440">
        <v>9.75</v>
      </c>
      <c r="X30" s="430"/>
      <c r="Z30" s="409">
        <v>1.2326388888888888E-2</v>
      </c>
      <c r="AA30" s="409">
        <v>2.5648148148148146E-2</v>
      </c>
      <c r="AB30" s="410">
        <f t="shared" si="5"/>
        <v>0.31972222222222219</v>
      </c>
      <c r="AC30" s="413">
        <v>42570</v>
      </c>
    </row>
    <row r="31" spans="1:29" x14ac:dyDescent="0.2">
      <c r="A31" s="438" t="s">
        <v>199</v>
      </c>
      <c r="B31" s="439">
        <v>42558</v>
      </c>
      <c r="C31" s="440" t="s">
        <v>117</v>
      </c>
      <c r="D31" s="440" t="s">
        <v>232</v>
      </c>
      <c r="E31" s="441">
        <v>0.6875</v>
      </c>
      <c r="F31" s="441">
        <v>0.83333333333333337</v>
      </c>
      <c r="G31" s="440">
        <v>3.5</v>
      </c>
      <c r="H31" s="443">
        <v>15</v>
      </c>
      <c r="X31" s="430"/>
      <c r="Z31" s="409">
        <v>3.172453703703703E-2</v>
      </c>
      <c r="AA31" s="409">
        <v>3.2546296296296295E-2</v>
      </c>
      <c r="AB31" s="410">
        <f t="shared" ref="AB31:AB44" si="6">HRS(Z31,AA31)</f>
        <v>1.9722222222222363E-2</v>
      </c>
      <c r="AC31" s="413">
        <v>42570</v>
      </c>
    </row>
    <row r="32" spans="1:29" x14ac:dyDescent="0.2">
      <c r="A32" s="438" t="s">
        <v>199</v>
      </c>
      <c r="B32" s="439">
        <v>42559</v>
      </c>
      <c r="C32" s="440" t="s">
        <v>117</v>
      </c>
      <c r="D32" s="440" t="s">
        <v>232</v>
      </c>
      <c r="E32" s="441">
        <v>0.67708333333333337</v>
      </c>
      <c r="F32" s="441">
        <v>0.94791666666666663</v>
      </c>
      <c r="G32" s="440">
        <v>6.5</v>
      </c>
      <c r="H32" s="443">
        <v>25</v>
      </c>
      <c r="X32" s="430"/>
      <c r="Z32" s="409">
        <v>0.8736342592592593</v>
      </c>
      <c r="AA32" s="409">
        <v>0.91729166666666673</v>
      </c>
      <c r="AB32" s="410">
        <f t="shared" si="6"/>
        <v>1.0477777777777781</v>
      </c>
      <c r="AC32" s="413">
        <v>42570</v>
      </c>
    </row>
    <row r="33" spans="1:29" x14ac:dyDescent="0.2">
      <c r="A33" s="438" t="s">
        <v>177</v>
      </c>
      <c r="B33" s="439">
        <v>42559</v>
      </c>
      <c r="C33" s="440" t="s">
        <v>117</v>
      </c>
      <c r="D33" s="440" t="s">
        <v>231</v>
      </c>
      <c r="E33" s="441">
        <v>0.6875</v>
      </c>
      <c r="F33" s="441">
        <v>0.92708333333333337</v>
      </c>
      <c r="G33" s="440">
        <v>5.75</v>
      </c>
      <c r="X33" s="430"/>
      <c r="Z33" s="409">
        <v>0.91729166666666673</v>
      </c>
      <c r="AA33" s="409">
        <v>0.91877314814814814</v>
      </c>
      <c r="AB33" s="410">
        <f t="shared" si="6"/>
        <v>3.5555555555554008E-2</v>
      </c>
      <c r="AC33" s="413">
        <v>42570</v>
      </c>
    </row>
    <row r="34" spans="1:29" x14ac:dyDescent="0.2">
      <c r="A34" s="438" t="s">
        <v>177</v>
      </c>
      <c r="B34" s="439">
        <v>42560</v>
      </c>
      <c r="C34" s="440" t="s">
        <v>117</v>
      </c>
      <c r="D34" s="440" t="s">
        <v>231</v>
      </c>
      <c r="E34" s="441">
        <v>0.67708333333333337</v>
      </c>
      <c r="F34" s="441">
        <v>0.95833333333333337</v>
      </c>
      <c r="G34" s="440">
        <v>6.25</v>
      </c>
      <c r="X34" s="430"/>
      <c r="Z34" s="409">
        <v>0.91877314814814814</v>
      </c>
      <c r="AA34" s="409">
        <v>0.93864583333333329</v>
      </c>
      <c r="AB34" s="410">
        <f t="shared" si="6"/>
        <v>0.4769444444444435</v>
      </c>
      <c r="AC34" s="413">
        <v>42570</v>
      </c>
    </row>
    <row r="35" spans="1:29" x14ac:dyDescent="0.2">
      <c r="A35" s="438" t="s">
        <v>187</v>
      </c>
      <c r="B35" s="439">
        <v>42553</v>
      </c>
      <c r="C35" s="440" t="s">
        <v>117</v>
      </c>
      <c r="D35" s="440" t="s">
        <v>231</v>
      </c>
      <c r="E35" s="441">
        <v>0.33333333333333331</v>
      </c>
      <c r="F35" s="441">
        <v>0.76041666666666663</v>
      </c>
      <c r="G35" s="440">
        <v>9.75</v>
      </c>
      <c r="X35" s="430"/>
      <c r="Z35" s="409">
        <v>0.93864583333333329</v>
      </c>
      <c r="AA35" s="409">
        <v>0.93896990740740749</v>
      </c>
      <c r="AB35" s="410">
        <f t="shared" si="6"/>
        <v>7.77777777778077E-3</v>
      </c>
      <c r="AC35" s="413">
        <v>42570</v>
      </c>
    </row>
    <row r="36" spans="1:29" x14ac:dyDescent="0.2">
      <c r="A36" s="438" t="s">
        <v>187</v>
      </c>
      <c r="B36" s="439">
        <v>42560</v>
      </c>
      <c r="C36" s="440" t="s">
        <v>117</v>
      </c>
      <c r="D36" s="440" t="s">
        <v>231</v>
      </c>
      <c r="E36" s="441">
        <v>0.67708333333333337</v>
      </c>
      <c r="F36" s="441">
        <v>0.84375</v>
      </c>
      <c r="G36" s="440">
        <v>4</v>
      </c>
      <c r="X36" s="430"/>
      <c r="Z36" s="409">
        <v>0.93896990740740749</v>
      </c>
      <c r="AA36" s="409">
        <v>0.96434027777777775</v>
      </c>
      <c r="AB36" s="410">
        <f t="shared" si="6"/>
        <v>0.60888888888888637</v>
      </c>
      <c r="AC36" s="413">
        <v>42570</v>
      </c>
    </row>
    <row r="37" spans="1:29" x14ac:dyDescent="0.2">
      <c r="A37" s="438" t="s">
        <v>204</v>
      </c>
      <c r="B37" s="439">
        <v>42558</v>
      </c>
      <c r="C37" s="440" t="s">
        <v>117</v>
      </c>
      <c r="D37" s="440" t="s">
        <v>231</v>
      </c>
      <c r="E37" s="441">
        <v>0.69791666666666663</v>
      </c>
      <c r="F37" s="441">
        <v>0.79166666666666663</v>
      </c>
      <c r="G37" s="440">
        <v>2.25</v>
      </c>
      <c r="X37" s="430"/>
      <c r="Z37" s="409">
        <v>0.96434027777777775</v>
      </c>
      <c r="AA37" s="409">
        <v>0.96745370370370365</v>
      </c>
      <c r="AB37" s="410">
        <f t="shared" si="6"/>
        <v>7.4722222222221468E-2</v>
      </c>
      <c r="AC37" s="413">
        <v>42570</v>
      </c>
    </row>
    <row r="38" spans="1:29" x14ac:dyDescent="0.2">
      <c r="A38" s="438" t="s">
        <v>205</v>
      </c>
      <c r="B38" s="439">
        <v>42563</v>
      </c>
      <c r="C38" s="440" t="s">
        <v>117</v>
      </c>
      <c r="D38" s="440" t="s">
        <v>231</v>
      </c>
      <c r="E38" s="441">
        <v>0.6875</v>
      </c>
      <c r="F38" s="441">
        <v>0.8125</v>
      </c>
      <c r="G38" s="440">
        <v>3</v>
      </c>
      <c r="X38" s="430"/>
      <c r="Z38" s="409">
        <v>0.96745370370370365</v>
      </c>
      <c r="AA38" s="409">
        <v>0.97512731481481485</v>
      </c>
      <c r="AB38" s="410">
        <f t="shared" si="6"/>
        <v>0.18416666666666881</v>
      </c>
      <c r="AC38" s="413">
        <v>42570</v>
      </c>
    </row>
    <row r="39" spans="1:29" x14ac:dyDescent="0.2">
      <c r="A39" s="438" t="s">
        <v>206</v>
      </c>
      <c r="B39" s="439">
        <v>42553</v>
      </c>
      <c r="C39" s="440" t="s">
        <v>117</v>
      </c>
      <c r="D39" s="440" t="s">
        <v>231</v>
      </c>
      <c r="E39" s="441">
        <v>0.33333333333333331</v>
      </c>
      <c r="F39" s="441">
        <v>0.76041666666666663</v>
      </c>
      <c r="G39" s="440">
        <v>9.75</v>
      </c>
      <c r="X39" s="430"/>
      <c r="Z39" s="409">
        <v>0.97512731481481485</v>
      </c>
      <c r="AA39" s="409">
        <v>0.98936342592592597</v>
      </c>
      <c r="AB39" s="410">
        <f t="shared" si="6"/>
        <v>0.34166666666666679</v>
      </c>
      <c r="AC39" s="413">
        <v>42570</v>
      </c>
    </row>
    <row r="40" spans="1:29" x14ac:dyDescent="0.2">
      <c r="A40" s="440" t="s">
        <v>178</v>
      </c>
      <c r="B40" s="439">
        <v>42560</v>
      </c>
      <c r="C40" s="440" t="s">
        <v>117</v>
      </c>
      <c r="D40" s="440" t="s">
        <v>232</v>
      </c>
      <c r="E40" s="441">
        <v>0.66666666666666663</v>
      </c>
      <c r="F40" s="441">
        <v>0.95833333333333337</v>
      </c>
      <c r="G40" s="440">
        <v>6.5</v>
      </c>
      <c r="H40" s="443">
        <v>25</v>
      </c>
      <c r="X40" s="430"/>
      <c r="Z40" s="409">
        <v>0.98936342592592597</v>
      </c>
      <c r="AA40" s="409">
        <v>0.9900810185185186</v>
      </c>
      <c r="AB40" s="410">
        <f t="shared" si="6"/>
        <v>1.7222222222223138E-2</v>
      </c>
      <c r="AC40" s="413">
        <v>42570</v>
      </c>
    </row>
    <row r="41" spans="1:29" x14ac:dyDescent="0.2">
      <c r="A41" s="438" t="s">
        <v>178</v>
      </c>
      <c r="B41" s="439">
        <v>42564</v>
      </c>
      <c r="C41" s="440" t="s">
        <v>117</v>
      </c>
      <c r="D41" s="440" t="s">
        <v>232</v>
      </c>
      <c r="E41" s="441">
        <v>0.6875</v>
      </c>
      <c r="F41" s="441">
        <v>0.89583333333333337</v>
      </c>
      <c r="G41" s="440">
        <v>5</v>
      </c>
      <c r="H41" s="443">
        <v>15</v>
      </c>
      <c r="X41" s="430"/>
      <c r="Z41" s="409">
        <v>0.99009259259259252</v>
      </c>
      <c r="AA41" s="409">
        <v>0.99091435185185184</v>
      </c>
      <c r="AB41" s="410">
        <f t="shared" si="6"/>
        <v>1.9722222222223529E-2</v>
      </c>
      <c r="AC41" s="413">
        <v>42570</v>
      </c>
    </row>
    <row r="42" spans="1:29" x14ac:dyDescent="0.2">
      <c r="A42" s="440" t="s">
        <v>178</v>
      </c>
      <c r="B42" s="439">
        <v>42565</v>
      </c>
      <c r="C42" s="440" t="s">
        <v>117</v>
      </c>
      <c r="D42" s="440" t="s">
        <v>231</v>
      </c>
      <c r="E42" s="441">
        <v>0.6875</v>
      </c>
      <c r="F42" s="441">
        <v>0.85416666666666663</v>
      </c>
      <c r="G42" s="440">
        <v>4</v>
      </c>
      <c r="Z42" s="409">
        <v>0.99091435185185184</v>
      </c>
      <c r="AA42" s="409">
        <v>0.99258101851851854</v>
      </c>
      <c r="AB42" s="410">
        <f t="shared" si="6"/>
        <v>4.0000000000000924E-2</v>
      </c>
      <c r="AC42" s="413">
        <v>42570</v>
      </c>
    </row>
    <row r="43" spans="1:29" x14ac:dyDescent="0.2">
      <c r="A43" s="440" t="s">
        <v>172</v>
      </c>
      <c r="B43" s="439">
        <v>42553</v>
      </c>
      <c r="C43" s="440" t="s">
        <v>117</v>
      </c>
      <c r="D43" s="440" t="s">
        <v>231</v>
      </c>
      <c r="E43" s="441">
        <v>0.34375</v>
      </c>
      <c r="F43" s="441">
        <v>0.76041666666666663</v>
      </c>
      <c r="G43" s="440">
        <v>9.5</v>
      </c>
      <c r="Z43" s="409">
        <v>0.99258101851851854</v>
      </c>
      <c r="AA43" s="409">
        <v>0.99291666666666656</v>
      </c>
      <c r="AB43" s="410">
        <f t="shared" si="6"/>
        <v>8.0555555555523739E-3</v>
      </c>
      <c r="AC43" s="413">
        <v>42570</v>
      </c>
    </row>
    <row r="44" spans="1:29" x14ac:dyDescent="0.2">
      <c r="A44" s="438" t="s">
        <v>172</v>
      </c>
      <c r="B44" s="439">
        <v>42558</v>
      </c>
      <c r="C44" s="440" t="s">
        <v>117</v>
      </c>
      <c r="D44" s="440" t="s">
        <v>231</v>
      </c>
      <c r="E44" s="441">
        <v>0.69791666666666663</v>
      </c>
      <c r="F44" s="441">
        <v>0.80208333333333337</v>
      </c>
      <c r="G44" s="440">
        <v>2.5</v>
      </c>
      <c r="Z44" s="409">
        <v>0.99291666666666656</v>
      </c>
      <c r="AA44" s="409">
        <v>0.99424768518518514</v>
      </c>
      <c r="AB44" s="410">
        <f t="shared" si="6"/>
        <v>3.1944444444445885E-2</v>
      </c>
      <c r="AC44" s="413">
        <v>42570</v>
      </c>
    </row>
    <row r="45" spans="1:29" x14ac:dyDescent="0.2">
      <c r="A45" s="440" t="s">
        <v>188</v>
      </c>
      <c r="B45" s="439">
        <v>42559</v>
      </c>
      <c r="C45" s="440" t="s">
        <v>117</v>
      </c>
      <c r="D45" s="440" t="s">
        <v>231</v>
      </c>
      <c r="E45" s="441">
        <v>0.6875</v>
      </c>
      <c r="F45" s="441">
        <v>0.80208333333333337</v>
      </c>
      <c r="G45" s="440">
        <v>2.75</v>
      </c>
      <c r="Z45" s="409">
        <v>0.99813657407407408</v>
      </c>
      <c r="AA45" s="409">
        <v>0.99866898148148142</v>
      </c>
      <c r="AB45" s="410">
        <f t="shared" ref="AB45:AB50" si="7">HRS(Z45,AA45)</f>
        <v>1.2777777777776222E-2</v>
      </c>
      <c r="AC45" s="413">
        <v>42570</v>
      </c>
    </row>
    <row r="46" spans="1:29" x14ac:dyDescent="0.2">
      <c r="A46" s="438" t="s">
        <v>188</v>
      </c>
      <c r="B46" s="439">
        <v>42560</v>
      </c>
      <c r="C46" s="440" t="s">
        <v>117</v>
      </c>
      <c r="D46" s="440" t="s">
        <v>231</v>
      </c>
      <c r="E46" s="441">
        <v>0.625</v>
      </c>
      <c r="F46" s="441">
        <v>0</v>
      </c>
      <c r="G46" s="440">
        <v>8.5</v>
      </c>
      <c r="Z46" s="409">
        <v>0.99918981481481473</v>
      </c>
      <c r="AA46" s="409">
        <v>1.0879629629629629E-3</v>
      </c>
      <c r="AB46" s="410">
        <f t="shared" si="7"/>
        <v>4.5555555555557709E-2</v>
      </c>
      <c r="AC46" s="413">
        <v>42570</v>
      </c>
    </row>
    <row r="47" spans="1:29" x14ac:dyDescent="0.2">
      <c r="A47" s="438" t="s">
        <v>188</v>
      </c>
      <c r="B47" s="439">
        <v>42561</v>
      </c>
      <c r="C47" s="440" t="s">
        <v>117</v>
      </c>
      <c r="D47" s="440" t="s">
        <v>231</v>
      </c>
      <c r="E47" s="441">
        <v>0.65625</v>
      </c>
      <c r="F47" s="441">
        <v>0.97916666666666663</v>
      </c>
      <c r="G47" s="440">
        <v>7.25</v>
      </c>
      <c r="Z47" s="409">
        <v>1.6967592592592593E-2</v>
      </c>
      <c r="AA47" s="409">
        <v>1.7465277777777777E-2</v>
      </c>
      <c r="AB47" s="410">
        <f t="shared" si="7"/>
        <v>1.1944444444444424E-2</v>
      </c>
      <c r="AC47" s="413">
        <v>42571</v>
      </c>
    </row>
    <row r="48" spans="1:29" x14ac:dyDescent="0.2">
      <c r="A48" s="438" t="s">
        <v>201</v>
      </c>
      <c r="B48" s="439">
        <v>42553</v>
      </c>
      <c r="C48" s="440" t="s">
        <v>117</v>
      </c>
      <c r="D48" s="440" t="s">
        <v>232</v>
      </c>
      <c r="E48" s="441">
        <v>0.33333333333333331</v>
      </c>
      <c r="F48" s="441">
        <v>0.76041666666666663</v>
      </c>
      <c r="G48" s="440">
        <v>9.75</v>
      </c>
      <c r="H48" s="443">
        <v>35</v>
      </c>
      <c r="Z48" s="409">
        <v>1.7962962962962962E-2</v>
      </c>
      <c r="AA48" s="409">
        <v>1.8599537037037036E-2</v>
      </c>
      <c r="AB48" s="410">
        <f t="shared" si="7"/>
        <v>1.5277777777777779E-2</v>
      </c>
      <c r="AC48" s="413">
        <v>42571</v>
      </c>
    </row>
    <row r="49" spans="1:29" x14ac:dyDescent="0.2">
      <c r="A49" s="438" t="s">
        <v>201</v>
      </c>
      <c r="B49" s="439">
        <v>42560</v>
      </c>
      <c r="C49" s="440" t="s">
        <v>117</v>
      </c>
      <c r="D49" s="440" t="s">
        <v>232</v>
      </c>
      <c r="E49" s="441">
        <v>0.51041666666666663</v>
      </c>
      <c r="F49" s="441">
        <v>0.69791666666666663</v>
      </c>
      <c r="G49" s="445">
        <v>4.5</v>
      </c>
      <c r="H49" s="443">
        <v>15</v>
      </c>
      <c r="Z49" s="409">
        <v>3.3750000000000002E-2</v>
      </c>
      <c r="AA49" s="409">
        <v>3.4270833333333334E-2</v>
      </c>
      <c r="AB49" s="410">
        <f t="shared" si="7"/>
        <v>1.2499999999999956E-2</v>
      </c>
      <c r="AC49" s="413">
        <v>42571</v>
      </c>
    </row>
    <row r="50" spans="1:29" x14ac:dyDescent="0.2">
      <c r="A50" s="438" t="s">
        <v>201</v>
      </c>
      <c r="B50" s="439">
        <v>42561</v>
      </c>
      <c r="C50" s="440" t="s">
        <v>117</v>
      </c>
      <c r="D50" s="440" t="s">
        <v>232</v>
      </c>
      <c r="E50" s="441">
        <v>0.65625</v>
      </c>
      <c r="F50" s="441">
        <v>0.98958333333333337</v>
      </c>
      <c r="G50" s="440">
        <v>7.5</v>
      </c>
      <c r="H50" s="443">
        <v>15</v>
      </c>
      <c r="Z50" s="409">
        <v>3.4270833333333334E-2</v>
      </c>
      <c r="AA50" s="409">
        <v>3.5381944444444445E-2</v>
      </c>
      <c r="AB50" s="410">
        <f t="shared" si="7"/>
        <v>2.6666666666666672E-2</v>
      </c>
      <c r="AC50" s="413">
        <v>42571</v>
      </c>
    </row>
    <row r="51" spans="1:29" x14ac:dyDescent="0.2">
      <c r="A51" s="438" t="s">
        <v>201</v>
      </c>
      <c r="B51" s="439">
        <v>42563</v>
      </c>
      <c r="C51" s="440" t="s">
        <v>117</v>
      </c>
      <c r="D51" s="440" t="s">
        <v>232</v>
      </c>
      <c r="E51" s="441">
        <v>0.6875</v>
      </c>
      <c r="F51" s="441">
        <v>0.8125</v>
      </c>
      <c r="G51" s="440">
        <v>3</v>
      </c>
      <c r="H51" s="443">
        <v>15</v>
      </c>
      <c r="Z51" s="409">
        <v>0.75223379629629628</v>
      </c>
      <c r="AA51" s="409">
        <v>0.92047453703703708</v>
      </c>
      <c r="AB51" s="410">
        <f>HRS(Z51,AA51)</f>
        <v>4.0377777777777792</v>
      </c>
      <c r="AC51" s="413">
        <v>42585</v>
      </c>
    </row>
    <row r="52" spans="1:29" x14ac:dyDescent="0.2">
      <c r="A52" s="438" t="s">
        <v>179</v>
      </c>
      <c r="B52" s="439">
        <v>42564</v>
      </c>
      <c r="C52" s="440" t="s">
        <v>117</v>
      </c>
      <c r="D52" s="440" t="s">
        <v>231</v>
      </c>
      <c r="E52" s="441">
        <v>0.70833333333333337</v>
      </c>
      <c r="F52" s="441">
        <v>0.86458333333333337</v>
      </c>
      <c r="G52" s="440">
        <v>3.75</v>
      </c>
      <c r="Z52" s="409">
        <v>0.92047453703703708</v>
      </c>
      <c r="AC52" s="413">
        <v>42585</v>
      </c>
    </row>
    <row r="53" spans="1:29" x14ac:dyDescent="0.2">
      <c r="A53" s="438" t="s">
        <v>180</v>
      </c>
      <c r="B53" s="439">
        <v>42560</v>
      </c>
      <c r="C53" s="440" t="s">
        <v>117</v>
      </c>
      <c r="D53" s="440" t="s">
        <v>231</v>
      </c>
      <c r="E53" s="441">
        <v>0.53125</v>
      </c>
      <c r="F53" s="441">
        <v>0.69791666666666663</v>
      </c>
      <c r="G53" s="440">
        <v>4</v>
      </c>
      <c r="AC53" s="413"/>
    </row>
    <row r="54" spans="1:29" x14ac:dyDescent="0.2">
      <c r="A54" s="438" t="s">
        <v>171</v>
      </c>
      <c r="B54" s="439">
        <v>42553</v>
      </c>
      <c r="C54" s="440" t="s">
        <v>117</v>
      </c>
      <c r="D54" s="440" t="s">
        <v>231</v>
      </c>
      <c r="E54" s="441">
        <v>0.33333333333333331</v>
      </c>
      <c r="F54" s="441">
        <v>0.76041666666666663</v>
      </c>
      <c r="G54" s="440">
        <v>9.75</v>
      </c>
      <c r="AC54" s="413"/>
    </row>
    <row r="55" spans="1:29" x14ac:dyDescent="0.2">
      <c r="A55" s="440" t="s">
        <v>171</v>
      </c>
      <c r="B55" s="439">
        <v>42558</v>
      </c>
      <c r="C55" s="440" t="s">
        <v>117</v>
      </c>
      <c r="D55" s="440" t="s">
        <v>231</v>
      </c>
      <c r="E55" s="441">
        <v>0.69791666666666663</v>
      </c>
      <c r="F55" s="441">
        <v>0.77083333333333337</v>
      </c>
      <c r="G55" s="440">
        <v>1.75</v>
      </c>
      <c r="AC55" s="413"/>
    </row>
    <row r="56" spans="1:29" x14ac:dyDescent="0.2">
      <c r="A56" s="440" t="s">
        <v>171</v>
      </c>
      <c r="B56" s="439">
        <v>42560</v>
      </c>
      <c r="C56" s="440" t="s">
        <v>117</v>
      </c>
      <c r="D56" s="440" t="s">
        <v>231</v>
      </c>
      <c r="E56" s="441">
        <v>0.6875</v>
      </c>
      <c r="F56" s="441">
        <v>0.95833333333333337</v>
      </c>
      <c r="G56" s="440">
        <v>6.5</v>
      </c>
      <c r="AC56" s="413"/>
    </row>
    <row r="57" spans="1:29" x14ac:dyDescent="0.2">
      <c r="A57" s="438" t="s">
        <v>210</v>
      </c>
      <c r="B57" s="439">
        <v>42563</v>
      </c>
      <c r="C57" s="440" t="s">
        <v>117</v>
      </c>
      <c r="D57" s="440" t="s">
        <v>231</v>
      </c>
      <c r="E57" s="441">
        <v>0.69791666666666663</v>
      </c>
      <c r="F57" s="441">
        <v>0.8125</v>
      </c>
      <c r="G57" s="440">
        <v>2.75</v>
      </c>
      <c r="AC57" s="413"/>
    </row>
    <row r="58" spans="1:29" x14ac:dyDescent="0.2">
      <c r="A58" s="440" t="s">
        <v>211</v>
      </c>
      <c r="B58" s="439">
        <v>42559</v>
      </c>
      <c r="C58" s="440" t="s">
        <v>117</v>
      </c>
      <c r="D58" s="440" t="s">
        <v>231</v>
      </c>
      <c r="E58" s="441">
        <v>0.67708333333333337</v>
      </c>
      <c r="F58" s="441">
        <v>0.80208333333333337</v>
      </c>
      <c r="G58" s="440">
        <v>3</v>
      </c>
      <c r="AC58" s="413"/>
    </row>
    <row r="59" spans="1:29" x14ac:dyDescent="0.2">
      <c r="A59" s="438" t="s">
        <v>183</v>
      </c>
      <c r="B59" s="439">
        <v>42553</v>
      </c>
      <c r="C59" s="440" t="s">
        <v>117</v>
      </c>
      <c r="D59" s="440" t="s">
        <v>231</v>
      </c>
      <c r="E59" s="441">
        <v>0.33333333333333331</v>
      </c>
      <c r="F59" s="441">
        <v>0.76041666666666663</v>
      </c>
      <c r="G59" s="440">
        <v>9.75</v>
      </c>
      <c r="AC59" s="413"/>
    </row>
    <row r="60" spans="1:29" x14ac:dyDescent="0.2">
      <c r="A60" s="438" t="s">
        <v>245</v>
      </c>
      <c r="B60" s="439">
        <v>42560</v>
      </c>
      <c r="C60" s="440" t="s">
        <v>16</v>
      </c>
      <c r="D60" s="440" t="s">
        <v>97</v>
      </c>
      <c r="E60" s="441">
        <v>0.75</v>
      </c>
      <c r="F60" s="441">
        <v>0.94791666666666663</v>
      </c>
      <c r="G60" s="440">
        <v>4.75</v>
      </c>
      <c r="AC60" s="413"/>
    </row>
    <row r="61" spans="1:29" x14ac:dyDescent="0.2">
      <c r="A61" s="438" t="s">
        <v>196</v>
      </c>
      <c r="B61" s="439">
        <v>42552</v>
      </c>
      <c r="C61" s="440" t="s">
        <v>16</v>
      </c>
      <c r="D61" s="440" t="s">
        <v>67</v>
      </c>
      <c r="E61" s="441">
        <v>0.70833333333333337</v>
      </c>
      <c r="F61" s="441">
        <v>0.9375</v>
      </c>
      <c r="G61" s="440">
        <v>5.5</v>
      </c>
      <c r="AC61" s="413"/>
    </row>
    <row r="62" spans="1:29" x14ac:dyDescent="0.2">
      <c r="A62" s="438" t="s">
        <v>196</v>
      </c>
      <c r="B62" s="439">
        <v>42553</v>
      </c>
      <c r="C62" s="440" t="s">
        <v>16</v>
      </c>
      <c r="D62" s="440" t="s">
        <v>67</v>
      </c>
      <c r="E62" s="441">
        <v>0.70833333333333337</v>
      </c>
      <c r="F62" s="441">
        <v>0.84375</v>
      </c>
      <c r="G62" s="440">
        <v>3.25</v>
      </c>
      <c r="AC62" s="413"/>
    </row>
    <row r="63" spans="1:29" x14ac:dyDescent="0.2">
      <c r="A63" s="438" t="s">
        <v>196</v>
      </c>
      <c r="B63" s="439">
        <v>42554</v>
      </c>
      <c r="C63" s="440" t="s">
        <v>16</v>
      </c>
      <c r="D63" s="440" t="s">
        <v>67</v>
      </c>
      <c r="E63" s="441">
        <v>0.69791666666666663</v>
      </c>
      <c r="F63" s="441">
        <v>0.94791666666666663</v>
      </c>
      <c r="G63" s="440">
        <v>6</v>
      </c>
      <c r="AC63" s="413"/>
    </row>
    <row r="64" spans="1:29" x14ac:dyDescent="0.2">
      <c r="A64" s="438" t="s">
        <v>196</v>
      </c>
      <c r="B64" s="439">
        <v>42558</v>
      </c>
      <c r="C64" s="440" t="s">
        <v>16</v>
      </c>
      <c r="D64" s="440" t="s">
        <v>67</v>
      </c>
      <c r="E64" s="441">
        <v>0.70833333333333337</v>
      </c>
      <c r="F64" s="441">
        <v>0.9375</v>
      </c>
      <c r="G64" s="440">
        <v>5.5</v>
      </c>
      <c r="AC64" s="413"/>
    </row>
    <row r="65" spans="1:29" x14ac:dyDescent="0.2">
      <c r="A65" s="438" t="s">
        <v>196</v>
      </c>
      <c r="B65" s="439">
        <v>42559</v>
      </c>
      <c r="C65" s="440" t="s">
        <v>16</v>
      </c>
      <c r="D65" s="440" t="s">
        <v>67</v>
      </c>
      <c r="E65" s="441">
        <v>0.70833333333333337</v>
      </c>
      <c r="F65" s="441">
        <v>0.84375</v>
      </c>
      <c r="G65" s="440">
        <v>3.25</v>
      </c>
      <c r="AC65" s="413"/>
    </row>
    <row r="66" spans="1:29" x14ac:dyDescent="0.2">
      <c r="A66" s="438" t="s">
        <v>196</v>
      </c>
      <c r="B66" s="439">
        <v>42560</v>
      </c>
      <c r="C66" s="440" t="s">
        <v>16</v>
      </c>
      <c r="D66" s="440" t="s">
        <v>67</v>
      </c>
      <c r="E66" s="441">
        <v>0.70833333333333337</v>
      </c>
      <c r="F66" s="441">
        <v>0.94791666666666663</v>
      </c>
      <c r="G66" s="440">
        <v>5.75</v>
      </c>
      <c r="AC66" s="413"/>
    </row>
    <row r="67" spans="1:29" x14ac:dyDescent="0.2">
      <c r="A67" s="438" t="s">
        <v>196</v>
      </c>
      <c r="B67" s="439">
        <v>42561</v>
      </c>
      <c r="C67" s="440" t="s">
        <v>16</v>
      </c>
      <c r="D67" s="440" t="s">
        <v>67</v>
      </c>
      <c r="E67" s="441">
        <v>0.45833333333333331</v>
      </c>
      <c r="F67" s="441">
        <v>0.6875</v>
      </c>
      <c r="G67" s="440">
        <v>5.5</v>
      </c>
      <c r="AC67" s="413"/>
    </row>
    <row r="68" spans="1:29" x14ac:dyDescent="0.2">
      <c r="A68" s="438" t="s">
        <v>186</v>
      </c>
      <c r="B68" s="439">
        <v>42553</v>
      </c>
      <c r="C68" s="440" t="s">
        <v>16</v>
      </c>
      <c r="D68" s="440" t="s">
        <v>97</v>
      </c>
      <c r="E68" s="441">
        <v>0.70833333333333337</v>
      </c>
      <c r="F68" s="441">
        <v>0.91666666666666663</v>
      </c>
      <c r="G68" s="440">
        <v>5</v>
      </c>
      <c r="AC68" s="413"/>
    </row>
    <row r="69" spans="1:29" x14ac:dyDescent="0.2">
      <c r="A69" s="440" t="s">
        <v>186</v>
      </c>
      <c r="B69" s="439">
        <v>42559</v>
      </c>
      <c r="C69" s="440" t="s">
        <v>16</v>
      </c>
      <c r="D69" s="440" t="s">
        <v>97</v>
      </c>
      <c r="E69" s="441">
        <v>0.75</v>
      </c>
      <c r="F69" s="441">
        <v>0.91666666666666663</v>
      </c>
      <c r="G69" s="440">
        <v>4</v>
      </c>
      <c r="AC69" s="413"/>
    </row>
    <row r="70" spans="1:29" x14ac:dyDescent="0.2">
      <c r="A70" s="440" t="s">
        <v>176</v>
      </c>
      <c r="B70" s="439">
        <v>42553</v>
      </c>
      <c r="C70" s="440" t="s">
        <v>16</v>
      </c>
      <c r="D70" s="440" t="s">
        <v>97</v>
      </c>
      <c r="E70" s="441">
        <v>0.75</v>
      </c>
      <c r="F70" s="441">
        <v>0.92708333333333337</v>
      </c>
      <c r="G70" s="440">
        <v>4.25</v>
      </c>
      <c r="AC70" s="413"/>
    </row>
    <row r="71" spans="1:29" x14ac:dyDescent="0.2">
      <c r="A71" s="438" t="s">
        <v>176</v>
      </c>
      <c r="B71" s="439">
        <v>42554</v>
      </c>
      <c r="C71" s="440" t="s">
        <v>16</v>
      </c>
      <c r="D71" s="440" t="s">
        <v>97</v>
      </c>
      <c r="E71" s="441">
        <v>0.73958333333333337</v>
      </c>
      <c r="F71" s="441">
        <v>0.94791666666666663</v>
      </c>
      <c r="G71" s="440">
        <v>5</v>
      </c>
      <c r="AC71" s="413"/>
    </row>
    <row r="72" spans="1:29" x14ac:dyDescent="0.2">
      <c r="A72" s="438" t="s">
        <v>176</v>
      </c>
      <c r="B72" s="439">
        <v>42560</v>
      </c>
      <c r="C72" s="440" t="s">
        <v>16</v>
      </c>
      <c r="D72" s="440" t="s">
        <v>97</v>
      </c>
      <c r="E72" s="441">
        <v>0.70833333333333337</v>
      </c>
      <c r="F72" s="441">
        <v>0.94791666666666663</v>
      </c>
      <c r="G72" s="440">
        <v>5.75</v>
      </c>
      <c r="AC72" s="413"/>
    </row>
    <row r="73" spans="1:29" x14ac:dyDescent="0.2">
      <c r="A73" s="438" t="s">
        <v>204</v>
      </c>
      <c r="B73" s="439">
        <v>42554</v>
      </c>
      <c r="C73" s="440" t="s">
        <v>16</v>
      </c>
      <c r="D73" s="440" t="s">
        <v>97</v>
      </c>
      <c r="E73" s="441">
        <v>0.75</v>
      </c>
      <c r="F73" s="441">
        <v>0.94791666666666663</v>
      </c>
      <c r="G73" s="440">
        <v>4.75</v>
      </c>
      <c r="AC73" s="413"/>
    </row>
    <row r="74" spans="1:29" x14ac:dyDescent="0.2">
      <c r="A74" s="438" t="s">
        <v>244</v>
      </c>
      <c r="B74" s="439">
        <v>42559</v>
      </c>
      <c r="C74" s="440" t="s">
        <v>16</v>
      </c>
      <c r="D74" s="440" t="s">
        <v>97</v>
      </c>
      <c r="E74" s="441">
        <v>0.75</v>
      </c>
      <c r="F74" s="441">
        <v>0.92708333333333337</v>
      </c>
      <c r="G74" s="440">
        <v>4.25</v>
      </c>
      <c r="AC74" s="413"/>
    </row>
    <row r="75" spans="1:29" x14ac:dyDescent="0.2">
      <c r="A75" s="438" t="s">
        <v>214</v>
      </c>
      <c r="B75" s="439">
        <v>42554</v>
      </c>
      <c r="C75" s="440" t="s">
        <v>16</v>
      </c>
      <c r="D75" s="440" t="s">
        <v>97</v>
      </c>
      <c r="E75" s="441">
        <v>0.75</v>
      </c>
      <c r="F75" s="441">
        <v>0.94791666666666663</v>
      </c>
      <c r="G75" s="440">
        <v>4.75</v>
      </c>
      <c r="AC75" s="413"/>
    </row>
    <row r="76" spans="1:29" x14ac:dyDescent="0.2">
      <c r="A76" s="440" t="s">
        <v>214</v>
      </c>
      <c r="B76" s="439">
        <v>42560</v>
      </c>
      <c r="C76" s="440" t="s">
        <v>16</v>
      </c>
      <c r="D76" s="440" t="s">
        <v>97</v>
      </c>
      <c r="E76" s="441">
        <v>0.75</v>
      </c>
      <c r="F76" s="441">
        <v>0.9375</v>
      </c>
      <c r="G76" s="440">
        <v>4.5</v>
      </c>
      <c r="AC76" s="413"/>
    </row>
    <row r="77" spans="1:29" x14ac:dyDescent="0.2">
      <c r="A77" s="438" t="s">
        <v>180</v>
      </c>
      <c r="B77" s="439">
        <v>42560</v>
      </c>
      <c r="C77" s="440" t="s">
        <v>16</v>
      </c>
      <c r="D77" s="440" t="s">
        <v>97</v>
      </c>
      <c r="E77" s="441">
        <v>0.91666666666666663</v>
      </c>
      <c r="F77" s="441">
        <v>0.9375</v>
      </c>
      <c r="G77" s="440">
        <v>0.5</v>
      </c>
      <c r="AC77" s="413"/>
    </row>
    <row r="78" spans="1:29" x14ac:dyDescent="0.2">
      <c r="A78" s="438" t="s">
        <v>211</v>
      </c>
      <c r="B78" s="439">
        <v>42560</v>
      </c>
      <c r="C78" s="440" t="s">
        <v>16</v>
      </c>
      <c r="D78" s="440" t="s">
        <v>97</v>
      </c>
      <c r="E78" s="441">
        <v>0.75</v>
      </c>
      <c r="F78" s="441">
        <v>0.9375</v>
      </c>
      <c r="G78" s="440">
        <v>4.5</v>
      </c>
      <c r="AC78" s="413"/>
    </row>
    <row r="79" spans="1:29" x14ac:dyDescent="0.2">
      <c r="A79" s="438" t="s">
        <v>183</v>
      </c>
      <c r="B79" s="439">
        <v>42554</v>
      </c>
      <c r="C79" s="440" t="s">
        <v>16</v>
      </c>
      <c r="D79" s="440" t="s">
        <v>97</v>
      </c>
      <c r="E79" s="441">
        <v>0.75</v>
      </c>
      <c r="F79" s="441">
        <v>0.9375</v>
      </c>
      <c r="G79" s="440">
        <v>4.5</v>
      </c>
      <c r="AC79" s="413"/>
    </row>
    <row r="80" spans="1:29" x14ac:dyDescent="0.2">
      <c r="A80" s="438" t="s">
        <v>241</v>
      </c>
      <c r="B80" s="439">
        <v>42552</v>
      </c>
      <c r="C80" s="440" t="s">
        <v>143</v>
      </c>
      <c r="D80" s="440" t="s">
        <v>226</v>
      </c>
      <c r="E80" s="441">
        <v>0.46875</v>
      </c>
      <c r="F80" s="441">
        <v>0.60416666666666663</v>
      </c>
      <c r="G80" s="440">
        <v>3.25</v>
      </c>
      <c r="AC80" s="413"/>
    </row>
    <row r="81" spans="1:29" x14ac:dyDescent="0.2">
      <c r="A81" s="440" t="s">
        <v>241</v>
      </c>
      <c r="B81" s="439">
        <v>42553</v>
      </c>
      <c r="C81" s="440" t="s">
        <v>143</v>
      </c>
      <c r="D81" s="440" t="s">
        <v>226</v>
      </c>
      <c r="E81" s="441">
        <v>0.41666666666666669</v>
      </c>
      <c r="F81" s="441">
        <v>0.6875</v>
      </c>
      <c r="G81" s="440">
        <v>6.5</v>
      </c>
      <c r="AC81" s="413"/>
    </row>
    <row r="82" spans="1:29" x14ac:dyDescent="0.2">
      <c r="A82" s="438" t="s">
        <v>241</v>
      </c>
      <c r="B82" s="439">
        <v>42554</v>
      </c>
      <c r="C82" s="440" t="s">
        <v>143</v>
      </c>
      <c r="D82" s="440" t="s">
        <v>226</v>
      </c>
      <c r="E82" s="441">
        <v>0.41666666666666669</v>
      </c>
      <c r="F82" s="441">
        <v>0.63541666666666663</v>
      </c>
      <c r="G82" s="440">
        <v>5.25</v>
      </c>
      <c r="AC82" s="413"/>
    </row>
    <row r="83" spans="1:29" x14ac:dyDescent="0.2">
      <c r="A83" s="438" t="s">
        <v>241</v>
      </c>
      <c r="B83" s="439">
        <v>42554</v>
      </c>
      <c r="C83" s="440" t="s">
        <v>143</v>
      </c>
      <c r="D83" s="440" t="s">
        <v>226</v>
      </c>
      <c r="E83" s="441">
        <v>0.6875</v>
      </c>
      <c r="F83" s="441">
        <v>0.86458333333333337</v>
      </c>
      <c r="G83" s="440">
        <v>4.25</v>
      </c>
      <c r="AC83" s="413"/>
    </row>
    <row r="84" spans="1:29" x14ac:dyDescent="0.2">
      <c r="A84" s="438" t="s">
        <v>241</v>
      </c>
      <c r="B84" s="439">
        <v>42555</v>
      </c>
      <c r="C84" s="440" t="s">
        <v>143</v>
      </c>
      <c r="D84" s="440" t="s">
        <v>226</v>
      </c>
      <c r="E84" s="441">
        <v>0.6875</v>
      </c>
      <c r="F84" s="441">
        <v>0.92708333333333337</v>
      </c>
      <c r="G84" s="440">
        <v>5.75</v>
      </c>
      <c r="AC84" s="413"/>
    </row>
    <row r="85" spans="1:29" x14ac:dyDescent="0.2">
      <c r="A85" s="438" t="s">
        <v>241</v>
      </c>
      <c r="B85" s="439">
        <v>42557</v>
      </c>
      <c r="C85" s="440" t="s">
        <v>143</v>
      </c>
      <c r="D85" s="440" t="s">
        <v>226</v>
      </c>
      <c r="E85" s="441">
        <v>0.47916666666666669</v>
      </c>
      <c r="F85" s="441">
        <v>0.59375</v>
      </c>
      <c r="G85" s="440">
        <v>2.75</v>
      </c>
      <c r="AC85" s="413"/>
    </row>
    <row r="86" spans="1:29" x14ac:dyDescent="0.2">
      <c r="A86" s="438" t="s">
        <v>241</v>
      </c>
      <c r="B86" s="439">
        <v>42558</v>
      </c>
      <c r="C86" s="440" t="s">
        <v>143</v>
      </c>
      <c r="D86" s="440" t="s">
        <v>226</v>
      </c>
      <c r="E86" s="441">
        <v>0.45833333333333331</v>
      </c>
      <c r="F86" s="441">
        <v>0.54166666666666663</v>
      </c>
      <c r="G86" s="440">
        <v>2</v>
      </c>
      <c r="AC86" s="413"/>
    </row>
    <row r="87" spans="1:29" x14ac:dyDescent="0.2">
      <c r="A87" s="438" t="s">
        <v>241</v>
      </c>
      <c r="B87" s="439">
        <v>42558</v>
      </c>
      <c r="C87" s="440" t="s">
        <v>143</v>
      </c>
      <c r="D87" s="440" t="s">
        <v>226</v>
      </c>
      <c r="E87" s="441">
        <v>0.6875</v>
      </c>
      <c r="F87" s="441">
        <v>0.83333333333333337</v>
      </c>
      <c r="G87" s="440">
        <v>3.5</v>
      </c>
      <c r="AC87" s="413"/>
    </row>
    <row r="88" spans="1:29" x14ac:dyDescent="0.2">
      <c r="A88" s="438" t="s">
        <v>241</v>
      </c>
      <c r="B88" s="439">
        <v>42559</v>
      </c>
      <c r="C88" s="440" t="s">
        <v>143</v>
      </c>
      <c r="D88" s="440" t="s">
        <v>226</v>
      </c>
      <c r="E88" s="441">
        <v>0.45833333333333331</v>
      </c>
      <c r="F88" s="441">
        <v>0.64583333333333337</v>
      </c>
      <c r="G88" s="440">
        <v>4.5</v>
      </c>
      <c r="AC88" s="413"/>
    </row>
    <row r="89" spans="1:29" x14ac:dyDescent="0.2">
      <c r="A89" s="438" t="s">
        <v>241</v>
      </c>
      <c r="B89" s="439">
        <v>42559</v>
      </c>
      <c r="C89" s="440" t="s">
        <v>143</v>
      </c>
      <c r="D89" s="440" t="s">
        <v>226</v>
      </c>
      <c r="E89" s="441">
        <v>0.6875</v>
      </c>
      <c r="F89" s="441">
        <v>0.875</v>
      </c>
      <c r="G89" s="440">
        <v>4.5</v>
      </c>
      <c r="AC89" s="413"/>
    </row>
    <row r="90" spans="1:29" x14ac:dyDescent="0.2">
      <c r="A90" s="438" t="s">
        <v>241</v>
      </c>
      <c r="B90" s="439">
        <v>42560</v>
      </c>
      <c r="C90" s="440" t="s">
        <v>143</v>
      </c>
      <c r="D90" s="440" t="s">
        <v>226</v>
      </c>
      <c r="E90" s="441">
        <v>0.41666666666666669</v>
      </c>
      <c r="F90" s="441">
        <v>0.65625</v>
      </c>
      <c r="G90" s="440">
        <v>5.75</v>
      </c>
      <c r="AC90" s="413"/>
    </row>
    <row r="91" spans="1:29" x14ac:dyDescent="0.2">
      <c r="A91" s="440" t="s">
        <v>241</v>
      </c>
      <c r="B91" s="439">
        <v>42560</v>
      </c>
      <c r="C91" s="440" t="s">
        <v>143</v>
      </c>
      <c r="D91" s="440" t="s">
        <v>226</v>
      </c>
      <c r="E91" s="441">
        <v>0.6875</v>
      </c>
      <c r="F91" s="441">
        <v>0.88541666666666663</v>
      </c>
      <c r="G91" s="440">
        <v>4.75</v>
      </c>
      <c r="AC91" s="413"/>
    </row>
    <row r="92" spans="1:29" x14ac:dyDescent="0.2">
      <c r="A92" s="438" t="s">
        <v>241</v>
      </c>
      <c r="B92" s="439">
        <v>42561</v>
      </c>
      <c r="C92" s="440" t="s">
        <v>143</v>
      </c>
      <c r="D92" s="440" t="s">
        <v>226</v>
      </c>
      <c r="E92" s="441">
        <v>0.41666666666666669</v>
      </c>
      <c r="F92" s="441">
        <v>0.6875</v>
      </c>
      <c r="G92" s="440">
        <v>6.5</v>
      </c>
      <c r="AC92" s="413"/>
    </row>
    <row r="93" spans="1:29" x14ac:dyDescent="0.2">
      <c r="A93" s="438" t="s">
        <v>241</v>
      </c>
      <c r="B93" s="439">
        <v>42564</v>
      </c>
      <c r="C93" s="440" t="s">
        <v>143</v>
      </c>
      <c r="D93" s="440" t="s">
        <v>226</v>
      </c>
      <c r="E93" s="441">
        <v>0.45833333333333331</v>
      </c>
      <c r="F93" s="441">
        <v>0.57291666666666663</v>
      </c>
      <c r="G93" s="440">
        <v>2.75</v>
      </c>
      <c r="AC93" s="413"/>
    </row>
    <row r="94" spans="1:29" x14ac:dyDescent="0.2">
      <c r="A94" s="438" t="s">
        <v>241</v>
      </c>
      <c r="B94" s="439">
        <v>42564</v>
      </c>
      <c r="C94" s="440" t="s">
        <v>143</v>
      </c>
      <c r="D94" s="440" t="s">
        <v>226</v>
      </c>
      <c r="E94" s="441">
        <v>0.6875</v>
      </c>
      <c r="F94" s="441">
        <v>0.91666666666666663</v>
      </c>
      <c r="G94" s="440">
        <v>5.5</v>
      </c>
      <c r="AC94" s="413"/>
    </row>
    <row r="95" spans="1:29" x14ac:dyDescent="0.2">
      <c r="A95" s="438" t="s">
        <v>241</v>
      </c>
      <c r="B95" s="439">
        <v>42565</v>
      </c>
      <c r="C95" s="440" t="s">
        <v>143</v>
      </c>
      <c r="D95" s="440" t="s">
        <v>226</v>
      </c>
      <c r="E95" s="441">
        <v>0.45833333333333331</v>
      </c>
      <c r="F95" s="441">
        <v>0.67708333333333337</v>
      </c>
      <c r="G95" s="440">
        <v>5.25</v>
      </c>
      <c r="AC95" s="413"/>
    </row>
    <row r="96" spans="1:29" x14ac:dyDescent="0.2">
      <c r="A96" s="438" t="s">
        <v>241</v>
      </c>
      <c r="B96" s="439">
        <v>42566</v>
      </c>
      <c r="C96" s="440" t="s">
        <v>143</v>
      </c>
      <c r="D96" s="440" t="s">
        <v>226</v>
      </c>
      <c r="E96" s="441">
        <v>0.46875</v>
      </c>
      <c r="F96" s="441">
        <v>0.61458333333333337</v>
      </c>
      <c r="G96" s="440">
        <v>3.5</v>
      </c>
      <c r="AC96" s="413"/>
    </row>
    <row r="97" spans="1:29" x14ac:dyDescent="0.2">
      <c r="A97" s="440" t="s">
        <v>241</v>
      </c>
      <c r="B97" s="439">
        <v>42566</v>
      </c>
      <c r="C97" s="440" t="s">
        <v>143</v>
      </c>
      <c r="D97" s="440" t="s">
        <v>226</v>
      </c>
      <c r="E97" s="441">
        <v>0.6875</v>
      </c>
      <c r="F97" s="441">
        <v>0.91666666666666663</v>
      </c>
      <c r="G97" s="440">
        <v>5.5</v>
      </c>
      <c r="AC97" s="413"/>
    </row>
    <row r="98" spans="1:29" x14ac:dyDescent="0.2">
      <c r="A98" s="438" t="s">
        <v>214</v>
      </c>
      <c r="B98" s="439">
        <v>42561</v>
      </c>
      <c r="C98" s="440" t="s">
        <v>143</v>
      </c>
      <c r="D98" s="440" t="s">
        <v>226</v>
      </c>
      <c r="E98" s="441">
        <v>0.6875</v>
      </c>
      <c r="F98" s="441">
        <v>0.92222222222222217</v>
      </c>
      <c r="G98" s="440">
        <v>5.63</v>
      </c>
      <c r="AC98" s="413"/>
    </row>
    <row r="99" spans="1:29" x14ac:dyDescent="0.2">
      <c r="A99" s="440" t="s">
        <v>179</v>
      </c>
      <c r="B99" s="439">
        <v>42553</v>
      </c>
      <c r="C99" s="440" t="s">
        <v>143</v>
      </c>
      <c r="D99" s="440" t="s">
        <v>226</v>
      </c>
      <c r="E99" s="441">
        <v>0.67708333333333337</v>
      </c>
      <c r="F99" s="441">
        <v>0.90625</v>
      </c>
      <c r="G99" s="440">
        <v>5.5</v>
      </c>
    </row>
    <row r="100" spans="1:29" x14ac:dyDescent="0.2">
      <c r="A100" s="438" t="s">
        <v>179</v>
      </c>
      <c r="B100" s="439">
        <v>42565</v>
      </c>
      <c r="C100" s="440" t="s">
        <v>143</v>
      </c>
      <c r="D100" s="440" t="s">
        <v>226</v>
      </c>
      <c r="E100" s="441">
        <v>0.6875</v>
      </c>
      <c r="F100" s="441">
        <v>0.89583333333333337</v>
      </c>
      <c r="G100" s="440">
        <v>5</v>
      </c>
    </row>
    <row r="101" spans="1:29" x14ac:dyDescent="0.2">
      <c r="A101" s="438" t="s">
        <v>210</v>
      </c>
      <c r="B101" s="439">
        <v>42552</v>
      </c>
      <c r="C101" s="440" t="s">
        <v>143</v>
      </c>
      <c r="D101" s="440" t="s">
        <v>226</v>
      </c>
      <c r="E101" s="441">
        <v>0.67708333333333337</v>
      </c>
      <c r="F101" s="441">
        <v>0.92708333333333337</v>
      </c>
      <c r="G101" s="440">
        <v>6</v>
      </c>
    </row>
    <row r="102" spans="1:29" x14ac:dyDescent="0.2">
      <c r="A102" s="438" t="s">
        <v>183</v>
      </c>
      <c r="B102" s="439">
        <v>42557</v>
      </c>
      <c r="C102" s="440" t="s">
        <v>143</v>
      </c>
      <c r="D102" s="440" t="s">
        <v>226</v>
      </c>
      <c r="E102" s="441">
        <v>0.6875</v>
      </c>
      <c r="F102" s="441">
        <v>0.94791666666666663</v>
      </c>
      <c r="G102" s="440">
        <v>6.25</v>
      </c>
    </row>
    <row r="103" spans="1:29" x14ac:dyDescent="0.2">
      <c r="A103" s="438" t="s">
        <v>171</v>
      </c>
      <c r="B103" s="439">
        <v>42552</v>
      </c>
      <c r="C103" s="440" t="s">
        <v>50</v>
      </c>
      <c r="D103" s="440" t="s">
        <v>225</v>
      </c>
      <c r="E103" s="441">
        <v>0.45833333333333331</v>
      </c>
      <c r="F103" s="441">
        <v>0.5625</v>
      </c>
      <c r="G103" s="440">
        <v>2.5</v>
      </c>
    </row>
    <row r="104" spans="1:29" x14ac:dyDescent="0.2">
      <c r="A104" s="440" t="s">
        <v>171</v>
      </c>
      <c r="B104" s="439">
        <v>42562</v>
      </c>
      <c r="C104" s="440" t="s">
        <v>50</v>
      </c>
      <c r="D104" s="440" t="s">
        <v>225</v>
      </c>
      <c r="E104" s="441">
        <v>0.45833333333333331</v>
      </c>
      <c r="F104" s="441">
        <v>0.54166666666666663</v>
      </c>
      <c r="G104" s="440">
        <v>2</v>
      </c>
    </row>
    <row r="105" spans="1:29" x14ac:dyDescent="0.2">
      <c r="A105" s="438" t="s">
        <v>171</v>
      </c>
      <c r="B105" s="439">
        <v>42563</v>
      </c>
      <c r="C105" s="440" t="s">
        <v>50</v>
      </c>
      <c r="D105" s="440" t="s">
        <v>225</v>
      </c>
      <c r="E105" s="441">
        <v>0.45833333333333331</v>
      </c>
      <c r="F105" s="441">
        <v>0.58333333333333337</v>
      </c>
      <c r="G105" s="440">
        <v>3</v>
      </c>
    </row>
    <row r="106" spans="1:29" x14ac:dyDescent="0.2">
      <c r="A106" s="440" t="s">
        <v>171</v>
      </c>
      <c r="B106" s="439">
        <v>42564</v>
      </c>
      <c r="C106" s="440" t="s">
        <v>50</v>
      </c>
      <c r="D106" s="440" t="s">
        <v>225</v>
      </c>
      <c r="E106" s="441">
        <v>0.45833333333333331</v>
      </c>
      <c r="F106" s="441">
        <v>0.58333333333333337</v>
      </c>
      <c r="G106" s="440">
        <v>3</v>
      </c>
    </row>
    <row r="107" spans="1:29" x14ac:dyDescent="0.2">
      <c r="A107" s="440" t="s">
        <v>171</v>
      </c>
      <c r="B107" s="439">
        <v>42565</v>
      </c>
      <c r="C107" s="440" t="s">
        <v>50</v>
      </c>
      <c r="D107" s="440" t="s">
        <v>225</v>
      </c>
      <c r="E107" s="441">
        <v>0.45833333333333331</v>
      </c>
      <c r="F107" s="441">
        <v>0.60416666666666663</v>
      </c>
      <c r="G107" s="440">
        <v>3.5</v>
      </c>
    </row>
    <row r="108" spans="1:29" x14ac:dyDescent="0.2">
      <c r="A108" s="440" t="s">
        <v>171</v>
      </c>
      <c r="B108" s="439">
        <v>42566</v>
      </c>
      <c r="C108" s="440" t="s">
        <v>50</v>
      </c>
      <c r="D108" s="440" t="s">
        <v>225</v>
      </c>
      <c r="E108" s="441">
        <v>0.45833333333333331</v>
      </c>
      <c r="F108" s="441">
        <v>0.60416666666666663</v>
      </c>
      <c r="G108" s="440">
        <v>3.5</v>
      </c>
    </row>
    <row r="109" spans="1:29" x14ac:dyDescent="0.2">
      <c r="A109" s="438" t="s">
        <v>185</v>
      </c>
      <c r="B109" s="439">
        <v>42560</v>
      </c>
      <c r="C109" s="440" t="s">
        <v>5</v>
      </c>
      <c r="D109" s="440" t="s">
        <v>227</v>
      </c>
      <c r="E109" s="441">
        <v>0.6875</v>
      </c>
      <c r="F109" s="441">
        <v>0.94791666666666663</v>
      </c>
      <c r="G109" s="440">
        <v>6.25</v>
      </c>
    </row>
    <row r="110" spans="1:29" x14ac:dyDescent="0.2">
      <c r="A110" s="440" t="s">
        <v>196</v>
      </c>
      <c r="B110" s="439">
        <v>42558</v>
      </c>
      <c r="C110" s="440" t="s">
        <v>5</v>
      </c>
      <c r="D110" s="440" t="s">
        <v>227</v>
      </c>
      <c r="E110" s="441">
        <v>0.46875</v>
      </c>
      <c r="F110" s="441">
        <v>0.60416666666666663</v>
      </c>
      <c r="G110" s="440">
        <v>3.25</v>
      </c>
    </row>
    <row r="111" spans="1:29" x14ac:dyDescent="0.2">
      <c r="A111" s="438" t="s">
        <v>175</v>
      </c>
      <c r="B111" s="439">
        <v>42557</v>
      </c>
      <c r="C111" s="440" t="s">
        <v>5</v>
      </c>
      <c r="D111" s="440" t="s">
        <v>227</v>
      </c>
      <c r="E111" s="441">
        <v>0.6875</v>
      </c>
      <c r="F111" s="441">
        <v>0.86458333333333337</v>
      </c>
      <c r="G111" s="440">
        <v>4.25</v>
      </c>
    </row>
    <row r="112" spans="1:29" x14ac:dyDescent="0.2">
      <c r="A112" s="438" t="s">
        <v>175</v>
      </c>
      <c r="B112" s="439">
        <v>42566</v>
      </c>
      <c r="C112" s="440" t="s">
        <v>5</v>
      </c>
      <c r="D112" s="440" t="s">
        <v>227</v>
      </c>
      <c r="E112" s="441">
        <v>0.71875</v>
      </c>
      <c r="F112" s="441">
        <v>0.95833333333333337</v>
      </c>
      <c r="G112" s="440">
        <v>5.75</v>
      </c>
    </row>
    <row r="113" spans="1:7" x14ac:dyDescent="0.2">
      <c r="A113" s="438" t="s">
        <v>176</v>
      </c>
      <c r="B113" s="439">
        <v>42554</v>
      </c>
      <c r="C113" s="440" t="s">
        <v>5</v>
      </c>
      <c r="D113" s="440" t="s">
        <v>227</v>
      </c>
      <c r="E113" s="441">
        <v>0.46875</v>
      </c>
      <c r="F113" s="441">
        <v>0.58333333333333337</v>
      </c>
      <c r="G113" s="440">
        <v>2.75</v>
      </c>
    </row>
    <row r="114" spans="1:7" x14ac:dyDescent="0.2">
      <c r="A114" s="438" t="s">
        <v>176</v>
      </c>
      <c r="B114" s="439">
        <v>42559</v>
      </c>
      <c r="C114" s="440" t="s">
        <v>5</v>
      </c>
      <c r="D114" s="440" t="s">
        <v>227</v>
      </c>
      <c r="E114" s="441">
        <v>0.70833333333333337</v>
      </c>
      <c r="F114" s="441">
        <v>0.88541666666666663</v>
      </c>
      <c r="G114" s="440">
        <v>4.25</v>
      </c>
    </row>
    <row r="115" spans="1:7" x14ac:dyDescent="0.2">
      <c r="A115" s="438" t="s">
        <v>176</v>
      </c>
      <c r="B115" s="439">
        <v>42561</v>
      </c>
      <c r="C115" s="440" t="s">
        <v>5</v>
      </c>
      <c r="D115" s="440" t="s">
        <v>227</v>
      </c>
      <c r="E115" s="441">
        <v>0.46875</v>
      </c>
      <c r="F115" s="441">
        <v>0.58333333333333337</v>
      </c>
      <c r="G115" s="440">
        <v>2.75</v>
      </c>
    </row>
    <row r="116" spans="1:7" x14ac:dyDescent="0.2">
      <c r="A116" s="438" t="s">
        <v>176</v>
      </c>
      <c r="B116" s="439">
        <v>42564</v>
      </c>
      <c r="C116" s="440" t="s">
        <v>5</v>
      </c>
      <c r="D116" s="440" t="s">
        <v>227</v>
      </c>
      <c r="E116" s="441">
        <v>0.51041666666666663</v>
      </c>
      <c r="F116" s="441">
        <v>0.66666666666666663</v>
      </c>
      <c r="G116" s="440">
        <v>3.75</v>
      </c>
    </row>
    <row r="117" spans="1:7" x14ac:dyDescent="0.2">
      <c r="A117" s="438" t="s">
        <v>176</v>
      </c>
      <c r="B117" s="439">
        <v>42566</v>
      </c>
      <c r="C117" s="440" t="s">
        <v>5</v>
      </c>
      <c r="D117" s="440" t="s">
        <v>227</v>
      </c>
      <c r="E117" s="441">
        <v>0.6875</v>
      </c>
      <c r="F117" s="441">
        <v>0.95833333333333337</v>
      </c>
      <c r="G117" s="440">
        <v>6.5</v>
      </c>
    </row>
    <row r="118" spans="1:7" x14ac:dyDescent="0.2">
      <c r="A118" s="440" t="s">
        <v>204</v>
      </c>
      <c r="B118" s="439">
        <v>42563</v>
      </c>
      <c r="C118" s="440" t="s">
        <v>5</v>
      </c>
      <c r="D118" s="440" t="s">
        <v>227</v>
      </c>
      <c r="E118" s="441">
        <v>0.46875</v>
      </c>
      <c r="F118" s="441">
        <v>0.65625</v>
      </c>
      <c r="G118" s="440">
        <v>4.5</v>
      </c>
    </row>
    <row r="119" spans="1:7" x14ac:dyDescent="0.2">
      <c r="A119" s="438" t="s">
        <v>204</v>
      </c>
      <c r="B119" s="439">
        <v>42566</v>
      </c>
      <c r="C119" s="440" t="s">
        <v>5</v>
      </c>
      <c r="D119" s="440" t="s">
        <v>227</v>
      </c>
      <c r="E119" s="441">
        <v>0.46875</v>
      </c>
      <c r="F119" s="441">
        <v>0.61458333333333337</v>
      </c>
      <c r="G119" s="440">
        <v>3.5</v>
      </c>
    </row>
    <row r="120" spans="1:7" x14ac:dyDescent="0.2">
      <c r="A120" s="440" t="s">
        <v>206</v>
      </c>
      <c r="B120" s="439">
        <v>42559</v>
      </c>
      <c r="C120" s="440" t="s">
        <v>5</v>
      </c>
      <c r="D120" s="440" t="s">
        <v>227</v>
      </c>
      <c r="E120" s="441">
        <v>0.6875</v>
      </c>
      <c r="F120" s="441">
        <v>0.89583333333333337</v>
      </c>
      <c r="G120" s="440">
        <v>5</v>
      </c>
    </row>
    <row r="121" spans="1:7" x14ac:dyDescent="0.2">
      <c r="A121" s="438" t="s">
        <v>206</v>
      </c>
      <c r="B121" s="439">
        <v>42564</v>
      </c>
      <c r="C121" s="440" t="s">
        <v>5</v>
      </c>
      <c r="D121" s="440" t="s">
        <v>227</v>
      </c>
      <c r="E121" s="441">
        <v>0.6875</v>
      </c>
      <c r="F121" s="441">
        <v>0.83333333333333337</v>
      </c>
      <c r="G121" s="440">
        <v>3.5</v>
      </c>
    </row>
    <row r="122" spans="1:7" x14ac:dyDescent="0.2">
      <c r="A122" s="438" t="s">
        <v>206</v>
      </c>
      <c r="B122" s="439">
        <v>42565</v>
      </c>
      <c r="C122" s="440" t="s">
        <v>5</v>
      </c>
      <c r="D122" s="440" t="s">
        <v>227</v>
      </c>
      <c r="E122" s="441">
        <v>0.6875</v>
      </c>
      <c r="F122" s="441">
        <v>0.89583333333333337</v>
      </c>
      <c r="G122" s="440">
        <v>5</v>
      </c>
    </row>
    <row r="123" spans="1:7" x14ac:dyDescent="0.2">
      <c r="A123" s="438" t="s">
        <v>178</v>
      </c>
      <c r="B123" s="439">
        <v>42556</v>
      </c>
      <c r="C123" s="440" t="s">
        <v>5</v>
      </c>
      <c r="D123" s="440" t="s">
        <v>227</v>
      </c>
      <c r="E123" s="441">
        <v>0.6875</v>
      </c>
      <c r="F123" s="441">
        <v>0.8125</v>
      </c>
      <c r="G123" s="440">
        <v>3</v>
      </c>
    </row>
    <row r="124" spans="1:7" x14ac:dyDescent="0.2">
      <c r="A124" s="440" t="s">
        <v>178</v>
      </c>
      <c r="B124" s="439">
        <v>42557</v>
      </c>
      <c r="C124" s="440" t="s">
        <v>5</v>
      </c>
      <c r="D124" s="440" t="s">
        <v>227</v>
      </c>
      <c r="E124" s="441">
        <v>0.46875</v>
      </c>
      <c r="F124" s="441">
        <v>0.60416666666666663</v>
      </c>
      <c r="G124" s="440">
        <v>3.25</v>
      </c>
    </row>
    <row r="125" spans="1:7" x14ac:dyDescent="0.2">
      <c r="A125" s="438" t="s">
        <v>178</v>
      </c>
      <c r="B125" s="439">
        <v>42562</v>
      </c>
      <c r="C125" s="440" t="s">
        <v>5</v>
      </c>
      <c r="D125" s="440" t="s">
        <v>227</v>
      </c>
      <c r="E125" s="441">
        <v>0.6875</v>
      </c>
      <c r="F125" s="441">
        <v>0.8125</v>
      </c>
      <c r="G125" s="440">
        <v>3</v>
      </c>
    </row>
    <row r="126" spans="1:7" x14ac:dyDescent="0.2">
      <c r="A126" s="438" t="s">
        <v>201</v>
      </c>
      <c r="B126" s="439">
        <v>42562</v>
      </c>
      <c r="C126" s="440" t="s">
        <v>5</v>
      </c>
      <c r="D126" s="440" t="s">
        <v>227</v>
      </c>
      <c r="E126" s="441">
        <v>0.46875</v>
      </c>
      <c r="F126" s="441">
        <v>0.625</v>
      </c>
      <c r="G126" s="440">
        <v>3.75</v>
      </c>
    </row>
    <row r="127" spans="1:7" x14ac:dyDescent="0.2">
      <c r="A127" s="438" t="s">
        <v>179</v>
      </c>
      <c r="B127" s="439">
        <v>42552</v>
      </c>
      <c r="C127" s="440" t="s">
        <v>5</v>
      </c>
      <c r="D127" s="440" t="s">
        <v>227</v>
      </c>
      <c r="E127" s="441">
        <v>0.67708333333333337</v>
      </c>
      <c r="F127" s="441">
        <v>0.8125</v>
      </c>
      <c r="G127" s="440">
        <v>3.25</v>
      </c>
    </row>
    <row r="128" spans="1:7" x14ac:dyDescent="0.2">
      <c r="A128" s="438" t="s">
        <v>179</v>
      </c>
      <c r="B128" s="439">
        <v>42565</v>
      </c>
      <c r="C128" s="440" t="s">
        <v>5</v>
      </c>
      <c r="D128" s="440" t="s">
        <v>227</v>
      </c>
      <c r="E128" s="441">
        <v>0.46875</v>
      </c>
      <c r="F128" s="441">
        <v>0.61458333333333337</v>
      </c>
      <c r="G128" s="440">
        <v>3.5</v>
      </c>
    </row>
    <row r="129" spans="1:7" x14ac:dyDescent="0.2">
      <c r="A129" s="440" t="s">
        <v>180</v>
      </c>
      <c r="B129" s="439">
        <v>42553</v>
      </c>
      <c r="C129" s="440" t="s">
        <v>5</v>
      </c>
      <c r="D129" s="440" t="s">
        <v>227</v>
      </c>
      <c r="E129" s="441">
        <v>0.46875</v>
      </c>
      <c r="F129" s="441">
        <v>0.64583333333333337</v>
      </c>
      <c r="G129" s="440">
        <v>4.25</v>
      </c>
    </row>
    <row r="130" spans="1:7" x14ac:dyDescent="0.2">
      <c r="A130" s="438" t="s">
        <v>180</v>
      </c>
      <c r="B130" s="439">
        <v>42553</v>
      </c>
      <c r="C130" s="440" t="s">
        <v>5</v>
      </c>
      <c r="D130" s="440" t="s">
        <v>227</v>
      </c>
      <c r="E130" s="441">
        <v>0.70833333333333337</v>
      </c>
      <c r="F130" s="441">
        <v>0.8125</v>
      </c>
      <c r="G130" s="440">
        <v>2.5</v>
      </c>
    </row>
    <row r="131" spans="1:7" x14ac:dyDescent="0.2">
      <c r="A131" s="438" t="s">
        <v>181</v>
      </c>
      <c r="B131" s="439">
        <v>42552</v>
      </c>
      <c r="C131" s="440" t="s">
        <v>5</v>
      </c>
      <c r="D131" s="440" t="s">
        <v>227</v>
      </c>
      <c r="E131" s="441">
        <v>0.46875</v>
      </c>
      <c r="F131" s="441">
        <v>0.69791666666666663</v>
      </c>
      <c r="G131" s="440">
        <v>5.5</v>
      </c>
    </row>
    <row r="132" spans="1:7" x14ac:dyDescent="0.2">
      <c r="A132" s="438" t="s">
        <v>181</v>
      </c>
      <c r="B132" s="439">
        <v>42559</v>
      </c>
      <c r="C132" s="440" t="s">
        <v>5</v>
      </c>
      <c r="D132" s="440" t="s">
        <v>227</v>
      </c>
      <c r="E132" s="441">
        <v>0.46875</v>
      </c>
      <c r="F132" s="441">
        <v>0.61458333333333337</v>
      </c>
      <c r="G132" s="440">
        <v>3.5</v>
      </c>
    </row>
    <row r="133" spans="1:7" x14ac:dyDescent="0.2">
      <c r="A133" s="438" t="s">
        <v>182</v>
      </c>
      <c r="B133" s="439">
        <v>42554</v>
      </c>
      <c r="C133" s="440" t="s">
        <v>5</v>
      </c>
      <c r="D133" s="440" t="s">
        <v>227</v>
      </c>
      <c r="E133" s="441">
        <v>0.69791666666666663</v>
      </c>
      <c r="F133" s="441">
        <v>0.875</v>
      </c>
      <c r="G133" s="440">
        <v>4.25</v>
      </c>
    </row>
    <row r="134" spans="1:7" x14ac:dyDescent="0.2">
      <c r="A134" s="438" t="s">
        <v>209</v>
      </c>
      <c r="B134" s="439">
        <v>42560</v>
      </c>
      <c r="C134" s="440" t="s">
        <v>5</v>
      </c>
      <c r="D134" s="440" t="s">
        <v>227</v>
      </c>
      <c r="E134" s="441">
        <v>0.70833333333333337</v>
      </c>
      <c r="F134" s="441">
        <v>0.9375</v>
      </c>
      <c r="G134" s="440">
        <v>5.5</v>
      </c>
    </row>
    <row r="135" spans="1:7" x14ac:dyDescent="0.2">
      <c r="A135" s="438" t="s">
        <v>210</v>
      </c>
      <c r="B135" s="439">
        <v>42561</v>
      </c>
      <c r="C135" s="440" t="s">
        <v>5</v>
      </c>
      <c r="D135" s="440" t="s">
        <v>227</v>
      </c>
      <c r="E135" s="441">
        <v>0.6875</v>
      </c>
      <c r="F135" s="441">
        <v>0.79166666666666663</v>
      </c>
      <c r="G135" s="440">
        <v>2.5</v>
      </c>
    </row>
    <row r="136" spans="1:7" x14ac:dyDescent="0.2">
      <c r="A136" s="438" t="s">
        <v>211</v>
      </c>
      <c r="B136" s="439">
        <v>42560</v>
      </c>
      <c r="C136" s="440" t="s">
        <v>5</v>
      </c>
      <c r="D136" s="440" t="s">
        <v>227</v>
      </c>
      <c r="E136" s="441">
        <v>0.46875</v>
      </c>
      <c r="F136" s="441">
        <v>0.64583333333333337</v>
      </c>
      <c r="G136" s="440">
        <v>4.25</v>
      </c>
    </row>
    <row r="137" spans="1:7" x14ac:dyDescent="0.2">
      <c r="A137" s="438" t="s">
        <v>211</v>
      </c>
      <c r="B137" s="439">
        <v>42563</v>
      </c>
      <c r="C137" s="440" t="s">
        <v>5</v>
      </c>
      <c r="D137" s="440" t="s">
        <v>227</v>
      </c>
      <c r="E137" s="441">
        <v>0.6875</v>
      </c>
      <c r="F137" s="441">
        <v>0.88541666666666663</v>
      </c>
      <c r="G137" s="440">
        <v>4.75</v>
      </c>
    </row>
    <row r="138" spans="1:7" x14ac:dyDescent="0.2">
      <c r="A138" s="440" t="s">
        <v>183</v>
      </c>
      <c r="B138" s="439">
        <v>42552</v>
      </c>
      <c r="C138" s="440" t="s">
        <v>5</v>
      </c>
      <c r="D138" s="440" t="s">
        <v>227</v>
      </c>
      <c r="E138" s="441">
        <v>0.70833333333333337</v>
      </c>
      <c r="F138" s="441">
        <v>0.92708333333333337</v>
      </c>
      <c r="G138" s="440">
        <v>5.25</v>
      </c>
    </row>
    <row r="139" spans="1:7" x14ac:dyDescent="0.2">
      <c r="A139" s="440" t="s">
        <v>183</v>
      </c>
      <c r="B139" s="439">
        <v>42556</v>
      </c>
      <c r="C139" s="440" t="s">
        <v>5</v>
      </c>
      <c r="D139" s="440" t="s">
        <v>227</v>
      </c>
      <c r="E139" s="441">
        <v>0.46875</v>
      </c>
      <c r="F139" s="441">
        <v>0.59375</v>
      </c>
      <c r="G139" s="440">
        <v>3</v>
      </c>
    </row>
    <row r="140" spans="1:7" x14ac:dyDescent="0.2">
      <c r="A140" s="440" t="s">
        <v>185</v>
      </c>
      <c r="B140" s="439">
        <v>42552</v>
      </c>
      <c r="C140" s="440" t="s">
        <v>24</v>
      </c>
      <c r="D140" s="440" t="s">
        <v>228</v>
      </c>
      <c r="E140" s="441">
        <v>0.72916666666666663</v>
      </c>
      <c r="F140" s="441">
        <v>0.97916666666666663</v>
      </c>
      <c r="G140" s="440">
        <v>6</v>
      </c>
    </row>
    <row r="141" spans="1:7" x14ac:dyDescent="0.2">
      <c r="A141" s="440" t="s">
        <v>185</v>
      </c>
      <c r="B141" s="439">
        <v>42553</v>
      </c>
      <c r="C141" s="440" t="s">
        <v>24</v>
      </c>
      <c r="D141" s="440" t="s">
        <v>228</v>
      </c>
      <c r="E141" s="441">
        <v>0.69791666666666663</v>
      </c>
      <c r="F141" s="441">
        <v>0.98958333333333337</v>
      </c>
      <c r="G141" s="440">
        <v>6.5</v>
      </c>
    </row>
    <row r="142" spans="1:7" x14ac:dyDescent="0.2">
      <c r="A142" s="438" t="s">
        <v>185</v>
      </c>
      <c r="B142" s="439">
        <v>42554</v>
      </c>
      <c r="C142" s="440" t="s">
        <v>24</v>
      </c>
      <c r="D142" s="440" t="s">
        <v>228</v>
      </c>
      <c r="E142" s="441">
        <v>0.69791666666666663</v>
      </c>
      <c r="F142" s="441">
        <v>0.97916666666666663</v>
      </c>
      <c r="G142" s="440">
        <v>6.75</v>
      </c>
    </row>
    <row r="143" spans="1:7" x14ac:dyDescent="0.2">
      <c r="A143" s="438" t="s">
        <v>185</v>
      </c>
      <c r="B143" s="439">
        <v>42566</v>
      </c>
      <c r="C143" s="440" t="s">
        <v>24</v>
      </c>
      <c r="D143" s="440" t="s">
        <v>228</v>
      </c>
      <c r="E143" s="441">
        <v>0.69791666666666663</v>
      </c>
      <c r="F143" s="441">
        <v>0.9375</v>
      </c>
      <c r="G143" s="440">
        <v>5.75</v>
      </c>
    </row>
    <row r="144" spans="1:7" x14ac:dyDescent="0.2">
      <c r="A144" s="438" t="s">
        <v>186</v>
      </c>
      <c r="B144" s="439">
        <v>42552</v>
      </c>
      <c r="C144" s="440" t="s">
        <v>24</v>
      </c>
      <c r="D144" s="440" t="s">
        <v>228</v>
      </c>
      <c r="E144" s="441">
        <v>0.72916666666666663</v>
      </c>
      <c r="F144" s="441">
        <v>0.88541666666666663</v>
      </c>
      <c r="G144" s="440">
        <v>3.75</v>
      </c>
    </row>
    <row r="145" spans="1:7" x14ac:dyDescent="0.2">
      <c r="A145" s="438" t="s">
        <v>186</v>
      </c>
      <c r="B145" s="439">
        <v>42560</v>
      </c>
      <c r="C145" s="440" t="s">
        <v>24</v>
      </c>
      <c r="D145" s="440" t="s">
        <v>228</v>
      </c>
      <c r="E145" s="441">
        <v>0.69791666666666663</v>
      </c>
      <c r="F145" s="441">
        <v>1.0416666666666666E-2</v>
      </c>
      <c r="G145" s="440">
        <v>7</v>
      </c>
    </row>
    <row r="146" spans="1:7" x14ac:dyDescent="0.2">
      <c r="A146" s="438" t="s">
        <v>186</v>
      </c>
      <c r="B146" s="439">
        <v>42562</v>
      </c>
      <c r="C146" s="440" t="s">
        <v>24</v>
      </c>
      <c r="D146" s="440" t="s">
        <v>228</v>
      </c>
      <c r="E146" s="441">
        <v>0.46875</v>
      </c>
      <c r="F146" s="441">
        <v>0.64583333333333337</v>
      </c>
      <c r="G146" s="440">
        <v>4.25</v>
      </c>
    </row>
    <row r="147" spans="1:7" x14ac:dyDescent="0.2">
      <c r="A147" s="440" t="s">
        <v>175</v>
      </c>
      <c r="B147" s="439">
        <v>42552</v>
      </c>
      <c r="C147" s="440" t="s">
        <v>24</v>
      </c>
      <c r="D147" s="440" t="s">
        <v>228</v>
      </c>
      <c r="E147" s="441">
        <v>0.73958333333333337</v>
      </c>
      <c r="F147" s="441">
        <v>0.97916666666666663</v>
      </c>
      <c r="G147" s="440">
        <v>5.75</v>
      </c>
    </row>
    <row r="148" spans="1:7" x14ac:dyDescent="0.2">
      <c r="A148" s="440" t="s">
        <v>176</v>
      </c>
      <c r="B148" s="439">
        <v>42562</v>
      </c>
      <c r="C148" s="440" t="s">
        <v>24</v>
      </c>
      <c r="D148" s="440" t="s">
        <v>228</v>
      </c>
      <c r="E148" s="441">
        <v>0.69791666666666663</v>
      </c>
      <c r="F148" s="441">
        <v>0.95833333333333337</v>
      </c>
      <c r="G148" s="440">
        <v>6.25</v>
      </c>
    </row>
    <row r="149" spans="1:7" x14ac:dyDescent="0.2">
      <c r="A149" s="438" t="s">
        <v>176</v>
      </c>
      <c r="B149" s="439">
        <v>42565</v>
      </c>
      <c r="C149" s="440" t="s">
        <v>24</v>
      </c>
      <c r="D149" s="440" t="s">
        <v>228</v>
      </c>
      <c r="E149" s="441">
        <v>0.69791666666666663</v>
      </c>
      <c r="F149" s="441">
        <v>0.94791666666666663</v>
      </c>
      <c r="G149" s="440">
        <v>6</v>
      </c>
    </row>
    <row r="150" spans="1:7" x14ac:dyDescent="0.2">
      <c r="A150" s="440" t="s">
        <v>177</v>
      </c>
      <c r="B150" s="439">
        <v>42553</v>
      </c>
      <c r="C150" s="440" t="s">
        <v>24</v>
      </c>
      <c r="D150" s="440" t="s">
        <v>228</v>
      </c>
      <c r="E150" s="441">
        <v>0.72916666666666663</v>
      </c>
      <c r="F150" s="441">
        <v>0.875</v>
      </c>
      <c r="G150" s="440">
        <v>3.5</v>
      </c>
    </row>
    <row r="151" spans="1:7" x14ac:dyDescent="0.2">
      <c r="A151" s="438" t="s">
        <v>177</v>
      </c>
      <c r="B151" s="439">
        <v>42561</v>
      </c>
      <c r="C151" s="440" t="s">
        <v>24</v>
      </c>
      <c r="D151" s="440" t="s">
        <v>228</v>
      </c>
      <c r="E151" s="441">
        <v>0.65625</v>
      </c>
      <c r="F151" s="441">
        <v>0.94791666666666663</v>
      </c>
      <c r="G151" s="440">
        <v>6.5</v>
      </c>
    </row>
    <row r="152" spans="1:7" x14ac:dyDescent="0.2">
      <c r="A152" s="438" t="s">
        <v>187</v>
      </c>
      <c r="B152" s="439">
        <v>42552</v>
      </c>
      <c r="C152" s="440" t="s">
        <v>24</v>
      </c>
      <c r="D152" s="440" t="s">
        <v>228</v>
      </c>
      <c r="E152" s="441">
        <v>0.47916666666666669</v>
      </c>
      <c r="F152" s="441">
        <v>0.52083333333333337</v>
      </c>
      <c r="G152" s="440">
        <v>1</v>
      </c>
    </row>
    <row r="153" spans="1:7" x14ac:dyDescent="0.2">
      <c r="A153" s="438" t="s">
        <v>204</v>
      </c>
      <c r="B153" s="439">
        <v>42565</v>
      </c>
      <c r="C153" s="440" t="s">
        <v>24</v>
      </c>
      <c r="D153" s="440" t="s">
        <v>228</v>
      </c>
      <c r="E153" s="441">
        <v>0.46875</v>
      </c>
      <c r="F153" s="441">
        <v>0.59375</v>
      </c>
      <c r="G153" s="440">
        <v>3</v>
      </c>
    </row>
    <row r="154" spans="1:7" x14ac:dyDescent="0.2">
      <c r="A154" s="438" t="s">
        <v>205</v>
      </c>
      <c r="B154" s="439">
        <v>42557</v>
      </c>
      <c r="C154" s="440" t="s">
        <v>24</v>
      </c>
      <c r="D154" s="440" t="s">
        <v>228</v>
      </c>
      <c r="E154" s="441">
        <v>0.51041666666666663</v>
      </c>
      <c r="F154" s="441">
        <v>0.59375</v>
      </c>
      <c r="G154" s="440">
        <v>2</v>
      </c>
    </row>
    <row r="155" spans="1:7" x14ac:dyDescent="0.2">
      <c r="A155" s="438" t="s">
        <v>214</v>
      </c>
      <c r="B155" s="439">
        <v>42559</v>
      </c>
      <c r="C155" s="440" t="s">
        <v>24</v>
      </c>
      <c r="D155" s="440" t="s">
        <v>228</v>
      </c>
      <c r="E155" s="441">
        <v>0.76041666666666663</v>
      </c>
      <c r="F155" s="441">
        <v>0.95833333333333337</v>
      </c>
      <c r="G155" s="440">
        <v>4.75</v>
      </c>
    </row>
    <row r="156" spans="1:7" x14ac:dyDescent="0.2">
      <c r="A156" s="440" t="s">
        <v>206</v>
      </c>
      <c r="B156" s="439">
        <v>42560</v>
      </c>
      <c r="C156" s="440" t="s">
        <v>24</v>
      </c>
      <c r="D156" s="440" t="s">
        <v>228</v>
      </c>
      <c r="E156" s="441">
        <v>0.72916666666666663</v>
      </c>
      <c r="F156" s="441">
        <v>0</v>
      </c>
      <c r="G156" s="440">
        <v>6.5</v>
      </c>
    </row>
    <row r="157" spans="1:7" x14ac:dyDescent="0.2">
      <c r="A157" s="438" t="s">
        <v>206</v>
      </c>
      <c r="B157" s="439">
        <v>42563</v>
      </c>
      <c r="C157" s="440" t="s">
        <v>24</v>
      </c>
      <c r="D157" s="440" t="s">
        <v>228</v>
      </c>
      <c r="E157" s="441">
        <v>0.69791666666666663</v>
      </c>
      <c r="F157" s="441">
        <v>0.96875</v>
      </c>
      <c r="G157" s="440">
        <v>6.5</v>
      </c>
    </row>
    <row r="158" spans="1:7" x14ac:dyDescent="0.2">
      <c r="A158" s="438" t="s">
        <v>178</v>
      </c>
      <c r="B158" s="439">
        <v>42557</v>
      </c>
      <c r="C158" s="440" t="s">
        <v>24</v>
      </c>
      <c r="D158" s="440" t="s">
        <v>228</v>
      </c>
      <c r="E158" s="441">
        <v>0.69791666666666663</v>
      </c>
      <c r="F158" s="441">
        <v>0.92708333333333337</v>
      </c>
      <c r="G158" s="440">
        <v>5.5</v>
      </c>
    </row>
    <row r="159" spans="1:7" x14ac:dyDescent="0.2">
      <c r="A159" s="438" t="s">
        <v>178</v>
      </c>
      <c r="B159" s="439">
        <v>42558</v>
      </c>
      <c r="C159" s="440" t="s">
        <v>24</v>
      </c>
      <c r="D159" s="440" t="s">
        <v>228</v>
      </c>
      <c r="E159" s="441">
        <v>0.46875</v>
      </c>
      <c r="F159" s="441">
        <v>0.60416666666666663</v>
      </c>
      <c r="G159" s="440">
        <v>3.25</v>
      </c>
    </row>
    <row r="160" spans="1:7" x14ac:dyDescent="0.2">
      <c r="A160" s="440" t="s">
        <v>188</v>
      </c>
      <c r="B160" s="439">
        <v>42554</v>
      </c>
      <c r="C160" s="440" t="s">
        <v>24</v>
      </c>
      <c r="D160" s="440" t="s">
        <v>228</v>
      </c>
      <c r="E160" s="441">
        <v>0.72916666666666663</v>
      </c>
      <c r="F160" s="441">
        <v>2.0833333333333332E-2</v>
      </c>
      <c r="G160" s="440">
        <v>7</v>
      </c>
    </row>
    <row r="161" spans="1:7" x14ac:dyDescent="0.2">
      <c r="A161" s="438" t="s">
        <v>201</v>
      </c>
      <c r="B161" s="439">
        <v>42559</v>
      </c>
      <c r="C161" s="440" t="s">
        <v>24</v>
      </c>
      <c r="D161" s="440" t="s">
        <v>228</v>
      </c>
      <c r="E161" s="441">
        <v>0.69791666666666663</v>
      </c>
      <c r="F161" s="441">
        <v>0.9375</v>
      </c>
      <c r="G161" s="440">
        <v>5.75</v>
      </c>
    </row>
    <row r="162" spans="1:7" x14ac:dyDescent="0.2">
      <c r="A162" s="438" t="s">
        <v>201</v>
      </c>
      <c r="B162" s="439">
        <v>42560</v>
      </c>
      <c r="C162" s="440" t="s">
        <v>24</v>
      </c>
      <c r="D162" s="440" t="s">
        <v>228</v>
      </c>
      <c r="E162" s="441">
        <v>0.72916666666666663</v>
      </c>
      <c r="F162" s="441">
        <v>0.9375</v>
      </c>
      <c r="G162" s="440">
        <v>5</v>
      </c>
    </row>
    <row r="163" spans="1:7" x14ac:dyDescent="0.2">
      <c r="A163" s="440" t="s">
        <v>201</v>
      </c>
      <c r="B163" s="439">
        <v>42564</v>
      </c>
      <c r="C163" s="440" t="s">
        <v>24</v>
      </c>
      <c r="D163" s="440" t="s">
        <v>228</v>
      </c>
      <c r="E163" s="441">
        <v>0.69791666666666663</v>
      </c>
      <c r="F163" s="441">
        <v>0.97916666666666663</v>
      </c>
      <c r="G163" s="440">
        <v>6.75</v>
      </c>
    </row>
    <row r="164" spans="1:7" x14ac:dyDescent="0.2">
      <c r="A164" s="440" t="s">
        <v>201</v>
      </c>
      <c r="B164" s="439">
        <v>42566</v>
      </c>
      <c r="C164" s="440" t="s">
        <v>24</v>
      </c>
      <c r="D164" s="440" t="s">
        <v>228</v>
      </c>
      <c r="E164" s="441">
        <v>0.46875</v>
      </c>
      <c r="F164" s="441">
        <v>0.66666666666666663</v>
      </c>
      <c r="G164" s="440">
        <v>4.75</v>
      </c>
    </row>
    <row r="165" spans="1:7" x14ac:dyDescent="0.2">
      <c r="A165" s="440" t="s">
        <v>180</v>
      </c>
      <c r="B165" s="439">
        <v>42560</v>
      </c>
      <c r="C165" s="440" t="s">
        <v>24</v>
      </c>
      <c r="D165" s="440" t="s">
        <v>228</v>
      </c>
      <c r="E165" s="441">
        <v>0.72916666666666663</v>
      </c>
      <c r="F165" s="441">
        <v>0.91666666666666663</v>
      </c>
      <c r="G165" s="440">
        <v>4.5</v>
      </c>
    </row>
    <row r="166" spans="1:7" x14ac:dyDescent="0.2">
      <c r="A166" s="438" t="s">
        <v>181</v>
      </c>
      <c r="B166" s="439">
        <v>42552</v>
      </c>
      <c r="C166" s="440" t="s">
        <v>24</v>
      </c>
      <c r="D166" s="440" t="s">
        <v>228</v>
      </c>
      <c r="E166" s="441">
        <v>0.69791666666666663</v>
      </c>
      <c r="F166" s="441">
        <v>0.8125</v>
      </c>
      <c r="G166" s="440">
        <v>2.75</v>
      </c>
    </row>
    <row r="167" spans="1:7" x14ac:dyDescent="0.2">
      <c r="A167" s="438" t="s">
        <v>209</v>
      </c>
      <c r="B167" s="439">
        <v>42560</v>
      </c>
      <c r="C167" s="440" t="s">
        <v>24</v>
      </c>
      <c r="D167" s="440" t="s">
        <v>237</v>
      </c>
      <c r="E167" s="441">
        <v>0.625</v>
      </c>
      <c r="F167" s="441">
        <v>0.70833333333333337</v>
      </c>
      <c r="G167" s="440">
        <v>2</v>
      </c>
    </row>
    <row r="168" spans="1:7" x14ac:dyDescent="0.2">
      <c r="A168" s="438" t="s">
        <v>210</v>
      </c>
      <c r="B168" s="439">
        <v>42556</v>
      </c>
      <c r="C168" s="440" t="s">
        <v>24</v>
      </c>
      <c r="D168" s="440" t="s">
        <v>228</v>
      </c>
      <c r="E168" s="441">
        <v>0.69791666666666663</v>
      </c>
      <c r="F168" s="441">
        <v>0.91666666666666663</v>
      </c>
      <c r="G168" s="440">
        <v>5.25</v>
      </c>
    </row>
    <row r="169" spans="1:7" x14ac:dyDescent="0.2">
      <c r="A169" s="438" t="s">
        <v>210</v>
      </c>
      <c r="B169" s="439">
        <v>42566</v>
      </c>
      <c r="C169" s="440" t="s">
        <v>24</v>
      </c>
      <c r="D169" s="440" t="s">
        <v>228</v>
      </c>
      <c r="E169" s="441">
        <v>0.69791666666666663</v>
      </c>
      <c r="F169" s="441">
        <v>0.9375</v>
      </c>
      <c r="G169" s="440">
        <v>5.75</v>
      </c>
    </row>
    <row r="170" spans="1:7" x14ac:dyDescent="0.2">
      <c r="A170" s="438" t="s">
        <v>183</v>
      </c>
      <c r="B170" s="439">
        <v>42558</v>
      </c>
      <c r="C170" s="440" t="s">
        <v>24</v>
      </c>
      <c r="D170" s="440" t="s">
        <v>228</v>
      </c>
      <c r="E170" s="441">
        <v>0.69791666666666663</v>
      </c>
      <c r="F170" s="441">
        <v>0.95833333333333337</v>
      </c>
      <c r="G170" s="440">
        <v>6.25</v>
      </c>
    </row>
    <row r="171" spans="1:7" x14ac:dyDescent="0.2">
      <c r="A171" s="438" t="s">
        <v>183</v>
      </c>
      <c r="B171" s="439">
        <v>42559</v>
      </c>
      <c r="C171" s="440" t="s">
        <v>24</v>
      </c>
      <c r="D171" s="440" t="s">
        <v>228</v>
      </c>
      <c r="E171" s="441">
        <v>0.46875</v>
      </c>
      <c r="F171" s="441">
        <v>0.64583333333333337</v>
      </c>
      <c r="G171" s="440">
        <v>4.25</v>
      </c>
    </row>
    <row r="172" spans="1:7" x14ac:dyDescent="0.2">
      <c r="A172" s="438" t="s">
        <v>183</v>
      </c>
      <c r="B172" s="439">
        <v>42563</v>
      </c>
      <c r="C172" s="440" t="s">
        <v>24</v>
      </c>
      <c r="D172" s="440" t="s">
        <v>228</v>
      </c>
      <c r="E172" s="441">
        <v>0.46875</v>
      </c>
      <c r="F172" s="441">
        <v>0.59375</v>
      </c>
      <c r="G172" s="440">
        <v>3</v>
      </c>
    </row>
    <row r="173" spans="1:7" x14ac:dyDescent="0.2">
      <c r="A173" s="440" t="s">
        <v>183</v>
      </c>
      <c r="B173" s="439">
        <v>42564</v>
      </c>
      <c r="C173" s="440" t="s">
        <v>24</v>
      </c>
      <c r="D173" s="440" t="s">
        <v>228</v>
      </c>
      <c r="E173" s="441">
        <v>0.46875</v>
      </c>
      <c r="F173" s="441">
        <v>0.61458333333333337</v>
      </c>
      <c r="G173" s="440">
        <v>3.5</v>
      </c>
    </row>
    <row r="174" spans="1:7" x14ac:dyDescent="0.2">
      <c r="A174" s="440" t="s">
        <v>183</v>
      </c>
      <c r="B174" s="439">
        <v>42566</v>
      </c>
      <c r="C174" s="440" t="s">
        <v>24</v>
      </c>
      <c r="D174" s="440" t="s">
        <v>228</v>
      </c>
      <c r="E174" s="441">
        <v>0.46875</v>
      </c>
      <c r="F174" s="441">
        <v>0.66666666666666663</v>
      </c>
      <c r="G174" s="440">
        <v>4.75</v>
      </c>
    </row>
    <row r="175" spans="1:7" x14ac:dyDescent="0.2">
      <c r="A175" s="440" t="s">
        <v>196</v>
      </c>
      <c r="B175" s="439">
        <v>42565</v>
      </c>
      <c r="C175" s="440" t="s">
        <v>221</v>
      </c>
      <c r="D175" s="440" t="s">
        <v>236</v>
      </c>
      <c r="E175" s="441">
        <v>0.47916666666666669</v>
      </c>
      <c r="F175" s="441">
        <v>0.58333333333333337</v>
      </c>
      <c r="G175" s="440">
        <v>2.5</v>
      </c>
    </row>
    <row r="176" spans="1:7" x14ac:dyDescent="0.2">
      <c r="A176" s="438" t="s">
        <v>176</v>
      </c>
      <c r="B176" s="439">
        <v>42560</v>
      </c>
      <c r="C176" s="440" t="s">
        <v>221</v>
      </c>
      <c r="D176" s="440" t="s">
        <v>236</v>
      </c>
      <c r="E176" s="441">
        <v>0.47916666666666669</v>
      </c>
      <c r="F176" s="441">
        <v>0.58333333333333337</v>
      </c>
      <c r="G176" s="440">
        <v>2.5</v>
      </c>
    </row>
    <row r="177" spans="1:7" x14ac:dyDescent="0.2">
      <c r="A177" s="438" t="s">
        <v>176</v>
      </c>
      <c r="B177" s="439">
        <v>42561</v>
      </c>
      <c r="C177" s="440" t="s">
        <v>221</v>
      </c>
      <c r="D177" s="440" t="s">
        <v>236</v>
      </c>
      <c r="E177" s="441">
        <v>0.70833333333333337</v>
      </c>
      <c r="F177" s="441">
        <v>0.90625</v>
      </c>
      <c r="G177" s="440">
        <v>4.75</v>
      </c>
    </row>
    <row r="178" spans="1:7" x14ac:dyDescent="0.2">
      <c r="A178" s="438" t="s">
        <v>176</v>
      </c>
      <c r="B178" s="439">
        <v>42562</v>
      </c>
      <c r="C178" s="440" t="s">
        <v>221</v>
      </c>
      <c r="D178" s="440" t="s">
        <v>236</v>
      </c>
      <c r="E178" s="441">
        <v>0.47916666666666669</v>
      </c>
      <c r="F178" s="441">
        <v>0.58333333333333337</v>
      </c>
      <c r="G178" s="440">
        <v>2.5</v>
      </c>
    </row>
    <row r="179" spans="1:7" x14ac:dyDescent="0.2">
      <c r="A179" s="440" t="s">
        <v>176</v>
      </c>
      <c r="B179" s="439">
        <v>42563</v>
      </c>
      <c r="C179" s="440" t="s">
        <v>221</v>
      </c>
      <c r="D179" s="440" t="s">
        <v>236</v>
      </c>
      <c r="E179" s="441">
        <v>0.47916666666666669</v>
      </c>
      <c r="F179" s="441">
        <v>0.58333333333333337</v>
      </c>
      <c r="G179" s="440">
        <v>2.5</v>
      </c>
    </row>
    <row r="180" spans="1:7" x14ac:dyDescent="0.2">
      <c r="A180" s="440" t="s">
        <v>199</v>
      </c>
      <c r="B180" s="439">
        <v>42565</v>
      </c>
      <c r="C180" s="440" t="s">
        <v>221</v>
      </c>
      <c r="D180" s="440" t="s">
        <v>236</v>
      </c>
      <c r="E180" s="441">
        <v>0.47916666666666669</v>
      </c>
      <c r="F180" s="441">
        <v>0.54166666666666663</v>
      </c>
      <c r="G180" s="440">
        <v>1.5</v>
      </c>
    </row>
    <row r="181" spans="1:7" x14ac:dyDescent="0.2">
      <c r="A181" s="438" t="s">
        <v>187</v>
      </c>
      <c r="B181" s="439">
        <v>42557</v>
      </c>
      <c r="C181" s="440" t="s">
        <v>221</v>
      </c>
      <c r="D181" s="440" t="s">
        <v>236</v>
      </c>
      <c r="E181" s="441">
        <v>0.70833333333333337</v>
      </c>
      <c r="F181" s="441">
        <v>0.83333333333333337</v>
      </c>
      <c r="G181" s="440">
        <v>3</v>
      </c>
    </row>
    <row r="182" spans="1:7" x14ac:dyDescent="0.2">
      <c r="A182" s="438" t="s">
        <v>187</v>
      </c>
      <c r="B182" s="439">
        <v>42558</v>
      </c>
      <c r="C182" s="440" t="s">
        <v>221</v>
      </c>
      <c r="D182" s="440" t="s">
        <v>236</v>
      </c>
      <c r="E182" s="441">
        <v>0.70833333333333337</v>
      </c>
      <c r="F182" s="441">
        <v>0.94791666666666663</v>
      </c>
      <c r="G182" s="440">
        <v>5.75</v>
      </c>
    </row>
    <row r="183" spans="1:7" x14ac:dyDescent="0.2">
      <c r="A183" s="438" t="s">
        <v>187</v>
      </c>
      <c r="B183" s="439">
        <v>42559</v>
      </c>
      <c r="C183" s="440" t="s">
        <v>221</v>
      </c>
      <c r="D183" s="440" t="s">
        <v>236</v>
      </c>
      <c r="E183" s="441">
        <v>0.70833333333333337</v>
      </c>
      <c r="F183" s="441">
        <v>0.94791666666666663</v>
      </c>
      <c r="G183" s="440">
        <v>5.75</v>
      </c>
    </row>
    <row r="184" spans="1:7" x14ac:dyDescent="0.2">
      <c r="A184" s="440" t="s">
        <v>187</v>
      </c>
      <c r="B184" s="439">
        <v>42561</v>
      </c>
      <c r="C184" s="440" t="s">
        <v>221</v>
      </c>
      <c r="D184" s="440" t="s">
        <v>236</v>
      </c>
      <c r="E184" s="441">
        <v>0.70833333333333337</v>
      </c>
      <c r="F184" s="441">
        <v>0.82291666666666663</v>
      </c>
      <c r="G184" s="440">
        <v>2.75</v>
      </c>
    </row>
    <row r="185" spans="1:7" x14ac:dyDescent="0.2">
      <c r="A185" s="438" t="s">
        <v>187</v>
      </c>
      <c r="B185" s="439">
        <v>42564</v>
      </c>
      <c r="C185" s="440" t="s">
        <v>221</v>
      </c>
      <c r="D185" s="440" t="s">
        <v>236</v>
      </c>
      <c r="E185" s="441">
        <v>0.70833333333333337</v>
      </c>
      <c r="F185" s="441">
        <v>0.85416666666666663</v>
      </c>
      <c r="G185" s="440">
        <v>3.5</v>
      </c>
    </row>
    <row r="186" spans="1:7" x14ac:dyDescent="0.2">
      <c r="A186" s="440" t="s">
        <v>187</v>
      </c>
      <c r="B186" s="439">
        <v>42565</v>
      </c>
      <c r="C186" s="440" t="s">
        <v>221</v>
      </c>
      <c r="D186" s="440" t="s">
        <v>236</v>
      </c>
      <c r="E186" s="441">
        <v>0.70833333333333337</v>
      </c>
      <c r="F186" s="441">
        <v>0.95833333333333337</v>
      </c>
      <c r="G186" s="440">
        <v>6</v>
      </c>
    </row>
    <row r="187" spans="1:7" x14ac:dyDescent="0.2">
      <c r="A187" s="438" t="s">
        <v>187</v>
      </c>
      <c r="B187" s="439">
        <v>42566</v>
      </c>
      <c r="C187" s="440" t="s">
        <v>221</v>
      </c>
      <c r="D187" s="440" t="s">
        <v>236</v>
      </c>
      <c r="E187" s="441">
        <v>0.70833333333333337</v>
      </c>
      <c r="F187" s="441">
        <v>0.88541666666666663</v>
      </c>
      <c r="G187" s="440">
        <v>4.25</v>
      </c>
    </row>
    <row r="188" spans="1:7" x14ac:dyDescent="0.2">
      <c r="A188" s="438" t="s">
        <v>205</v>
      </c>
      <c r="B188" s="439">
        <v>42566</v>
      </c>
      <c r="C188" s="440" t="s">
        <v>221</v>
      </c>
      <c r="D188" s="440" t="s">
        <v>236</v>
      </c>
      <c r="E188" s="441">
        <v>0.48958333333333331</v>
      </c>
      <c r="F188" s="441">
        <v>0.64583333333333337</v>
      </c>
      <c r="G188" s="440">
        <v>3.75</v>
      </c>
    </row>
    <row r="189" spans="1:7" x14ac:dyDescent="0.2">
      <c r="A189" s="438" t="s">
        <v>181</v>
      </c>
      <c r="B189" s="439">
        <v>42557</v>
      </c>
      <c r="C189" s="440" t="s">
        <v>221</v>
      </c>
      <c r="D189" s="440" t="s">
        <v>236</v>
      </c>
      <c r="E189" s="441">
        <v>0.69791666666666663</v>
      </c>
      <c r="F189" s="441">
        <v>0.9375</v>
      </c>
      <c r="G189" s="440">
        <v>5.75</v>
      </c>
    </row>
    <row r="190" spans="1:7" x14ac:dyDescent="0.2">
      <c r="A190" s="438" t="s">
        <v>181</v>
      </c>
      <c r="B190" s="439">
        <v>42558</v>
      </c>
      <c r="C190" s="440" t="s">
        <v>221</v>
      </c>
      <c r="D190" s="440" t="s">
        <v>236</v>
      </c>
      <c r="E190" s="441">
        <v>0.69791666666666663</v>
      </c>
      <c r="F190" s="441">
        <v>0.875</v>
      </c>
      <c r="G190" s="440">
        <v>4.25</v>
      </c>
    </row>
    <row r="191" spans="1:7" x14ac:dyDescent="0.2">
      <c r="A191" s="438" t="s">
        <v>181</v>
      </c>
      <c r="B191" s="439">
        <v>42559</v>
      </c>
      <c r="C191" s="440" t="s">
        <v>221</v>
      </c>
      <c r="D191" s="440" t="s">
        <v>236</v>
      </c>
      <c r="E191" s="441">
        <v>0.70833333333333337</v>
      </c>
      <c r="F191" s="441">
        <v>0.85416666666666663</v>
      </c>
      <c r="G191" s="440">
        <v>3.5</v>
      </c>
    </row>
    <row r="192" spans="1:7" x14ac:dyDescent="0.2">
      <c r="A192" s="438" t="s">
        <v>181</v>
      </c>
      <c r="B192" s="439">
        <v>42560</v>
      </c>
      <c r="C192" s="440" t="s">
        <v>221</v>
      </c>
      <c r="D192" s="440" t="s">
        <v>236</v>
      </c>
      <c r="E192" s="441">
        <v>0.70833333333333337</v>
      </c>
      <c r="F192" s="441">
        <v>0.9375</v>
      </c>
      <c r="G192" s="440">
        <v>5.5</v>
      </c>
    </row>
    <row r="193" spans="1:7" x14ac:dyDescent="0.2">
      <c r="A193" s="438" t="s">
        <v>181</v>
      </c>
      <c r="B193" s="439">
        <v>42562</v>
      </c>
      <c r="C193" s="440" t="s">
        <v>221</v>
      </c>
      <c r="D193" s="440" t="s">
        <v>236</v>
      </c>
      <c r="E193" s="441">
        <v>0.47916666666666669</v>
      </c>
      <c r="F193" s="441">
        <v>0.5625</v>
      </c>
      <c r="G193" s="440">
        <v>2</v>
      </c>
    </row>
    <row r="194" spans="1:7" x14ac:dyDescent="0.2">
      <c r="A194" s="438" t="s">
        <v>181</v>
      </c>
      <c r="B194" s="439">
        <v>42563</v>
      </c>
      <c r="C194" s="440" t="s">
        <v>221</v>
      </c>
      <c r="D194" s="440" t="s">
        <v>236</v>
      </c>
      <c r="E194" s="441">
        <v>0.47916666666666669</v>
      </c>
      <c r="F194" s="441">
        <v>0.57291666666666663</v>
      </c>
      <c r="G194" s="440">
        <v>2.25</v>
      </c>
    </row>
    <row r="195" spans="1:7" x14ac:dyDescent="0.2">
      <c r="A195" s="438" t="s">
        <v>181</v>
      </c>
      <c r="B195" s="439">
        <v>42564</v>
      </c>
      <c r="C195" s="440" t="s">
        <v>221</v>
      </c>
      <c r="D195" s="440" t="s">
        <v>236</v>
      </c>
      <c r="E195" s="441">
        <v>0.70833333333333337</v>
      </c>
      <c r="F195" s="441">
        <v>0.9375</v>
      </c>
      <c r="G195" s="440">
        <v>5.5</v>
      </c>
    </row>
    <row r="196" spans="1:7" x14ac:dyDescent="0.2">
      <c r="A196" s="438" t="s">
        <v>181</v>
      </c>
      <c r="B196" s="439">
        <v>42565</v>
      </c>
      <c r="C196" s="440" t="s">
        <v>221</v>
      </c>
      <c r="D196" s="440" t="s">
        <v>236</v>
      </c>
      <c r="E196" s="441">
        <v>0.69791666666666663</v>
      </c>
      <c r="F196" s="441">
        <v>0.90625</v>
      </c>
      <c r="G196" s="440">
        <v>5</v>
      </c>
    </row>
    <row r="197" spans="1:7" x14ac:dyDescent="0.2">
      <c r="A197" s="438" t="s">
        <v>181</v>
      </c>
      <c r="B197" s="439">
        <v>42566</v>
      </c>
      <c r="C197" s="440" t="s">
        <v>221</v>
      </c>
      <c r="D197" s="440" t="s">
        <v>236</v>
      </c>
      <c r="E197" s="441">
        <v>0.69791666666666663</v>
      </c>
      <c r="F197" s="441">
        <v>0.96875</v>
      </c>
      <c r="G197" s="440">
        <v>6.5</v>
      </c>
    </row>
    <row r="198" spans="1:7" x14ac:dyDescent="0.2">
      <c r="A198" s="438"/>
      <c r="B198" s="439"/>
      <c r="E198" s="441"/>
      <c r="F198" s="441"/>
    </row>
    <row r="199" spans="1:7" x14ac:dyDescent="0.2">
      <c r="A199" s="438"/>
      <c r="B199" s="439"/>
      <c r="E199" s="441"/>
      <c r="F199" s="441"/>
    </row>
    <row r="200" spans="1:7" x14ac:dyDescent="0.2">
      <c r="A200" s="438"/>
      <c r="B200" s="439"/>
      <c r="E200" s="441"/>
      <c r="F200" s="441"/>
    </row>
    <row r="201" spans="1:7" x14ac:dyDescent="0.2">
      <c r="A201" s="438"/>
      <c r="B201" s="439"/>
      <c r="E201" s="441"/>
      <c r="F201" s="441"/>
    </row>
    <row r="202" spans="1:7" x14ac:dyDescent="0.2">
      <c r="B202" s="439"/>
      <c r="E202" s="441"/>
      <c r="F202" s="441"/>
    </row>
    <row r="203" spans="1:7" x14ac:dyDescent="0.2">
      <c r="A203" s="438"/>
      <c r="B203" s="439"/>
      <c r="E203" s="441"/>
      <c r="F203" s="441"/>
    </row>
    <row r="204" spans="1:7" x14ac:dyDescent="0.2">
      <c r="A204" s="438"/>
      <c r="B204" s="439"/>
      <c r="E204" s="441"/>
      <c r="F204" s="441"/>
    </row>
    <row r="205" spans="1:7" x14ac:dyDescent="0.2">
      <c r="A205" s="438"/>
      <c r="B205" s="439"/>
      <c r="E205" s="441"/>
      <c r="F205" s="441"/>
    </row>
    <row r="206" spans="1:7" x14ac:dyDescent="0.2">
      <c r="B206" s="439"/>
      <c r="E206" s="441"/>
      <c r="F206" s="441"/>
    </row>
    <row r="207" spans="1:7" x14ac:dyDescent="0.2">
      <c r="A207" s="438"/>
      <c r="B207" s="439"/>
      <c r="E207" s="441"/>
      <c r="F207" s="441"/>
    </row>
    <row r="208" spans="1:7" x14ac:dyDescent="0.2">
      <c r="A208" s="438"/>
      <c r="B208" s="439"/>
      <c r="E208" s="441"/>
      <c r="F208" s="441"/>
    </row>
    <row r="209" spans="1:6" x14ac:dyDescent="0.2">
      <c r="A209" s="438"/>
      <c r="B209" s="439"/>
      <c r="E209" s="441"/>
      <c r="F209" s="441"/>
    </row>
    <row r="210" spans="1:6" x14ac:dyDescent="0.2">
      <c r="A210" s="438"/>
      <c r="B210" s="439"/>
      <c r="E210" s="441"/>
      <c r="F210" s="441"/>
    </row>
    <row r="211" spans="1:6" x14ac:dyDescent="0.2">
      <c r="A211" s="438"/>
      <c r="B211" s="439"/>
      <c r="E211" s="441"/>
      <c r="F211" s="441"/>
    </row>
    <row r="212" spans="1:6" x14ac:dyDescent="0.2">
      <c r="B212" s="439"/>
      <c r="E212" s="441"/>
      <c r="F212" s="441"/>
    </row>
    <row r="213" spans="1:6" x14ac:dyDescent="0.2">
      <c r="A213" s="438"/>
      <c r="B213" s="439"/>
      <c r="E213" s="441"/>
      <c r="F213" s="441"/>
    </row>
    <row r="214" spans="1:6" x14ac:dyDescent="0.2">
      <c r="A214" s="438"/>
      <c r="B214" s="439"/>
      <c r="E214" s="441"/>
      <c r="F214" s="441"/>
    </row>
    <row r="215" spans="1:6" x14ac:dyDescent="0.2">
      <c r="A215" s="438"/>
      <c r="B215" s="439"/>
      <c r="E215" s="441"/>
      <c r="F215" s="441"/>
    </row>
    <row r="216" spans="1:6" x14ac:dyDescent="0.2">
      <c r="B216" s="439"/>
      <c r="E216" s="441"/>
      <c r="F216" s="441"/>
    </row>
    <row r="217" spans="1:6" x14ac:dyDescent="0.2">
      <c r="A217" s="438"/>
      <c r="B217" s="439"/>
      <c r="E217" s="441"/>
      <c r="F217" s="441"/>
    </row>
    <row r="218" spans="1:6" x14ac:dyDescent="0.2">
      <c r="A218" s="438"/>
      <c r="B218" s="439"/>
      <c r="E218" s="441"/>
      <c r="F218" s="441"/>
    </row>
    <row r="219" spans="1:6" x14ac:dyDescent="0.2">
      <c r="A219" s="438"/>
      <c r="B219" s="439"/>
      <c r="E219" s="441"/>
      <c r="F219" s="441"/>
    </row>
    <row r="220" spans="1:6" x14ac:dyDescent="0.2">
      <c r="A220" s="438"/>
      <c r="B220" s="439"/>
      <c r="E220" s="441"/>
      <c r="F220" s="441"/>
    </row>
    <row r="221" spans="1:6" x14ac:dyDescent="0.2">
      <c r="A221" s="438"/>
      <c r="B221" s="439"/>
      <c r="E221" s="441"/>
      <c r="F221" s="441"/>
    </row>
    <row r="222" spans="1:6" x14ac:dyDescent="0.2">
      <c r="A222" s="438"/>
      <c r="B222" s="439"/>
      <c r="E222" s="441"/>
      <c r="F222" s="441"/>
    </row>
    <row r="223" spans="1:6" x14ac:dyDescent="0.2">
      <c r="A223" s="438"/>
      <c r="B223" s="439"/>
      <c r="E223" s="441"/>
      <c r="F223" s="441"/>
    </row>
    <row r="224" spans="1:6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PDpLEFiSf1ujHtZU5oM1otu3KqtettEBxjZDBV+P3YQqbR0lclrjEOZqVXDSg7FI21os83IkSlq0IKYWDkZBhw==" saltValue="oBIMD/lVX1LnObpDtNehvA==" spinCount="100000" sheet="1" objects="1" scenarios="1"/>
  <sortState ref="A2:H197">
    <sortCondition ref="C2:C197"/>
    <sortCondition ref="A2:A197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97"/>
  <sheetViews>
    <sheetView tabSelected="1" workbookViewId="0">
      <selection activeCell="E22" sqref="E22"/>
    </sheetView>
  </sheetViews>
  <sheetFormatPr defaultColWidth="9.140625" defaultRowHeight="11.25" x14ac:dyDescent="0.2"/>
  <cols>
    <col min="1" max="1" width="10.85546875" style="573" bestFit="1" customWidth="1"/>
    <col min="2" max="2" width="18.7109375" style="575" bestFit="1" customWidth="1"/>
    <col min="3" max="3" width="12.42578125" style="573" bestFit="1" customWidth="1"/>
    <col min="4" max="4" width="16" style="573" bestFit="1" customWidth="1"/>
    <col min="5" max="8" width="7.285156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12.5703125" style="573" bestFit="1" customWidth="1"/>
    <col min="14" max="14" width="8.140625" style="573" bestFit="1" customWidth="1"/>
    <col min="15" max="15" width="8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119</v>
      </c>
      <c r="D1" s="577" t="s">
        <v>120</v>
      </c>
      <c r="E1" s="577" t="s">
        <v>146</v>
      </c>
      <c r="F1" s="577" t="s">
        <v>147</v>
      </c>
      <c r="G1" s="577" t="s">
        <v>144</v>
      </c>
      <c r="H1" s="577" t="s">
        <v>145</v>
      </c>
      <c r="I1" s="578" t="s">
        <v>148</v>
      </c>
      <c r="J1" s="580" t="s">
        <v>149</v>
      </c>
      <c r="K1" s="246"/>
      <c r="M1" s="613" t="s">
        <v>69</v>
      </c>
      <c r="N1" s="614" t="s">
        <v>65</v>
      </c>
      <c r="O1" s="614" t="s">
        <v>119</v>
      </c>
      <c r="P1" s="616" t="s">
        <v>163</v>
      </c>
      <c r="Q1" s="615" t="s">
        <v>164</v>
      </c>
    </row>
    <row r="2" spans="1:17" x14ac:dyDescent="0.2">
      <c r="A2" s="573" t="s">
        <v>242</v>
      </c>
      <c r="B2" s="575">
        <v>42552</v>
      </c>
      <c r="C2" s="573" t="s">
        <v>77</v>
      </c>
      <c r="D2" s="573" t="s">
        <v>230</v>
      </c>
      <c r="E2" s="574">
        <v>0.92708333333333337</v>
      </c>
      <c r="F2" s="574">
        <v>0.125</v>
      </c>
      <c r="I2" s="579">
        <f>IF(G2="",-9999,ABS(ROUND((IF(E2&lt;0.25,E2+1,E2)-IF(G2&lt;0.25,G2+1,G2))*24,2)))</f>
        <v>-9999</v>
      </c>
      <c r="J2" s="581">
        <f>IF(H2="",-9999,ABS(ROUND((IF(F2&lt;0.25,F2+1,F2)-IF(H2&lt;0.25,H2+1,H2))*24,2)))</f>
        <v>-9999</v>
      </c>
      <c r="M2" s="573" t="s">
        <v>186</v>
      </c>
      <c r="N2" s="612">
        <v>42565</v>
      </c>
      <c r="O2" s="573" t="s">
        <v>247</v>
      </c>
      <c r="P2" s="574">
        <v>0.76041666666666663</v>
      </c>
      <c r="Q2" s="573" t="s">
        <v>248</v>
      </c>
    </row>
    <row r="3" spans="1:17" x14ac:dyDescent="0.2">
      <c r="A3" s="573" t="s">
        <v>178</v>
      </c>
      <c r="B3" s="575">
        <v>42552</v>
      </c>
      <c r="C3" s="573" t="s">
        <v>151</v>
      </c>
      <c r="D3" s="573" t="s">
        <v>229</v>
      </c>
      <c r="E3" s="574">
        <v>0.69791666666666663</v>
      </c>
      <c r="F3" s="574">
        <v>0.91666666666666663</v>
      </c>
      <c r="I3" s="579">
        <f>IF(G3="",-9999,ABS(ROUND((IF(E3&lt;0.25,E3+1,E3)-IF(G3&lt;0.25,G3+1,G3))*24,2)))</f>
        <v>-9999</v>
      </c>
      <c r="J3" s="581">
        <f>IF(H3="",-9999,ABS(ROUND((IF(F3&lt;0.25,F3+1,F3)-IF(H3&lt;0.25,H3+1,H3))*24,2)))</f>
        <v>-9999</v>
      </c>
      <c r="M3" s="573" t="s">
        <v>186</v>
      </c>
      <c r="N3" s="612">
        <v>42565</v>
      </c>
      <c r="O3" s="573" t="s">
        <v>247</v>
      </c>
      <c r="P3" s="574">
        <v>0.9375</v>
      </c>
      <c r="Q3" s="573" t="s">
        <v>249</v>
      </c>
    </row>
    <row r="4" spans="1:17" x14ac:dyDescent="0.2">
      <c r="A4" s="573" t="s">
        <v>196</v>
      </c>
      <c r="B4" s="575">
        <v>42552</v>
      </c>
      <c r="C4" s="573" t="s">
        <v>16</v>
      </c>
      <c r="D4" s="573" t="s">
        <v>67</v>
      </c>
      <c r="E4" s="574">
        <v>0.70833333333333337</v>
      </c>
      <c r="F4" s="574">
        <v>0.9375</v>
      </c>
      <c r="I4" s="579">
        <f>IF(G4="",-9999,ABS(ROUND((IF(E4&lt;0.25,E4+1,E4)-IF(G4&lt;0.25,G4+1,G4))*24,2)))</f>
        <v>-9999</v>
      </c>
      <c r="J4" s="581">
        <f>IF(H4="",-9999,ABS(ROUND((IF(F4&lt;0.25,F4+1,F4)-IF(H4&lt;0.25,H4+1,H4))*24,2)))</f>
        <v>-9999</v>
      </c>
      <c r="M4" s="573" t="s">
        <v>186</v>
      </c>
      <c r="N4" s="612">
        <v>42566</v>
      </c>
      <c r="O4" s="573" t="s">
        <v>247</v>
      </c>
      <c r="P4" s="574">
        <v>0.75</v>
      </c>
      <c r="Q4" s="573" t="s">
        <v>248</v>
      </c>
    </row>
    <row r="5" spans="1:17" x14ac:dyDescent="0.2">
      <c r="A5" s="573" t="s">
        <v>241</v>
      </c>
      <c r="B5" s="575">
        <v>42552</v>
      </c>
      <c r="C5" s="573" t="s">
        <v>143</v>
      </c>
      <c r="D5" s="573" t="s">
        <v>226</v>
      </c>
      <c r="E5" s="574">
        <v>0.46875</v>
      </c>
      <c r="F5" s="574">
        <v>0.60416666666666663</v>
      </c>
      <c r="G5" s="574">
        <v>0.46875</v>
      </c>
      <c r="H5" s="574">
        <v>0.59375</v>
      </c>
      <c r="I5" s="579">
        <f>IF(G5="",-9999,ABS(ROUND((IF(E5&lt;0.25,E5+1,E5)-IF(G5&lt;0.25,G5+1,G5))*24,2)))</f>
        <v>0</v>
      </c>
      <c r="J5" s="581">
        <f>IF(H5="",-9999,ABS(ROUND((IF(F5&lt;0.25,F5+1,F5)-IF(H5&lt;0.25,H5+1,H5))*24,2)))</f>
        <v>0.25</v>
      </c>
      <c r="M5" s="573" t="s">
        <v>186</v>
      </c>
      <c r="N5" s="612">
        <v>42566</v>
      </c>
      <c r="O5" s="573" t="s">
        <v>247</v>
      </c>
      <c r="P5" s="574">
        <v>0.9375</v>
      </c>
      <c r="Q5" s="573" t="s">
        <v>249</v>
      </c>
    </row>
    <row r="6" spans="1:17" x14ac:dyDescent="0.2">
      <c r="A6" s="573" t="s">
        <v>210</v>
      </c>
      <c r="B6" s="575">
        <v>42552</v>
      </c>
      <c r="C6" s="573" t="s">
        <v>143</v>
      </c>
      <c r="D6" s="573" t="s">
        <v>226</v>
      </c>
      <c r="E6" s="574">
        <v>0.67708333333333337</v>
      </c>
      <c r="F6" s="574">
        <v>0.92708333333333337</v>
      </c>
      <c r="G6" s="574">
        <v>0.67708333333333326</v>
      </c>
      <c r="H6" s="574">
        <v>0.92708333333333326</v>
      </c>
      <c r="I6" s="579">
        <f>IF(G6="",-9999,ABS(ROUND((IF(E6&lt;0.25,E6+1,E6)-IF(G6&lt;0.25,G6+1,G6))*24,2)))</f>
        <v>0</v>
      </c>
      <c r="J6" s="581">
        <f>IF(H6="",-9999,ABS(ROUND((IF(F6&lt;0.25,F6+1,F6)-IF(H6&lt;0.25,H6+1,H6))*24,2)))</f>
        <v>0</v>
      </c>
      <c r="M6" s="573" t="s">
        <v>184</v>
      </c>
      <c r="N6" s="612">
        <v>42553</v>
      </c>
      <c r="O6" s="573" t="s">
        <v>5</v>
      </c>
      <c r="P6" s="574">
        <v>0.69791666666666663</v>
      </c>
      <c r="Q6" s="573" t="s">
        <v>248</v>
      </c>
    </row>
    <row r="7" spans="1:17" x14ac:dyDescent="0.2">
      <c r="A7" s="573" t="s">
        <v>171</v>
      </c>
      <c r="B7" s="575">
        <v>42552</v>
      </c>
      <c r="C7" s="573" t="s">
        <v>50</v>
      </c>
      <c r="D7" s="573" t="s">
        <v>225</v>
      </c>
      <c r="E7" s="574">
        <v>0.45833333333333331</v>
      </c>
      <c r="F7" s="574">
        <v>0.5625</v>
      </c>
      <c r="I7" s="579">
        <f>IF(G7="",-9999,ABS(ROUND((IF(E7&lt;0.25,E7+1,E7)-IF(G7&lt;0.25,G7+1,G7))*24,2)))</f>
        <v>-9999</v>
      </c>
      <c r="J7" s="581">
        <f>IF(H7="",-9999,ABS(ROUND((IF(F7&lt;0.25,F7+1,F7)-IF(H7&lt;0.25,H7+1,H7))*24,2)))</f>
        <v>-9999</v>
      </c>
      <c r="M7" s="573" t="s">
        <v>184</v>
      </c>
      <c r="N7" s="612">
        <v>42553</v>
      </c>
      <c r="O7" s="573" t="s">
        <v>5</v>
      </c>
      <c r="P7" s="574">
        <v>0.92708333333333326</v>
      </c>
      <c r="Q7" s="573" t="s">
        <v>249</v>
      </c>
    </row>
    <row r="8" spans="1:17" x14ac:dyDescent="0.2">
      <c r="A8" s="573" t="s">
        <v>179</v>
      </c>
      <c r="B8" s="575">
        <v>42552</v>
      </c>
      <c r="C8" s="573" t="s">
        <v>5</v>
      </c>
      <c r="D8" s="573" t="s">
        <v>227</v>
      </c>
      <c r="E8" s="574">
        <v>0.67708333333333337</v>
      </c>
      <c r="F8" s="574">
        <v>0.8125</v>
      </c>
      <c r="G8" s="574">
        <v>0.67708333333333326</v>
      </c>
      <c r="H8" s="574">
        <v>0.8125</v>
      </c>
      <c r="I8" s="579">
        <f>IF(G8="",-9999,ABS(ROUND((IF(E8&lt;0.25,E8+1,E8)-IF(G8&lt;0.25,G8+1,G8))*24,2)))</f>
        <v>0</v>
      </c>
      <c r="J8" s="581">
        <f>IF(H8="",-9999,ABS(ROUND((IF(F8&lt;0.25,F8+1,F8)-IF(H8&lt;0.25,H8+1,H8))*24,2)))</f>
        <v>0</v>
      </c>
      <c r="M8" s="573" t="s">
        <v>176</v>
      </c>
      <c r="N8" s="612">
        <v>42555</v>
      </c>
      <c r="O8" s="573" t="s">
        <v>5</v>
      </c>
      <c r="P8" s="574">
        <v>0.45833333333333331</v>
      </c>
      <c r="Q8" s="573" t="s">
        <v>250</v>
      </c>
    </row>
    <row r="9" spans="1:17" x14ac:dyDescent="0.2">
      <c r="A9" s="573" t="s">
        <v>181</v>
      </c>
      <c r="B9" s="575">
        <v>42552</v>
      </c>
      <c r="C9" s="573" t="s">
        <v>5</v>
      </c>
      <c r="D9" s="573" t="s">
        <v>227</v>
      </c>
      <c r="E9" s="574">
        <v>0.46875</v>
      </c>
      <c r="F9" s="574">
        <v>0.69791666666666663</v>
      </c>
      <c r="G9" s="574">
        <v>0.46875</v>
      </c>
      <c r="H9" s="574">
        <v>0.58333333333333326</v>
      </c>
      <c r="I9" s="579">
        <f>IF(G9="",-9999,ABS(ROUND((IF(E9&lt;0.25,E9+1,E9)-IF(G9&lt;0.25,G9+1,G9))*24,2)))</f>
        <v>0</v>
      </c>
      <c r="J9" s="581">
        <f>IF(H9="",-9999,ABS(ROUND((IF(F9&lt;0.25,F9+1,F9)-IF(H9&lt;0.25,H9+1,H9))*24,2)))</f>
        <v>2.75</v>
      </c>
      <c r="M9" s="573" t="s">
        <v>176</v>
      </c>
      <c r="N9" s="612">
        <v>42555</v>
      </c>
      <c r="O9" s="573" t="s">
        <v>5</v>
      </c>
      <c r="P9" s="574">
        <v>0.63541666666666663</v>
      </c>
      <c r="Q9" s="573" t="s">
        <v>251</v>
      </c>
    </row>
    <row r="10" spans="1:17" x14ac:dyDescent="0.2">
      <c r="A10" s="573" t="s">
        <v>183</v>
      </c>
      <c r="B10" s="575">
        <v>42552</v>
      </c>
      <c r="C10" s="573" t="s">
        <v>5</v>
      </c>
      <c r="D10" s="573" t="s">
        <v>227</v>
      </c>
      <c r="E10" s="574">
        <v>0.70833333333333337</v>
      </c>
      <c r="F10" s="574">
        <v>0.92708333333333337</v>
      </c>
      <c r="G10" s="574">
        <v>0.70833333333333326</v>
      </c>
      <c r="H10" s="574">
        <v>0.92708333333333326</v>
      </c>
      <c r="I10" s="579">
        <f>IF(G10="",-9999,ABS(ROUND((IF(E10&lt;0.25,E10+1,E10)-IF(G10&lt;0.25,G10+1,G10))*24,2)))</f>
        <v>0</v>
      </c>
      <c r="J10" s="581">
        <f>IF(H10="",-9999,ABS(ROUND((IF(F10&lt;0.25,F10+1,F10)-IF(H10&lt;0.25,H10+1,H10))*24,2)))</f>
        <v>0</v>
      </c>
      <c r="M10" s="573" t="s">
        <v>176</v>
      </c>
      <c r="N10" s="612">
        <v>42555</v>
      </c>
      <c r="O10" s="573" t="s">
        <v>5</v>
      </c>
      <c r="P10" s="574">
        <v>0.6875</v>
      </c>
      <c r="Q10" s="573" t="s">
        <v>248</v>
      </c>
    </row>
    <row r="11" spans="1:17" x14ac:dyDescent="0.2">
      <c r="A11" s="573" t="s">
        <v>185</v>
      </c>
      <c r="B11" s="575">
        <v>42552</v>
      </c>
      <c r="C11" s="573" t="s">
        <v>24</v>
      </c>
      <c r="D11" s="573" t="s">
        <v>228</v>
      </c>
      <c r="E11" s="574">
        <v>0.72916666666666663</v>
      </c>
      <c r="F11" s="574">
        <v>0.97916666666666663</v>
      </c>
      <c r="G11" s="574">
        <v>0.72916666666666663</v>
      </c>
      <c r="H11" s="574">
        <v>0.96875</v>
      </c>
      <c r="I11" s="579">
        <f>IF(G11="",-9999,ABS(ROUND((IF(E11&lt;0.25,E11+1,E11)-IF(G11&lt;0.25,G11+1,G11))*24,2)))</f>
        <v>0</v>
      </c>
      <c r="J11" s="581">
        <f>IF(H11="",-9999,ABS(ROUND((IF(F11&lt;0.25,F11+1,F11)-IF(H11&lt;0.25,H11+1,H11))*24,2)))</f>
        <v>0.25</v>
      </c>
      <c r="M11" s="573" t="s">
        <v>176</v>
      </c>
      <c r="N11" s="612">
        <v>42555</v>
      </c>
      <c r="O11" s="573" t="s">
        <v>5</v>
      </c>
      <c r="P11" s="574">
        <v>0.88541666666666663</v>
      </c>
      <c r="Q11" s="573" t="s">
        <v>249</v>
      </c>
    </row>
    <row r="12" spans="1:17" x14ac:dyDescent="0.2">
      <c r="A12" s="573" t="s">
        <v>186</v>
      </c>
      <c r="B12" s="575">
        <v>42552</v>
      </c>
      <c r="C12" s="573" t="s">
        <v>24</v>
      </c>
      <c r="D12" s="573" t="s">
        <v>228</v>
      </c>
      <c r="E12" s="574">
        <v>0.72916666666666663</v>
      </c>
      <c r="F12" s="574">
        <v>0.88541666666666663</v>
      </c>
      <c r="G12" s="574">
        <v>0.72916666666666663</v>
      </c>
      <c r="H12" s="574">
        <v>0.96875</v>
      </c>
      <c r="I12" s="579">
        <f>IF(G12="",-9999,ABS(ROUND((IF(E12&lt;0.25,E12+1,E12)-IF(G12&lt;0.25,G12+1,G12))*24,2)))</f>
        <v>0</v>
      </c>
      <c r="J12" s="581">
        <f>IF(H12="",-9999,ABS(ROUND((IF(F12&lt;0.25,F12+1,F12)-IF(H12&lt;0.25,H12+1,H12))*24,2)))</f>
        <v>2</v>
      </c>
      <c r="M12" s="573" t="s">
        <v>176</v>
      </c>
      <c r="N12" s="612">
        <v>42562</v>
      </c>
      <c r="O12" s="573" t="s">
        <v>5</v>
      </c>
      <c r="P12" s="574">
        <v>0.6875</v>
      </c>
      <c r="Q12" s="573" t="s">
        <v>248</v>
      </c>
    </row>
    <row r="13" spans="1:17" x14ac:dyDescent="0.2">
      <c r="A13" s="573" t="s">
        <v>175</v>
      </c>
      <c r="B13" s="575">
        <v>42552</v>
      </c>
      <c r="C13" s="573" t="s">
        <v>24</v>
      </c>
      <c r="D13" s="573" t="s">
        <v>228</v>
      </c>
      <c r="E13" s="574">
        <v>0.73958333333333337</v>
      </c>
      <c r="F13" s="574">
        <v>0.97916666666666663</v>
      </c>
      <c r="G13" s="574">
        <v>0.73958333333333326</v>
      </c>
      <c r="H13" s="574">
        <v>0.96875</v>
      </c>
      <c r="I13" s="579">
        <f>IF(G13="",-9999,ABS(ROUND((IF(E13&lt;0.25,E13+1,E13)-IF(G13&lt;0.25,G13+1,G13))*24,2)))</f>
        <v>0</v>
      </c>
      <c r="J13" s="581">
        <f>IF(H13="",-9999,ABS(ROUND((IF(F13&lt;0.25,F13+1,F13)-IF(H13&lt;0.25,H13+1,H13))*24,2)))</f>
        <v>0.25</v>
      </c>
      <c r="M13" s="573" t="s">
        <v>176</v>
      </c>
      <c r="N13" s="612">
        <v>42562</v>
      </c>
      <c r="O13" s="573" t="s">
        <v>5</v>
      </c>
      <c r="P13" s="574">
        <v>0.69791666666666663</v>
      </c>
      <c r="Q13" s="573" t="s">
        <v>249</v>
      </c>
    </row>
    <row r="14" spans="1:17" x14ac:dyDescent="0.2">
      <c r="A14" s="573" t="s">
        <v>187</v>
      </c>
      <c r="B14" s="575">
        <v>42552</v>
      </c>
      <c r="C14" s="573" t="s">
        <v>24</v>
      </c>
      <c r="D14" s="573" t="s">
        <v>228</v>
      </c>
      <c r="E14" s="574">
        <v>0.47916666666666669</v>
      </c>
      <c r="F14" s="574">
        <v>0.52083333333333337</v>
      </c>
      <c r="G14" s="574">
        <v>0.48958333333333331</v>
      </c>
      <c r="H14" s="574">
        <v>0.52083333333333326</v>
      </c>
      <c r="I14" s="579">
        <f>IF(G14="",-9999,ABS(ROUND((IF(E14&lt;0.25,E14+1,E14)-IF(G14&lt;0.25,G14+1,G14))*24,2)))</f>
        <v>0.25</v>
      </c>
      <c r="J14" s="581">
        <f>IF(H14="",-9999,ABS(ROUND((IF(F14&lt;0.25,F14+1,F14)-IF(H14&lt;0.25,H14+1,H14))*24,2)))</f>
        <v>0</v>
      </c>
      <c r="M14" s="573" t="s">
        <v>201</v>
      </c>
      <c r="N14" s="612">
        <v>42566</v>
      </c>
      <c r="O14" s="573" t="s">
        <v>5</v>
      </c>
      <c r="P14" s="574">
        <v>0.70833333333333326</v>
      </c>
      <c r="Q14" s="573" t="s">
        <v>248</v>
      </c>
    </row>
    <row r="15" spans="1:17" x14ac:dyDescent="0.2">
      <c r="A15" s="573" t="s">
        <v>181</v>
      </c>
      <c r="B15" s="575">
        <v>42552</v>
      </c>
      <c r="C15" s="573" t="s">
        <v>24</v>
      </c>
      <c r="D15" s="573" t="s">
        <v>228</v>
      </c>
      <c r="E15" s="574">
        <v>0.69791666666666663</v>
      </c>
      <c r="F15" s="574">
        <v>0.8125</v>
      </c>
      <c r="G15" s="574">
        <v>0.69791666666666663</v>
      </c>
      <c r="H15" s="574">
        <v>0.80208333333333326</v>
      </c>
      <c r="I15" s="579">
        <f>IF(G15="",-9999,ABS(ROUND((IF(E15&lt;0.25,E15+1,E15)-IF(G15&lt;0.25,G15+1,G15))*24,2)))</f>
        <v>0</v>
      </c>
      <c r="J15" s="581">
        <f>IF(H15="",-9999,ABS(ROUND((IF(F15&lt;0.25,F15+1,F15)-IF(H15&lt;0.25,H15+1,H15))*24,2)))</f>
        <v>0.25</v>
      </c>
      <c r="M15" s="573" t="s">
        <v>201</v>
      </c>
      <c r="N15" s="612">
        <v>42566</v>
      </c>
      <c r="O15" s="573" t="s">
        <v>5</v>
      </c>
      <c r="P15" s="574">
        <v>0.91666666666666663</v>
      </c>
      <c r="Q15" s="573" t="s">
        <v>249</v>
      </c>
    </row>
    <row r="16" spans="1:17" x14ac:dyDescent="0.2">
      <c r="A16" s="573" t="s">
        <v>243</v>
      </c>
      <c r="B16" s="575">
        <v>42553</v>
      </c>
      <c r="C16" s="573" t="s">
        <v>77</v>
      </c>
      <c r="D16" s="573" t="s">
        <v>234</v>
      </c>
      <c r="E16" s="574">
        <v>0.41666666666666669</v>
      </c>
      <c r="F16" s="574">
        <v>0.5</v>
      </c>
      <c r="I16" s="579">
        <f>IF(G16="",-9999,ABS(ROUND((IF(E16&lt;0.25,E16+1,E16)-IF(G16&lt;0.25,G16+1,G16))*24,2)))</f>
        <v>-9999</v>
      </c>
      <c r="J16" s="581">
        <f>IF(H16="",-9999,ABS(ROUND((IF(F16&lt;0.25,F16+1,F16)-IF(H16&lt;0.25,H16+1,H16))*24,2)))</f>
        <v>-9999</v>
      </c>
      <c r="M16" s="573" t="s">
        <v>206</v>
      </c>
      <c r="N16" s="612">
        <v>42559</v>
      </c>
      <c r="O16" s="573" t="s">
        <v>252</v>
      </c>
      <c r="P16" s="574">
        <v>0.78125</v>
      </c>
      <c r="Q16" s="573" t="s">
        <v>248</v>
      </c>
    </row>
    <row r="17" spans="1:17" x14ac:dyDescent="0.2">
      <c r="A17" s="573" t="s">
        <v>242</v>
      </c>
      <c r="B17" s="575">
        <v>42553</v>
      </c>
      <c r="C17" s="573" t="s">
        <v>77</v>
      </c>
      <c r="D17" s="573" t="s">
        <v>230</v>
      </c>
      <c r="E17" s="574">
        <v>0.91666666666666663</v>
      </c>
      <c r="F17" s="574">
        <v>0.11458333333333333</v>
      </c>
      <c r="I17" s="579">
        <f>IF(G17="",-9999,ABS(ROUND((IF(E17&lt;0.25,E17+1,E17)-IF(G17&lt;0.25,G17+1,G17))*24,2)))</f>
        <v>-9999</v>
      </c>
      <c r="J17" s="581">
        <f>IF(H17="",-9999,ABS(ROUND((IF(F17&lt;0.25,F17+1,F17)-IF(H17&lt;0.25,H17+1,H17))*24,2)))</f>
        <v>-9999</v>
      </c>
      <c r="M17" s="573" t="s">
        <v>206</v>
      </c>
      <c r="N17" s="612">
        <v>42559</v>
      </c>
      <c r="O17" s="573" t="s">
        <v>252</v>
      </c>
      <c r="P17" s="574">
        <v>0.78125</v>
      </c>
      <c r="Q17" s="573" t="s">
        <v>249</v>
      </c>
    </row>
    <row r="18" spans="1:17" x14ac:dyDescent="0.2">
      <c r="A18" s="573" t="s">
        <v>178</v>
      </c>
      <c r="B18" s="575">
        <v>42553</v>
      </c>
      <c r="C18" s="573" t="s">
        <v>151</v>
      </c>
      <c r="D18" s="573" t="s">
        <v>229</v>
      </c>
      <c r="E18" s="574">
        <v>0.70833333333333337</v>
      </c>
      <c r="F18" s="574">
        <v>0.94791666666666663</v>
      </c>
      <c r="I18" s="579">
        <f>IF(G18="",-9999,ABS(ROUND((IF(E18&lt;0.25,E18+1,E18)-IF(G18&lt;0.25,G18+1,G18))*24,2)))</f>
        <v>-9999</v>
      </c>
      <c r="J18" s="581">
        <f>IF(H18="",-9999,ABS(ROUND((IF(F18&lt;0.25,F18+1,F18)-IF(H18&lt;0.25,H18+1,H18))*24,2)))</f>
        <v>-9999</v>
      </c>
      <c r="M18" s="573" t="s">
        <v>206</v>
      </c>
      <c r="N18" s="612">
        <v>42564</v>
      </c>
      <c r="O18" s="573" t="s">
        <v>252</v>
      </c>
      <c r="P18" s="574">
        <v>0.78125</v>
      </c>
      <c r="Q18" s="573" t="s">
        <v>248</v>
      </c>
    </row>
    <row r="19" spans="1:17" x14ac:dyDescent="0.2">
      <c r="A19" s="573" t="s">
        <v>175</v>
      </c>
      <c r="B19" s="575">
        <v>42553</v>
      </c>
      <c r="C19" s="573" t="s">
        <v>117</v>
      </c>
      <c r="D19" s="573" t="s">
        <v>231</v>
      </c>
      <c r="E19" s="574">
        <v>0.33333333333333331</v>
      </c>
      <c r="F19" s="574">
        <v>0.76041666666666663</v>
      </c>
      <c r="I19" s="579">
        <f>IF(G19="",-9999,ABS(ROUND((IF(E19&lt;0.25,E19+1,E19)-IF(G19&lt;0.25,G19+1,G19))*24,2)))</f>
        <v>-9999</v>
      </c>
      <c r="J19" s="581">
        <f>IF(H19="",-9999,ABS(ROUND((IF(F19&lt;0.25,F19+1,F19)-IF(H19&lt;0.25,H19+1,H19))*24,2)))</f>
        <v>-9999</v>
      </c>
      <c r="M19" s="573" t="s">
        <v>206</v>
      </c>
      <c r="N19" s="612">
        <v>42564</v>
      </c>
      <c r="O19" s="573" t="s">
        <v>252</v>
      </c>
      <c r="P19" s="574">
        <v>0.78125</v>
      </c>
      <c r="Q19" s="573" t="s">
        <v>249</v>
      </c>
    </row>
    <row r="20" spans="1:17" x14ac:dyDescent="0.2">
      <c r="A20" s="573" t="s">
        <v>187</v>
      </c>
      <c r="B20" s="575">
        <v>42553</v>
      </c>
      <c r="C20" s="573" t="s">
        <v>117</v>
      </c>
      <c r="D20" s="573" t="s">
        <v>231</v>
      </c>
      <c r="E20" s="574">
        <v>0.33333333333333331</v>
      </c>
      <c r="F20" s="574">
        <v>0.76041666666666663</v>
      </c>
      <c r="I20" s="579">
        <f>IF(G20="",-9999,ABS(ROUND((IF(E20&lt;0.25,E20+1,E20)-IF(G20&lt;0.25,G20+1,G20))*24,2)))</f>
        <v>-9999</v>
      </c>
      <c r="J20" s="581">
        <f>IF(H20="",-9999,ABS(ROUND((IF(F20&lt;0.25,F20+1,F20)-IF(H20&lt;0.25,H20+1,H20))*24,2)))</f>
        <v>-9999</v>
      </c>
      <c r="M20" s="573" t="s">
        <v>206</v>
      </c>
      <c r="N20" s="612">
        <v>42565</v>
      </c>
      <c r="O20" s="573" t="s">
        <v>252</v>
      </c>
      <c r="P20" s="574">
        <v>0.75</v>
      </c>
      <c r="Q20" s="573" t="s">
        <v>248</v>
      </c>
    </row>
    <row r="21" spans="1:17" x14ac:dyDescent="0.2">
      <c r="A21" s="573" t="s">
        <v>206</v>
      </c>
      <c r="B21" s="575">
        <v>42553</v>
      </c>
      <c r="C21" s="573" t="s">
        <v>117</v>
      </c>
      <c r="D21" s="573" t="s">
        <v>231</v>
      </c>
      <c r="E21" s="574">
        <v>0.33333333333333331</v>
      </c>
      <c r="F21" s="574">
        <v>0.76041666666666663</v>
      </c>
      <c r="I21" s="579">
        <f>IF(G21="",-9999,ABS(ROUND((IF(E21&lt;0.25,E21+1,E21)-IF(G21&lt;0.25,G21+1,G21))*24,2)))</f>
        <v>-9999</v>
      </c>
      <c r="J21" s="581">
        <f>IF(H21="",-9999,ABS(ROUND((IF(F21&lt;0.25,F21+1,F21)-IF(H21&lt;0.25,H21+1,H21))*24,2)))</f>
        <v>-9999</v>
      </c>
      <c r="M21" s="573" t="s">
        <v>206</v>
      </c>
      <c r="N21" s="612">
        <v>42565</v>
      </c>
      <c r="O21" s="573" t="s">
        <v>252</v>
      </c>
      <c r="P21" s="574">
        <v>0.8125</v>
      </c>
      <c r="Q21" s="573" t="s">
        <v>249</v>
      </c>
    </row>
    <row r="22" spans="1:17" x14ac:dyDescent="0.2">
      <c r="A22" s="573" t="s">
        <v>172</v>
      </c>
      <c r="B22" s="575">
        <v>42553</v>
      </c>
      <c r="C22" s="573" t="s">
        <v>117</v>
      </c>
      <c r="D22" s="573" t="s">
        <v>231</v>
      </c>
      <c r="E22" s="574">
        <v>0.34375</v>
      </c>
      <c r="F22" s="574">
        <v>0.76041666666666663</v>
      </c>
      <c r="I22" s="579">
        <f>IF(G22="",-9999,ABS(ROUND((IF(E22&lt;0.25,E22+1,E22)-IF(G22&lt;0.25,G22+1,G22))*24,2)))</f>
        <v>-9999</v>
      </c>
      <c r="J22" s="581">
        <f>IF(H22="",-9999,ABS(ROUND((IF(F22&lt;0.25,F22+1,F22)-IF(H22&lt;0.25,H22+1,H22))*24,2)))</f>
        <v>-9999</v>
      </c>
      <c r="M22" s="573" t="s">
        <v>206</v>
      </c>
      <c r="N22" s="612">
        <v>42563</v>
      </c>
      <c r="O22" s="573" t="s">
        <v>5</v>
      </c>
      <c r="P22" s="574">
        <v>0.78125</v>
      </c>
      <c r="Q22" s="573" t="s">
        <v>248</v>
      </c>
    </row>
    <row r="23" spans="1:17" x14ac:dyDescent="0.2">
      <c r="A23" s="573" t="s">
        <v>201</v>
      </c>
      <c r="B23" s="575">
        <v>42553</v>
      </c>
      <c r="C23" s="573" t="s">
        <v>117</v>
      </c>
      <c r="D23" s="573" t="s">
        <v>232</v>
      </c>
      <c r="E23" s="574">
        <v>0.33333333333333331</v>
      </c>
      <c r="F23" s="574">
        <v>0.76041666666666663</v>
      </c>
      <c r="I23" s="579">
        <f>IF(G23="",-9999,ABS(ROUND((IF(E23&lt;0.25,E23+1,E23)-IF(G23&lt;0.25,G23+1,G23))*24,2)))</f>
        <v>-9999</v>
      </c>
      <c r="J23" s="581">
        <f>IF(H23="",-9999,ABS(ROUND((IF(F23&lt;0.25,F23+1,F23)-IF(H23&lt;0.25,H23+1,H23))*24,2)))</f>
        <v>-9999</v>
      </c>
      <c r="M23" s="573" t="s">
        <v>206</v>
      </c>
      <c r="N23" s="612">
        <v>42563</v>
      </c>
      <c r="O23" s="573" t="s">
        <v>5</v>
      </c>
      <c r="P23" s="574">
        <v>0.84375</v>
      </c>
      <c r="Q23" s="573" t="s">
        <v>249</v>
      </c>
    </row>
    <row r="24" spans="1:17" x14ac:dyDescent="0.2">
      <c r="A24" s="573" t="s">
        <v>171</v>
      </c>
      <c r="B24" s="575">
        <v>42553</v>
      </c>
      <c r="C24" s="573" t="s">
        <v>117</v>
      </c>
      <c r="D24" s="573" t="s">
        <v>231</v>
      </c>
      <c r="E24" s="574">
        <v>0.33333333333333331</v>
      </c>
      <c r="F24" s="574">
        <v>0.76041666666666663</v>
      </c>
      <c r="I24" s="579">
        <f>IF(G24="",-9999,ABS(ROUND((IF(E24&lt;0.25,E24+1,E24)-IF(G24&lt;0.25,G24+1,G24))*24,2)))</f>
        <v>-9999</v>
      </c>
      <c r="J24" s="581">
        <f>IF(H24="",-9999,ABS(ROUND((IF(F24&lt;0.25,F24+1,F24)-IF(H24&lt;0.25,H24+1,H24))*24,2)))</f>
        <v>-9999</v>
      </c>
      <c r="M24" s="573" t="s">
        <v>205</v>
      </c>
      <c r="N24" s="612">
        <v>42557</v>
      </c>
      <c r="O24" s="573" t="s">
        <v>252</v>
      </c>
      <c r="P24" s="574">
        <v>0.58333333333333326</v>
      </c>
      <c r="Q24" s="573" t="s">
        <v>248</v>
      </c>
    </row>
    <row r="25" spans="1:17" x14ac:dyDescent="0.2">
      <c r="A25" s="573" t="s">
        <v>183</v>
      </c>
      <c r="B25" s="575">
        <v>42553</v>
      </c>
      <c r="C25" s="573" t="s">
        <v>117</v>
      </c>
      <c r="D25" s="573" t="s">
        <v>231</v>
      </c>
      <c r="E25" s="574">
        <v>0.33333333333333331</v>
      </c>
      <c r="F25" s="574">
        <v>0.76041666666666663</v>
      </c>
      <c r="I25" s="579">
        <f>IF(G25="",-9999,ABS(ROUND((IF(E25&lt;0.25,E25+1,E25)-IF(G25&lt;0.25,G25+1,G25))*24,2)))</f>
        <v>-9999</v>
      </c>
      <c r="J25" s="581">
        <f>IF(H25="",-9999,ABS(ROUND((IF(F25&lt;0.25,F25+1,F25)-IF(H25&lt;0.25,H25+1,H25))*24,2)))</f>
        <v>-9999</v>
      </c>
      <c r="M25" s="573" t="s">
        <v>205</v>
      </c>
      <c r="N25" s="612">
        <v>42557</v>
      </c>
      <c r="O25" s="573" t="s">
        <v>252</v>
      </c>
      <c r="P25" s="574">
        <v>0.70833333333333326</v>
      </c>
      <c r="Q25" s="573" t="s">
        <v>249</v>
      </c>
    </row>
    <row r="26" spans="1:17" x14ac:dyDescent="0.2">
      <c r="A26" s="573" t="s">
        <v>196</v>
      </c>
      <c r="B26" s="575">
        <v>42553</v>
      </c>
      <c r="C26" s="573" t="s">
        <v>16</v>
      </c>
      <c r="D26" s="573" t="s">
        <v>67</v>
      </c>
      <c r="E26" s="574">
        <v>0.70833333333333337</v>
      </c>
      <c r="F26" s="574">
        <v>0.84375</v>
      </c>
      <c r="I26" s="579">
        <f>IF(G26="",-9999,ABS(ROUND((IF(E26&lt;0.25,E26+1,E26)-IF(G26&lt;0.25,G26+1,G26))*24,2)))</f>
        <v>-9999</v>
      </c>
      <c r="J26" s="581">
        <f>IF(H26="",-9999,ABS(ROUND((IF(F26&lt;0.25,F26+1,F26)-IF(H26&lt;0.25,H26+1,H26))*24,2)))</f>
        <v>-9999</v>
      </c>
      <c r="M26" s="573" t="s">
        <v>177</v>
      </c>
      <c r="N26" s="612">
        <v>42565</v>
      </c>
      <c r="O26" s="573" t="s">
        <v>247</v>
      </c>
      <c r="P26" s="574">
        <v>0.76041666666666663</v>
      </c>
      <c r="Q26" s="573" t="s">
        <v>248</v>
      </c>
    </row>
    <row r="27" spans="1:17" x14ac:dyDescent="0.2">
      <c r="A27" s="573" t="s">
        <v>186</v>
      </c>
      <c r="B27" s="575">
        <v>42553</v>
      </c>
      <c r="C27" s="573" t="s">
        <v>16</v>
      </c>
      <c r="D27" s="573" t="s">
        <v>97</v>
      </c>
      <c r="E27" s="574">
        <v>0.70833333333333337</v>
      </c>
      <c r="F27" s="574">
        <v>0.91666666666666663</v>
      </c>
      <c r="I27" s="579">
        <f>IF(G27="",-9999,ABS(ROUND((IF(E27&lt;0.25,E27+1,E27)-IF(G27&lt;0.25,G27+1,G27))*24,2)))</f>
        <v>-9999</v>
      </c>
      <c r="J27" s="581">
        <f>IF(H27="",-9999,ABS(ROUND((IF(F27&lt;0.25,F27+1,F27)-IF(H27&lt;0.25,H27+1,H27))*24,2)))</f>
        <v>-9999</v>
      </c>
      <c r="M27" s="573" t="s">
        <v>177</v>
      </c>
      <c r="N27" s="612">
        <v>42565</v>
      </c>
      <c r="O27" s="573" t="s">
        <v>247</v>
      </c>
      <c r="P27" s="574">
        <v>0.9375</v>
      </c>
      <c r="Q27" s="573" t="s">
        <v>249</v>
      </c>
    </row>
    <row r="28" spans="1:17" x14ac:dyDescent="0.2">
      <c r="A28" s="573" t="s">
        <v>176</v>
      </c>
      <c r="B28" s="575">
        <v>42553</v>
      </c>
      <c r="C28" s="573" t="s">
        <v>16</v>
      </c>
      <c r="D28" s="573" t="s">
        <v>97</v>
      </c>
      <c r="E28" s="574">
        <v>0.75</v>
      </c>
      <c r="F28" s="574">
        <v>0.92708333333333337</v>
      </c>
      <c r="I28" s="579">
        <f>IF(G28="",-9999,ABS(ROUND((IF(E28&lt;0.25,E28+1,E28)-IF(G28&lt;0.25,G28+1,G28))*24,2)))</f>
        <v>-9999</v>
      </c>
      <c r="J28" s="581">
        <f>IF(H28="",-9999,ABS(ROUND((IF(F28&lt;0.25,F28+1,F28)-IF(H28&lt;0.25,H28+1,H28))*24,2)))</f>
        <v>-9999</v>
      </c>
      <c r="M28" s="573" t="s">
        <v>217</v>
      </c>
      <c r="N28" s="612">
        <v>42552</v>
      </c>
      <c r="O28" s="573" t="s">
        <v>252</v>
      </c>
      <c r="P28" s="574">
        <v>0.46875</v>
      </c>
      <c r="Q28" s="573" t="s">
        <v>250</v>
      </c>
    </row>
    <row r="29" spans="1:17" x14ac:dyDescent="0.2">
      <c r="A29" s="573" t="s">
        <v>241</v>
      </c>
      <c r="B29" s="575">
        <v>42553</v>
      </c>
      <c r="C29" s="573" t="s">
        <v>143</v>
      </c>
      <c r="D29" s="573" t="s">
        <v>226</v>
      </c>
      <c r="E29" s="574">
        <v>0.41666666666666669</v>
      </c>
      <c r="F29" s="574">
        <v>0.6875</v>
      </c>
      <c r="G29" s="574">
        <v>0.41666666666666663</v>
      </c>
      <c r="H29" s="574">
        <v>0.6875</v>
      </c>
      <c r="I29" s="579">
        <f>IF(G29="",-9999,ABS(ROUND((IF(E29&lt;0.25,E29+1,E29)-IF(G29&lt;0.25,G29+1,G29))*24,2)))</f>
        <v>0</v>
      </c>
      <c r="J29" s="581">
        <f>IF(H29="",-9999,ABS(ROUND((IF(F29&lt;0.25,F29+1,F29)-IF(H29&lt;0.25,H29+1,H29))*24,2)))</f>
        <v>0</v>
      </c>
      <c r="M29" s="573" t="s">
        <v>217</v>
      </c>
      <c r="N29" s="612">
        <v>42552</v>
      </c>
      <c r="O29" s="573" t="s">
        <v>252</v>
      </c>
      <c r="P29" s="574">
        <v>0.59375</v>
      </c>
      <c r="Q29" s="573" t="s">
        <v>251</v>
      </c>
    </row>
    <row r="30" spans="1:17" x14ac:dyDescent="0.2">
      <c r="A30" s="573" t="s">
        <v>179</v>
      </c>
      <c r="B30" s="575">
        <v>42553</v>
      </c>
      <c r="C30" s="573" t="s">
        <v>143</v>
      </c>
      <c r="D30" s="573" t="s">
        <v>226</v>
      </c>
      <c r="E30" s="574">
        <v>0.67708333333333337</v>
      </c>
      <c r="F30" s="574">
        <v>0.90625</v>
      </c>
      <c r="G30" s="574">
        <v>0.6875</v>
      </c>
      <c r="H30" s="574">
        <v>0.89583333333333326</v>
      </c>
      <c r="I30" s="579">
        <f>IF(G30="",-9999,ABS(ROUND((IF(E30&lt;0.25,E30+1,E30)-IF(G30&lt;0.25,G30+1,G30))*24,2)))</f>
        <v>0.25</v>
      </c>
      <c r="J30" s="581">
        <f>IF(H30="",-9999,ABS(ROUND((IF(F30&lt;0.25,F30+1,F30)-IF(H30&lt;0.25,H30+1,H30))*24,2)))</f>
        <v>0.25</v>
      </c>
      <c r="M30" s="573" t="s">
        <v>217</v>
      </c>
      <c r="N30" s="612">
        <v>42556</v>
      </c>
      <c r="O30" s="573" t="s">
        <v>252</v>
      </c>
      <c r="P30" s="574">
        <v>0.46875</v>
      </c>
      <c r="Q30" s="573" t="s">
        <v>250</v>
      </c>
    </row>
    <row r="31" spans="1:17" x14ac:dyDescent="0.2">
      <c r="A31" s="573" t="s">
        <v>180</v>
      </c>
      <c r="B31" s="575">
        <v>42553</v>
      </c>
      <c r="C31" s="573" t="s">
        <v>5</v>
      </c>
      <c r="D31" s="573" t="s">
        <v>227</v>
      </c>
      <c r="E31" s="574">
        <v>0.46875</v>
      </c>
      <c r="F31" s="574">
        <v>0.64583333333333337</v>
      </c>
      <c r="G31" s="574">
        <v>0.51041666666666663</v>
      </c>
      <c r="H31" s="574">
        <v>0.60416666666666663</v>
      </c>
      <c r="I31" s="579">
        <f>IF(G31="",-9999,ABS(ROUND((IF(E31&lt;0.25,E31+1,E31)-IF(G31&lt;0.25,G31+1,G31))*24,2)))</f>
        <v>1</v>
      </c>
      <c r="J31" s="581">
        <f>IF(H31="",-9999,ABS(ROUND((IF(F31&lt;0.25,F31+1,F31)-IF(H31&lt;0.25,H31+1,H31))*24,2)))</f>
        <v>1</v>
      </c>
      <c r="M31" s="573" t="s">
        <v>217</v>
      </c>
      <c r="N31" s="612">
        <v>42556</v>
      </c>
      <c r="O31" s="573" t="s">
        <v>252</v>
      </c>
      <c r="P31" s="574">
        <v>0.58333333333333326</v>
      </c>
      <c r="Q31" s="573" t="s">
        <v>251</v>
      </c>
    </row>
    <row r="32" spans="1:17" x14ac:dyDescent="0.2">
      <c r="A32" s="573" t="s">
        <v>180</v>
      </c>
      <c r="B32" s="575">
        <v>42553</v>
      </c>
      <c r="C32" s="573" t="s">
        <v>5</v>
      </c>
      <c r="D32" s="573" t="s">
        <v>227</v>
      </c>
      <c r="E32" s="574">
        <v>0.70833333333333337</v>
      </c>
      <c r="F32" s="574">
        <v>0.8125</v>
      </c>
      <c r="G32" s="574">
        <v>0.71875</v>
      </c>
      <c r="H32" s="574">
        <v>0.92708333333333326</v>
      </c>
      <c r="I32" s="579">
        <f>IF(G32="",-9999,ABS(ROUND((IF(E32&lt;0.25,E32+1,E32)-IF(G32&lt;0.25,G32+1,G32))*24,2)))</f>
        <v>0.25</v>
      </c>
      <c r="J32" s="581">
        <f>IF(H32="",-9999,ABS(ROUND((IF(F32&lt;0.25,F32+1,F32)-IF(H32&lt;0.25,H32+1,H32))*24,2)))</f>
        <v>2.75</v>
      </c>
      <c r="M32" s="573" t="s">
        <v>208</v>
      </c>
      <c r="N32" s="612">
        <v>42558</v>
      </c>
      <c r="O32" s="573" t="s">
        <v>5</v>
      </c>
      <c r="P32" s="574">
        <v>0.69791666666666663</v>
      </c>
      <c r="Q32" s="573" t="s">
        <v>248</v>
      </c>
    </row>
    <row r="33" spans="1:17" x14ac:dyDescent="0.2">
      <c r="A33" s="573" t="s">
        <v>185</v>
      </c>
      <c r="B33" s="575">
        <v>42553</v>
      </c>
      <c r="C33" s="573" t="s">
        <v>24</v>
      </c>
      <c r="D33" s="573" t="s">
        <v>228</v>
      </c>
      <c r="E33" s="574">
        <v>0.69791666666666663</v>
      </c>
      <c r="F33" s="574">
        <v>0.98958333333333337</v>
      </c>
      <c r="G33" s="574">
        <v>0.69791666666666663</v>
      </c>
      <c r="H33" s="574">
        <v>0.97916666666666663</v>
      </c>
      <c r="I33" s="579">
        <f>IF(G33="",-9999,ABS(ROUND((IF(E33&lt;0.25,E33+1,E33)-IF(G33&lt;0.25,G33+1,G33))*24,2)))</f>
        <v>0</v>
      </c>
      <c r="J33" s="581">
        <f>IF(H33="",-9999,ABS(ROUND((IF(F33&lt;0.25,F33+1,F33)-IF(H33&lt;0.25,H33+1,H33))*24,2)))</f>
        <v>0.25</v>
      </c>
      <c r="M33" s="573" t="s">
        <v>208</v>
      </c>
      <c r="N33" s="612">
        <v>42558</v>
      </c>
      <c r="O33" s="573" t="s">
        <v>5</v>
      </c>
      <c r="P33" s="574">
        <v>0.875</v>
      </c>
      <c r="Q33" s="573" t="s">
        <v>249</v>
      </c>
    </row>
    <row r="34" spans="1:17" x14ac:dyDescent="0.2">
      <c r="A34" s="573" t="s">
        <v>177</v>
      </c>
      <c r="B34" s="575">
        <v>42553</v>
      </c>
      <c r="C34" s="573" t="s">
        <v>24</v>
      </c>
      <c r="D34" s="573" t="s">
        <v>228</v>
      </c>
      <c r="E34" s="574">
        <v>0.72916666666666663</v>
      </c>
      <c r="F34" s="574">
        <v>0.875</v>
      </c>
      <c r="G34" s="574">
        <v>0.72916666666666663</v>
      </c>
      <c r="H34" s="574">
        <v>0.875</v>
      </c>
      <c r="I34" s="579">
        <f>IF(G34="",-9999,ABS(ROUND((IF(E34&lt;0.25,E34+1,E34)-IF(G34&lt;0.25,G34+1,G34))*24,2)))</f>
        <v>0</v>
      </c>
      <c r="J34" s="581">
        <f>IF(H34="",-9999,ABS(ROUND((IF(F34&lt;0.25,F34+1,F34)-IF(H34&lt;0.25,H34+1,H34))*24,2)))</f>
        <v>0</v>
      </c>
      <c r="M34" s="573" t="s">
        <v>241</v>
      </c>
      <c r="N34" s="612">
        <v>42552</v>
      </c>
      <c r="O34" s="573" t="s">
        <v>253</v>
      </c>
      <c r="P34" s="574">
        <v>0.80208333333333326</v>
      </c>
      <c r="Q34" s="573" t="s">
        <v>248</v>
      </c>
    </row>
    <row r="35" spans="1:17" x14ac:dyDescent="0.2">
      <c r="A35" s="573" t="s">
        <v>196</v>
      </c>
      <c r="B35" s="575">
        <v>42554</v>
      </c>
      <c r="C35" s="573" t="s">
        <v>16</v>
      </c>
      <c r="D35" s="573" t="s">
        <v>67</v>
      </c>
      <c r="E35" s="574">
        <v>0.69791666666666663</v>
      </c>
      <c r="F35" s="574">
        <v>0.94791666666666663</v>
      </c>
      <c r="I35" s="579">
        <f>IF(G35="",-9999,ABS(ROUND((IF(E35&lt;0.25,E35+1,E35)-IF(G35&lt;0.25,G35+1,G35))*24,2)))</f>
        <v>-9999</v>
      </c>
      <c r="J35" s="581">
        <f>IF(H35="",-9999,ABS(ROUND((IF(F35&lt;0.25,F35+1,F35)-IF(H35&lt;0.25,H35+1,H35))*24,2)))</f>
        <v>-9999</v>
      </c>
      <c r="M35" s="573" t="s">
        <v>241</v>
      </c>
      <c r="N35" s="612">
        <v>42552</v>
      </c>
      <c r="O35" s="573" t="s">
        <v>253</v>
      </c>
      <c r="P35" s="574">
        <v>0.92708333333333326</v>
      </c>
      <c r="Q35" s="573" t="s">
        <v>249</v>
      </c>
    </row>
    <row r="36" spans="1:17" x14ac:dyDescent="0.2">
      <c r="A36" s="573" t="s">
        <v>176</v>
      </c>
      <c r="B36" s="575">
        <v>42554</v>
      </c>
      <c r="C36" s="573" t="s">
        <v>16</v>
      </c>
      <c r="D36" s="573" t="s">
        <v>97</v>
      </c>
      <c r="E36" s="574">
        <v>0.73958333333333337</v>
      </c>
      <c r="F36" s="574">
        <v>0.94791666666666663</v>
      </c>
      <c r="I36" s="579">
        <f>IF(G36="",-9999,ABS(ROUND((IF(E36&lt;0.25,E36+1,E36)-IF(G36&lt;0.25,G36+1,G36))*24,2)))</f>
        <v>-9999</v>
      </c>
      <c r="J36" s="581">
        <f>IF(H36="",-9999,ABS(ROUND((IF(F36&lt;0.25,F36+1,F36)-IF(H36&lt;0.25,H36+1,H36))*24,2)))</f>
        <v>-9999</v>
      </c>
      <c r="M36" s="573" t="s">
        <v>241</v>
      </c>
      <c r="N36" s="612">
        <v>42557</v>
      </c>
      <c r="O36" s="573" t="s">
        <v>253</v>
      </c>
      <c r="P36" s="574">
        <v>0.73958333333333326</v>
      </c>
      <c r="Q36" s="573" t="s">
        <v>248</v>
      </c>
    </row>
    <row r="37" spans="1:17" x14ac:dyDescent="0.2">
      <c r="A37" s="573" t="s">
        <v>204</v>
      </c>
      <c r="B37" s="575">
        <v>42554</v>
      </c>
      <c r="C37" s="573" t="s">
        <v>16</v>
      </c>
      <c r="D37" s="573" t="s">
        <v>97</v>
      </c>
      <c r="E37" s="574">
        <v>0.75</v>
      </c>
      <c r="F37" s="574">
        <v>0.94791666666666663</v>
      </c>
      <c r="I37" s="579">
        <f>IF(G37="",-9999,ABS(ROUND((IF(E37&lt;0.25,E37+1,E37)-IF(G37&lt;0.25,G37+1,G37))*24,2)))</f>
        <v>-9999</v>
      </c>
      <c r="J37" s="581">
        <f>IF(H37="",-9999,ABS(ROUND((IF(F37&lt;0.25,F37+1,F37)-IF(H37&lt;0.25,H37+1,H37))*24,2)))</f>
        <v>-9999</v>
      </c>
      <c r="M37" s="573" t="s">
        <v>241</v>
      </c>
      <c r="N37" s="612">
        <v>42557</v>
      </c>
      <c r="O37" s="573" t="s">
        <v>253</v>
      </c>
      <c r="P37" s="574">
        <v>0.9375</v>
      </c>
      <c r="Q37" s="573" t="s">
        <v>249</v>
      </c>
    </row>
    <row r="38" spans="1:17" x14ac:dyDescent="0.2">
      <c r="A38" s="573" t="s">
        <v>214</v>
      </c>
      <c r="B38" s="575">
        <v>42554</v>
      </c>
      <c r="C38" s="573" t="s">
        <v>16</v>
      </c>
      <c r="D38" s="573" t="s">
        <v>97</v>
      </c>
      <c r="E38" s="574">
        <v>0.75</v>
      </c>
      <c r="F38" s="574">
        <v>0.94791666666666663</v>
      </c>
      <c r="I38" s="579">
        <f>IF(G38="",-9999,ABS(ROUND((IF(E38&lt;0.25,E38+1,E38)-IF(G38&lt;0.25,G38+1,G38))*24,2)))</f>
        <v>-9999</v>
      </c>
      <c r="J38" s="581">
        <f>IF(H38="",-9999,ABS(ROUND((IF(F38&lt;0.25,F38+1,F38)-IF(H38&lt;0.25,H38+1,H38))*24,2)))</f>
        <v>-9999</v>
      </c>
      <c r="M38" s="573" t="s">
        <v>241</v>
      </c>
      <c r="N38" s="612">
        <v>42565</v>
      </c>
      <c r="O38" s="573" t="s">
        <v>253</v>
      </c>
      <c r="P38" s="574">
        <v>0.78125</v>
      </c>
      <c r="Q38" s="573" t="s">
        <v>248</v>
      </c>
    </row>
    <row r="39" spans="1:17" x14ac:dyDescent="0.2">
      <c r="A39" s="573" t="s">
        <v>183</v>
      </c>
      <c r="B39" s="575">
        <v>42554</v>
      </c>
      <c r="C39" s="573" t="s">
        <v>16</v>
      </c>
      <c r="D39" s="573" t="s">
        <v>97</v>
      </c>
      <c r="E39" s="574">
        <v>0.75</v>
      </c>
      <c r="F39" s="574">
        <v>0.9375</v>
      </c>
      <c r="I39" s="579">
        <f>IF(G39="",-9999,ABS(ROUND((IF(E39&lt;0.25,E39+1,E39)-IF(G39&lt;0.25,G39+1,G39))*24,2)))</f>
        <v>-9999</v>
      </c>
      <c r="J39" s="581">
        <f>IF(H39="",-9999,ABS(ROUND((IF(F39&lt;0.25,F39+1,F39)-IF(H39&lt;0.25,H39+1,H39))*24,2)))</f>
        <v>-9999</v>
      </c>
      <c r="M39" s="573" t="s">
        <v>241</v>
      </c>
      <c r="N39" s="612">
        <v>42565</v>
      </c>
      <c r="O39" s="573" t="s">
        <v>253</v>
      </c>
      <c r="P39" s="574">
        <v>0.89583333333333326</v>
      </c>
      <c r="Q39" s="573" t="s">
        <v>249</v>
      </c>
    </row>
    <row r="40" spans="1:17" x14ac:dyDescent="0.2">
      <c r="A40" s="573" t="s">
        <v>241</v>
      </c>
      <c r="B40" s="575">
        <v>42554</v>
      </c>
      <c r="C40" s="573" t="s">
        <v>143</v>
      </c>
      <c r="D40" s="573" t="s">
        <v>226</v>
      </c>
      <c r="E40" s="574">
        <v>0.41666666666666669</v>
      </c>
      <c r="F40" s="574">
        <v>0.63541666666666663</v>
      </c>
      <c r="G40" s="574">
        <v>0.41666666666666663</v>
      </c>
      <c r="H40" s="574">
        <v>0.63541666666666663</v>
      </c>
      <c r="I40" s="579">
        <f>IF(G40="",-9999,ABS(ROUND((IF(E40&lt;0.25,E40+1,E40)-IF(G40&lt;0.25,G40+1,G40))*24,2)))</f>
        <v>0</v>
      </c>
      <c r="J40" s="581">
        <f>IF(H40="",-9999,ABS(ROUND((IF(F40&lt;0.25,F40+1,F40)-IF(H40&lt;0.25,H40+1,H40))*24,2)))</f>
        <v>0</v>
      </c>
      <c r="M40" s="573" t="s">
        <v>178</v>
      </c>
      <c r="N40" s="612">
        <v>42557</v>
      </c>
      <c r="O40" s="573" t="s">
        <v>252</v>
      </c>
      <c r="P40" s="574">
        <v>0.48958333333333331</v>
      </c>
      <c r="Q40" s="573" t="s">
        <v>251</v>
      </c>
    </row>
    <row r="41" spans="1:17" x14ac:dyDescent="0.2">
      <c r="A41" s="573" t="s">
        <v>241</v>
      </c>
      <c r="B41" s="575">
        <v>42554</v>
      </c>
      <c r="C41" s="573" t="s">
        <v>143</v>
      </c>
      <c r="D41" s="573" t="s">
        <v>226</v>
      </c>
      <c r="E41" s="574">
        <v>0.6875</v>
      </c>
      <c r="F41" s="574">
        <v>0.86458333333333337</v>
      </c>
      <c r="G41" s="574">
        <v>0.6875</v>
      </c>
      <c r="H41" s="574">
        <v>0.86458333333333326</v>
      </c>
      <c r="I41" s="579">
        <f>IF(G41="",-9999,ABS(ROUND((IF(E41&lt;0.25,E41+1,E41)-IF(G41&lt;0.25,G41+1,G41))*24,2)))</f>
        <v>0</v>
      </c>
      <c r="J41" s="581">
        <f>IF(H41="",-9999,ABS(ROUND((IF(F41&lt;0.25,F41+1,F41)-IF(H41&lt;0.25,H41+1,H41))*24,2)))</f>
        <v>0</v>
      </c>
      <c r="M41" s="573" t="s">
        <v>254</v>
      </c>
      <c r="N41" s="612">
        <v>42564</v>
      </c>
      <c r="O41" s="573" t="s">
        <v>247</v>
      </c>
      <c r="P41" s="574">
        <v>0.80208333333333326</v>
      </c>
      <c r="Q41" s="573" t="s">
        <v>248</v>
      </c>
    </row>
    <row r="42" spans="1:17" x14ac:dyDescent="0.2">
      <c r="A42" s="573" t="s">
        <v>176</v>
      </c>
      <c r="B42" s="575">
        <v>42554</v>
      </c>
      <c r="C42" s="573" t="s">
        <v>5</v>
      </c>
      <c r="D42" s="573" t="s">
        <v>227</v>
      </c>
      <c r="E42" s="574">
        <v>0.46875</v>
      </c>
      <c r="F42" s="574">
        <v>0.58333333333333337</v>
      </c>
      <c r="G42" s="574">
        <v>0.46875</v>
      </c>
      <c r="H42" s="574">
        <v>0.58333333333333326</v>
      </c>
      <c r="I42" s="579">
        <f>IF(G42="",-9999,ABS(ROUND((IF(E42&lt;0.25,E42+1,E42)-IF(G42&lt;0.25,G42+1,G42))*24,2)))</f>
        <v>0</v>
      </c>
      <c r="J42" s="581">
        <f>IF(H42="",-9999,ABS(ROUND((IF(F42&lt;0.25,F42+1,F42)-IF(H42&lt;0.25,H42+1,H42))*24,2)))</f>
        <v>0</v>
      </c>
      <c r="M42" s="573" t="s">
        <v>254</v>
      </c>
      <c r="N42" s="612">
        <v>42564</v>
      </c>
      <c r="O42" s="573" t="s">
        <v>247</v>
      </c>
      <c r="P42" s="574">
        <v>0.91666666666666663</v>
      </c>
      <c r="Q42" s="573" t="s">
        <v>249</v>
      </c>
    </row>
    <row r="43" spans="1:17" x14ac:dyDescent="0.2">
      <c r="A43" s="573" t="s">
        <v>182</v>
      </c>
      <c r="B43" s="575">
        <v>42554</v>
      </c>
      <c r="C43" s="573" t="s">
        <v>5</v>
      </c>
      <c r="D43" s="573" t="s">
        <v>227</v>
      </c>
      <c r="E43" s="574">
        <v>0.69791666666666663</v>
      </c>
      <c r="F43" s="574">
        <v>0.875</v>
      </c>
      <c r="G43" s="574">
        <v>0.6875</v>
      </c>
      <c r="H43" s="574">
        <v>0.875</v>
      </c>
      <c r="I43" s="579">
        <f>IF(G43="",-9999,ABS(ROUND((IF(E43&lt;0.25,E43+1,E43)-IF(G43&lt;0.25,G43+1,G43))*24,2)))</f>
        <v>0.25</v>
      </c>
      <c r="J43" s="581">
        <f>IF(H43="",-9999,ABS(ROUND((IF(F43&lt;0.25,F43+1,F43)-IF(H43&lt;0.25,H43+1,H43))*24,2)))</f>
        <v>0</v>
      </c>
      <c r="M43" s="573" t="s">
        <v>254</v>
      </c>
      <c r="N43" s="612">
        <v>42565</v>
      </c>
      <c r="O43" s="573" t="s">
        <v>247</v>
      </c>
      <c r="P43" s="574">
        <v>0.59375</v>
      </c>
      <c r="Q43" s="573" t="s">
        <v>248</v>
      </c>
    </row>
    <row r="44" spans="1:17" x14ac:dyDescent="0.2">
      <c r="A44" s="573" t="s">
        <v>185</v>
      </c>
      <c r="B44" s="575">
        <v>42554</v>
      </c>
      <c r="C44" s="573" t="s">
        <v>24</v>
      </c>
      <c r="D44" s="573" t="s">
        <v>228</v>
      </c>
      <c r="E44" s="574">
        <v>0.69791666666666663</v>
      </c>
      <c r="F44" s="574">
        <v>0.97916666666666663</v>
      </c>
      <c r="G44" s="574">
        <v>0.69791666666666663</v>
      </c>
      <c r="H44" s="574">
        <v>2.0833333333333332E-2</v>
      </c>
      <c r="I44" s="579">
        <f>IF(G44="",-9999,ABS(ROUND((IF(E44&lt;0.25,E44+1,E44)-IF(G44&lt;0.25,G44+1,G44))*24,2)))</f>
        <v>0</v>
      </c>
      <c r="J44" s="581">
        <f>IF(H44="",-9999,ABS(ROUND((IF(F44&lt;0.25,F44+1,F44)-IF(H44&lt;0.25,H44+1,H44))*24,2)))</f>
        <v>1</v>
      </c>
      <c r="M44" s="573" t="s">
        <v>254</v>
      </c>
      <c r="N44" s="612">
        <v>42565</v>
      </c>
      <c r="O44" s="573" t="s">
        <v>247</v>
      </c>
      <c r="P44" s="574">
        <v>0.9375</v>
      </c>
      <c r="Q44" s="573" t="s">
        <v>249</v>
      </c>
    </row>
    <row r="45" spans="1:17" x14ac:dyDescent="0.2">
      <c r="A45" s="573" t="s">
        <v>188</v>
      </c>
      <c r="B45" s="575">
        <v>42554</v>
      </c>
      <c r="C45" s="573" t="s">
        <v>24</v>
      </c>
      <c r="D45" s="573" t="s">
        <v>228</v>
      </c>
      <c r="E45" s="574">
        <v>0.72916666666666663</v>
      </c>
      <c r="F45" s="574">
        <v>2.0833333333333332E-2</v>
      </c>
      <c r="G45" s="574">
        <v>0.73958333333333326</v>
      </c>
      <c r="H45" s="574">
        <v>2.0833333333333332E-2</v>
      </c>
      <c r="I45" s="579">
        <f>IF(G45="",-9999,ABS(ROUND((IF(E45&lt;0.25,E45+1,E45)-IF(G45&lt;0.25,G45+1,G45))*24,2)))</f>
        <v>0.25</v>
      </c>
      <c r="J45" s="581">
        <f>IF(H45="",-9999,ABS(ROUND((IF(F45&lt;0.25,F45+1,F45)-IF(H45&lt;0.25,H45+1,H45))*24,2)))</f>
        <v>0</v>
      </c>
      <c r="M45" s="573" t="s">
        <v>254</v>
      </c>
      <c r="N45" s="612">
        <v>42562</v>
      </c>
      <c r="O45" s="573" t="s">
        <v>253</v>
      </c>
      <c r="P45" s="574">
        <v>0.5</v>
      </c>
      <c r="Q45" s="573" t="s">
        <v>250</v>
      </c>
    </row>
    <row r="46" spans="1:17" x14ac:dyDescent="0.2">
      <c r="A46" s="573" t="s">
        <v>241</v>
      </c>
      <c r="B46" s="575">
        <v>42555</v>
      </c>
      <c r="C46" s="573" t="s">
        <v>143</v>
      </c>
      <c r="D46" s="573" t="s">
        <v>226</v>
      </c>
      <c r="E46" s="574">
        <v>0.6875</v>
      </c>
      <c r="F46" s="574">
        <v>0.92708333333333337</v>
      </c>
      <c r="G46" s="574">
        <v>0.6875</v>
      </c>
      <c r="H46" s="574">
        <v>0.92708333333333326</v>
      </c>
      <c r="I46" s="579">
        <f>IF(G46="",-9999,ABS(ROUND((IF(E46&lt;0.25,E46+1,E46)-IF(G46&lt;0.25,G46+1,G46))*24,2)))</f>
        <v>0</v>
      </c>
      <c r="J46" s="581">
        <f>IF(H46="",-9999,ABS(ROUND((IF(F46&lt;0.25,F46+1,F46)-IF(H46&lt;0.25,H46+1,H46))*24,2)))</f>
        <v>0</v>
      </c>
      <c r="M46" s="573" t="s">
        <v>254</v>
      </c>
      <c r="N46" s="612">
        <v>42562</v>
      </c>
      <c r="O46" s="573" t="s">
        <v>253</v>
      </c>
      <c r="P46" s="574">
        <v>0.16666666666666666</v>
      </c>
      <c r="Q46" s="573" t="s">
        <v>251</v>
      </c>
    </row>
    <row r="47" spans="1:17" x14ac:dyDescent="0.2">
      <c r="A47" s="573" t="s">
        <v>196</v>
      </c>
      <c r="B47" s="575">
        <v>42556</v>
      </c>
      <c r="C47" s="573" t="s">
        <v>118</v>
      </c>
      <c r="D47" s="573" t="s">
        <v>235</v>
      </c>
      <c r="E47" s="574">
        <v>0.65625</v>
      </c>
      <c r="F47" s="574">
        <v>0.72916666666666663</v>
      </c>
      <c r="I47" s="579">
        <f>IF(G47="",-9999,ABS(ROUND((IF(E47&lt;0.25,E47+1,E47)-IF(G47&lt;0.25,G47+1,G47))*24,2)))</f>
        <v>-9999</v>
      </c>
      <c r="J47" s="581">
        <f>IF(H47="",-9999,ABS(ROUND((IF(F47&lt;0.25,F47+1,F47)-IF(H47&lt;0.25,H47+1,H47))*24,2)))</f>
        <v>-9999</v>
      </c>
      <c r="M47" s="573" t="s">
        <v>254</v>
      </c>
      <c r="N47" s="612">
        <v>42559</v>
      </c>
      <c r="O47" s="573" t="s">
        <v>5</v>
      </c>
      <c r="P47" s="574">
        <v>0.65625</v>
      </c>
      <c r="Q47" s="573" t="s">
        <v>248</v>
      </c>
    </row>
    <row r="48" spans="1:17" x14ac:dyDescent="0.2">
      <c r="A48" s="573" t="s">
        <v>178</v>
      </c>
      <c r="B48" s="575">
        <v>42556</v>
      </c>
      <c r="C48" s="573" t="s">
        <v>118</v>
      </c>
      <c r="D48" s="573" t="s">
        <v>235</v>
      </c>
      <c r="E48" s="574">
        <v>0.64583333333333337</v>
      </c>
      <c r="F48" s="574">
        <v>0.6875</v>
      </c>
      <c r="I48" s="579">
        <f>IF(G48="",-9999,ABS(ROUND((IF(E48&lt;0.25,E48+1,E48)-IF(G48&lt;0.25,G48+1,G48))*24,2)))</f>
        <v>-9999</v>
      </c>
      <c r="J48" s="581">
        <f>IF(H48="",-9999,ABS(ROUND((IF(F48&lt;0.25,F48+1,F48)-IF(H48&lt;0.25,H48+1,H48))*24,2)))</f>
        <v>-9999</v>
      </c>
      <c r="M48" s="573" t="s">
        <v>254</v>
      </c>
      <c r="N48" s="612">
        <v>42559</v>
      </c>
      <c r="O48" s="573" t="s">
        <v>5</v>
      </c>
      <c r="P48" s="574">
        <v>0.88541666666666663</v>
      </c>
      <c r="Q48" s="573" t="s">
        <v>249</v>
      </c>
    </row>
    <row r="49" spans="1:17" x14ac:dyDescent="0.2">
      <c r="A49" s="573" t="s">
        <v>181</v>
      </c>
      <c r="B49" s="575">
        <v>42556</v>
      </c>
      <c r="C49" s="573" t="s">
        <v>118</v>
      </c>
      <c r="D49" s="573" t="s">
        <v>235</v>
      </c>
      <c r="E49" s="574">
        <v>0.64583333333333337</v>
      </c>
      <c r="F49" s="574">
        <v>0.72916666666666663</v>
      </c>
      <c r="I49" s="579">
        <f>IF(G49="",-9999,ABS(ROUND((IF(E49&lt;0.25,E49+1,E49)-IF(G49&lt;0.25,G49+1,G49))*24,2)))</f>
        <v>-9999</v>
      </c>
      <c r="J49" s="581">
        <f>IF(H49="",-9999,ABS(ROUND((IF(F49&lt;0.25,F49+1,F49)-IF(H49&lt;0.25,H49+1,H49))*24,2)))</f>
        <v>-9999</v>
      </c>
      <c r="M49" s="573" t="s">
        <v>254</v>
      </c>
      <c r="N49" s="612">
        <v>42563</v>
      </c>
      <c r="O49" s="573" t="s">
        <v>5</v>
      </c>
      <c r="P49" s="574">
        <v>0.47916666666666663</v>
      </c>
      <c r="Q49" s="573" t="s">
        <v>250</v>
      </c>
    </row>
    <row r="50" spans="1:17" x14ac:dyDescent="0.2">
      <c r="A50" s="573" t="s">
        <v>178</v>
      </c>
      <c r="B50" s="575">
        <v>42556</v>
      </c>
      <c r="C50" s="573" t="s">
        <v>5</v>
      </c>
      <c r="D50" s="573" t="s">
        <v>227</v>
      </c>
      <c r="E50" s="574">
        <v>0.6875</v>
      </c>
      <c r="F50" s="574">
        <v>0.8125</v>
      </c>
      <c r="G50" s="574">
        <v>0.69791666666666663</v>
      </c>
      <c r="H50" s="574">
        <v>0.78125</v>
      </c>
      <c r="I50" s="579">
        <f>IF(G50="",-9999,ABS(ROUND((IF(E50&lt;0.25,E50+1,E50)-IF(G50&lt;0.25,G50+1,G50))*24,2)))</f>
        <v>0.25</v>
      </c>
      <c r="J50" s="581">
        <f>IF(H50="",-9999,ABS(ROUND((IF(F50&lt;0.25,F50+1,F50)-IF(H50&lt;0.25,H50+1,H50))*24,2)))</f>
        <v>0.75</v>
      </c>
      <c r="M50" s="573" t="s">
        <v>254</v>
      </c>
      <c r="N50" s="612">
        <v>42563</v>
      </c>
      <c r="O50" s="573" t="s">
        <v>5</v>
      </c>
      <c r="P50" s="574">
        <v>0.5</v>
      </c>
      <c r="Q50" s="573" t="s">
        <v>251</v>
      </c>
    </row>
    <row r="51" spans="1:17" x14ac:dyDescent="0.2">
      <c r="A51" s="573" t="s">
        <v>183</v>
      </c>
      <c r="B51" s="575">
        <v>42556</v>
      </c>
      <c r="C51" s="573" t="s">
        <v>5</v>
      </c>
      <c r="D51" s="573" t="s">
        <v>227</v>
      </c>
      <c r="E51" s="574">
        <v>0.46875</v>
      </c>
      <c r="F51" s="574">
        <v>0.59375</v>
      </c>
      <c r="H51" s="574">
        <v>0.59375</v>
      </c>
      <c r="I51" s="579">
        <f>IF(G51="",-9999,ABS(ROUND((IF(E51&lt;0.25,E51+1,E51)-IF(G51&lt;0.25,G51+1,G51))*24,2)))</f>
        <v>-9999</v>
      </c>
      <c r="J51" s="581">
        <f>IF(H51="",-9999,ABS(ROUND((IF(F51&lt;0.25,F51+1,F51)-IF(H51&lt;0.25,H51+1,H51))*24,2)))</f>
        <v>0</v>
      </c>
      <c r="M51" s="573" t="s">
        <v>196</v>
      </c>
      <c r="N51" s="612">
        <v>42564</v>
      </c>
      <c r="O51" s="573" t="s">
        <v>247</v>
      </c>
      <c r="P51" s="574">
        <v>0.76041666666666663</v>
      </c>
      <c r="Q51" s="573" t="s">
        <v>248</v>
      </c>
    </row>
    <row r="52" spans="1:17" x14ac:dyDescent="0.2">
      <c r="A52" s="573" t="s">
        <v>210</v>
      </c>
      <c r="B52" s="575">
        <v>42556</v>
      </c>
      <c r="C52" s="573" t="s">
        <v>24</v>
      </c>
      <c r="D52" s="573" t="s">
        <v>228</v>
      </c>
      <c r="E52" s="574">
        <v>0.69791666666666663</v>
      </c>
      <c r="F52" s="574">
        <v>0.91666666666666663</v>
      </c>
      <c r="G52" s="574">
        <v>0.69791666666666663</v>
      </c>
      <c r="H52" s="574">
        <v>0.91666666666666663</v>
      </c>
      <c r="I52" s="579">
        <f>IF(G52="",-9999,ABS(ROUND((IF(E52&lt;0.25,E52+1,E52)-IF(G52&lt;0.25,G52+1,G52))*24,2)))</f>
        <v>0</v>
      </c>
      <c r="J52" s="581">
        <f>IF(H52="",-9999,ABS(ROUND((IF(F52&lt;0.25,F52+1,F52)-IF(H52&lt;0.25,H52+1,H52))*24,2)))</f>
        <v>0</v>
      </c>
      <c r="M52" s="573" t="s">
        <v>196</v>
      </c>
      <c r="N52" s="612">
        <v>42564</v>
      </c>
      <c r="O52" s="573" t="s">
        <v>247</v>
      </c>
      <c r="P52" s="574">
        <v>0.91666666666666663</v>
      </c>
      <c r="Q52" s="573" t="s">
        <v>249</v>
      </c>
    </row>
    <row r="53" spans="1:17" x14ac:dyDescent="0.2">
      <c r="A53" s="573" t="s">
        <v>243</v>
      </c>
      <c r="B53" s="575">
        <v>42557</v>
      </c>
      <c r="C53" s="573" t="s">
        <v>77</v>
      </c>
      <c r="D53" s="573" t="s">
        <v>234</v>
      </c>
      <c r="E53" s="574">
        <v>0.10416666666666667</v>
      </c>
      <c r="F53" s="574">
        <v>0.44791666666666669</v>
      </c>
      <c r="I53" s="579">
        <f>IF(G53="",-9999,ABS(ROUND((IF(E53&lt;0.25,E53+1,E53)-IF(G53&lt;0.25,G53+1,G53))*24,2)))</f>
        <v>-9999</v>
      </c>
      <c r="J53" s="581">
        <f>IF(H53="",-9999,ABS(ROUND((IF(F53&lt;0.25,F53+1,F53)-IF(H53&lt;0.25,H53+1,H53))*24,2)))</f>
        <v>-9999</v>
      </c>
      <c r="N53" s="612"/>
    </row>
    <row r="54" spans="1:17" x14ac:dyDescent="0.2">
      <c r="A54" s="573" t="s">
        <v>241</v>
      </c>
      <c r="B54" s="575">
        <v>42557</v>
      </c>
      <c r="C54" s="573" t="s">
        <v>143</v>
      </c>
      <c r="D54" s="573" t="s">
        <v>226</v>
      </c>
      <c r="E54" s="574">
        <v>0.47916666666666669</v>
      </c>
      <c r="F54" s="574">
        <v>0.59375</v>
      </c>
      <c r="G54" s="574">
        <v>0.47916666666666663</v>
      </c>
      <c r="H54" s="574">
        <v>0.58333333333333326</v>
      </c>
      <c r="I54" s="579">
        <f>IF(G54="",-9999,ABS(ROUND((IF(E54&lt;0.25,E54+1,E54)-IF(G54&lt;0.25,G54+1,G54))*24,2)))</f>
        <v>0</v>
      </c>
      <c r="J54" s="581">
        <f>IF(H54="",-9999,ABS(ROUND((IF(F54&lt;0.25,F54+1,F54)-IF(H54&lt;0.25,H54+1,H54))*24,2)))</f>
        <v>0.25</v>
      </c>
      <c r="N54" s="612"/>
    </row>
    <row r="55" spans="1:17" x14ac:dyDescent="0.2">
      <c r="A55" s="573" t="s">
        <v>183</v>
      </c>
      <c r="B55" s="575">
        <v>42557</v>
      </c>
      <c r="C55" s="573" t="s">
        <v>143</v>
      </c>
      <c r="D55" s="573" t="s">
        <v>226</v>
      </c>
      <c r="E55" s="574">
        <v>0.6875</v>
      </c>
      <c r="F55" s="574">
        <v>0.94791666666666663</v>
      </c>
      <c r="G55" s="574">
        <v>0.6875</v>
      </c>
      <c r="H55" s="574">
        <v>0.9375</v>
      </c>
      <c r="I55" s="579">
        <f>IF(G55="",-9999,ABS(ROUND((IF(E55&lt;0.25,E55+1,E55)-IF(G55&lt;0.25,G55+1,G55))*24,2)))</f>
        <v>0</v>
      </c>
      <c r="J55" s="581">
        <f>IF(H55="",-9999,ABS(ROUND((IF(F55&lt;0.25,F55+1,F55)-IF(H55&lt;0.25,H55+1,H55))*24,2)))</f>
        <v>0.25</v>
      </c>
      <c r="N55" s="612"/>
    </row>
    <row r="56" spans="1:17" x14ac:dyDescent="0.2">
      <c r="A56" s="573" t="s">
        <v>175</v>
      </c>
      <c r="B56" s="575">
        <v>42557</v>
      </c>
      <c r="C56" s="573" t="s">
        <v>5</v>
      </c>
      <c r="D56" s="573" t="s">
        <v>227</v>
      </c>
      <c r="E56" s="574">
        <v>0.6875</v>
      </c>
      <c r="F56" s="574">
        <v>0.86458333333333337</v>
      </c>
      <c r="G56" s="574">
        <v>0.69791666666666663</v>
      </c>
      <c r="H56" s="574">
        <v>0.85416666666666663</v>
      </c>
      <c r="I56" s="579">
        <f>IF(G56="",-9999,ABS(ROUND((IF(E56&lt;0.25,E56+1,E56)-IF(G56&lt;0.25,G56+1,G56))*24,2)))</f>
        <v>0.25</v>
      </c>
      <c r="J56" s="581">
        <f>IF(H56="",-9999,ABS(ROUND((IF(F56&lt;0.25,F56+1,F56)-IF(H56&lt;0.25,H56+1,H56))*24,2)))</f>
        <v>0.25</v>
      </c>
      <c r="N56" s="612"/>
    </row>
    <row r="57" spans="1:17" x14ac:dyDescent="0.2">
      <c r="A57" s="573" t="s">
        <v>178</v>
      </c>
      <c r="B57" s="575">
        <v>42557</v>
      </c>
      <c r="C57" s="573" t="s">
        <v>5</v>
      </c>
      <c r="D57" s="573" t="s">
        <v>227</v>
      </c>
      <c r="E57" s="574">
        <v>0.46875</v>
      </c>
      <c r="F57" s="574">
        <v>0.60416666666666663</v>
      </c>
      <c r="H57" s="574">
        <v>0.59375</v>
      </c>
      <c r="I57" s="579">
        <f>IF(G57="",-9999,ABS(ROUND((IF(E57&lt;0.25,E57+1,E57)-IF(G57&lt;0.25,G57+1,G57))*24,2)))</f>
        <v>-9999</v>
      </c>
      <c r="J57" s="581">
        <f>IF(H57="",-9999,ABS(ROUND((IF(F57&lt;0.25,F57+1,F57)-IF(H57&lt;0.25,H57+1,H57))*24,2)))</f>
        <v>0.25</v>
      </c>
      <c r="N57" s="612"/>
    </row>
    <row r="58" spans="1:17" x14ac:dyDescent="0.2">
      <c r="A58" s="573" t="s">
        <v>205</v>
      </c>
      <c r="B58" s="575">
        <v>42557</v>
      </c>
      <c r="C58" s="573" t="s">
        <v>24</v>
      </c>
      <c r="D58" s="573" t="s">
        <v>228</v>
      </c>
      <c r="E58" s="574">
        <v>0.51041666666666663</v>
      </c>
      <c r="F58" s="574">
        <v>0.59375</v>
      </c>
      <c r="G58" s="574">
        <v>0.48958333333333331</v>
      </c>
      <c r="H58" s="574">
        <v>0.58333333333333326</v>
      </c>
      <c r="I58" s="579">
        <f>IF(G58="",-9999,ABS(ROUND((IF(E58&lt;0.25,E58+1,E58)-IF(G58&lt;0.25,G58+1,G58))*24,2)))</f>
        <v>0.5</v>
      </c>
      <c r="J58" s="581">
        <f>IF(H58="",-9999,ABS(ROUND((IF(F58&lt;0.25,F58+1,F58)-IF(H58&lt;0.25,H58+1,H58))*24,2)))</f>
        <v>0.25</v>
      </c>
      <c r="N58" s="612"/>
    </row>
    <row r="59" spans="1:17" x14ac:dyDescent="0.2">
      <c r="A59" s="573" t="s">
        <v>178</v>
      </c>
      <c r="B59" s="575">
        <v>42557</v>
      </c>
      <c r="C59" s="573" t="s">
        <v>24</v>
      </c>
      <c r="D59" s="573" t="s">
        <v>228</v>
      </c>
      <c r="E59" s="574">
        <v>0.69791666666666663</v>
      </c>
      <c r="F59" s="574">
        <v>0.92708333333333337</v>
      </c>
      <c r="I59" s="579">
        <f>IF(G59="",-9999,ABS(ROUND((IF(E59&lt;0.25,E59+1,E59)-IF(G59&lt;0.25,G59+1,G59))*24,2)))</f>
        <v>-9999</v>
      </c>
      <c r="J59" s="581">
        <f>IF(H59="",-9999,ABS(ROUND((IF(F59&lt;0.25,F59+1,F59)-IF(H59&lt;0.25,H59+1,H59))*24,2)))</f>
        <v>-9999</v>
      </c>
      <c r="N59" s="612"/>
    </row>
    <row r="60" spans="1:17" x14ac:dyDescent="0.2">
      <c r="A60" s="573" t="s">
        <v>187</v>
      </c>
      <c r="B60" s="575">
        <v>42557</v>
      </c>
      <c r="C60" s="573" t="s">
        <v>221</v>
      </c>
      <c r="D60" s="573" t="s">
        <v>236</v>
      </c>
      <c r="E60" s="574">
        <v>0.70833333333333337</v>
      </c>
      <c r="F60" s="574">
        <v>0.83333333333333337</v>
      </c>
      <c r="I60" s="579">
        <f>IF(G60="",-9999,ABS(ROUND((IF(E60&lt;0.25,E60+1,E60)-IF(G60&lt;0.25,G60+1,G60))*24,2)))</f>
        <v>-9999</v>
      </c>
      <c r="J60" s="581">
        <f>IF(H60="",-9999,ABS(ROUND((IF(F60&lt;0.25,F60+1,F60)-IF(H60&lt;0.25,H60+1,H60))*24,2)))</f>
        <v>-9999</v>
      </c>
      <c r="N60" s="612"/>
    </row>
    <row r="61" spans="1:17" x14ac:dyDescent="0.2">
      <c r="A61" s="573" t="s">
        <v>181</v>
      </c>
      <c r="B61" s="575">
        <v>42557</v>
      </c>
      <c r="C61" s="573" t="s">
        <v>221</v>
      </c>
      <c r="D61" s="573" t="s">
        <v>236</v>
      </c>
      <c r="E61" s="574">
        <v>0.69791666666666663</v>
      </c>
      <c r="F61" s="574">
        <v>0.9375</v>
      </c>
      <c r="I61" s="579">
        <f>IF(G61="",-9999,ABS(ROUND((IF(E61&lt;0.25,E61+1,E61)-IF(G61&lt;0.25,G61+1,G61))*24,2)))</f>
        <v>-9999</v>
      </c>
      <c r="J61" s="581">
        <f>IF(H61="",-9999,ABS(ROUND((IF(F61&lt;0.25,F61+1,F61)-IF(H61&lt;0.25,H61+1,H61))*24,2)))</f>
        <v>-9999</v>
      </c>
      <c r="N61" s="612"/>
    </row>
    <row r="62" spans="1:17" x14ac:dyDescent="0.2">
      <c r="A62" s="573" t="s">
        <v>199</v>
      </c>
      <c r="B62" s="575">
        <v>42558</v>
      </c>
      <c r="C62" s="573" t="s">
        <v>117</v>
      </c>
      <c r="D62" s="573" t="s">
        <v>232</v>
      </c>
      <c r="E62" s="574">
        <v>0.6875</v>
      </c>
      <c r="F62" s="574">
        <v>0.83333333333333337</v>
      </c>
      <c r="I62" s="579">
        <f>IF(G62="",-9999,ABS(ROUND((IF(E62&lt;0.25,E62+1,E62)-IF(G62&lt;0.25,G62+1,G62))*24,2)))</f>
        <v>-9999</v>
      </c>
      <c r="J62" s="581">
        <f>IF(H62="",-9999,ABS(ROUND((IF(F62&lt;0.25,F62+1,F62)-IF(H62&lt;0.25,H62+1,H62))*24,2)))</f>
        <v>-9999</v>
      </c>
      <c r="N62" s="612"/>
    </row>
    <row r="63" spans="1:17" x14ac:dyDescent="0.2">
      <c r="A63" s="573" t="s">
        <v>204</v>
      </c>
      <c r="B63" s="575">
        <v>42558</v>
      </c>
      <c r="C63" s="573" t="s">
        <v>117</v>
      </c>
      <c r="D63" s="573" t="s">
        <v>231</v>
      </c>
      <c r="E63" s="574">
        <v>0.69791666666666663</v>
      </c>
      <c r="F63" s="574">
        <v>0.79166666666666663</v>
      </c>
      <c r="I63" s="579">
        <f>IF(G63="",-9999,ABS(ROUND((IF(E63&lt;0.25,E63+1,E63)-IF(G63&lt;0.25,G63+1,G63))*24,2)))</f>
        <v>-9999</v>
      </c>
      <c r="J63" s="581">
        <f>IF(H63="",-9999,ABS(ROUND((IF(F63&lt;0.25,F63+1,F63)-IF(H63&lt;0.25,H63+1,H63))*24,2)))</f>
        <v>-9999</v>
      </c>
      <c r="N63" s="612"/>
    </row>
    <row r="64" spans="1:17" x14ac:dyDescent="0.2">
      <c r="A64" s="573" t="s">
        <v>172</v>
      </c>
      <c r="B64" s="575">
        <v>42558</v>
      </c>
      <c r="C64" s="573" t="s">
        <v>117</v>
      </c>
      <c r="D64" s="573" t="s">
        <v>231</v>
      </c>
      <c r="E64" s="574">
        <v>0.69791666666666663</v>
      </c>
      <c r="F64" s="574">
        <v>0.80208333333333337</v>
      </c>
      <c r="I64" s="579">
        <f>IF(G64="",-9999,ABS(ROUND((IF(E64&lt;0.25,E64+1,E64)-IF(G64&lt;0.25,G64+1,G64))*24,2)))</f>
        <v>-9999</v>
      </c>
      <c r="J64" s="581">
        <f>IF(H64="",-9999,ABS(ROUND((IF(F64&lt;0.25,F64+1,F64)-IF(H64&lt;0.25,H64+1,H64))*24,2)))</f>
        <v>-9999</v>
      </c>
      <c r="N64" s="612"/>
    </row>
    <row r="65" spans="1:14" x14ac:dyDescent="0.2">
      <c r="A65" s="573" t="s">
        <v>171</v>
      </c>
      <c r="B65" s="575">
        <v>42558</v>
      </c>
      <c r="C65" s="573" t="s">
        <v>117</v>
      </c>
      <c r="D65" s="573" t="s">
        <v>231</v>
      </c>
      <c r="E65" s="574">
        <v>0.69791666666666663</v>
      </c>
      <c r="F65" s="574">
        <v>0.77083333333333337</v>
      </c>
      <c r="I65" s="579">
        <f>IF(G65="",-9999,ABS(ROUND((IF(E65&lt;0.25,E65+1,E65)-IF(G65&lt;0.25,G65+1,G65))*24,2)))</f>
        <v>-9999</v>
      </c>
      <c r="J65" s="581">
        <f>IF(H65="",-9999,ABS(ROUND((IF(F65&lt;0.25,F65+1,F65)-IF(H65&lt;0.25,H65+1,H65))*24,2)))</f>
        <v>-9999</v>
      </c>
      <c r="N65" s="612"/>
    </row>
    <row r="66" spans="1:14" x14ac:dyDescent="0.2">
      <c r="A66" s="573" t="s">
        <v>196</v>
      </c>
      <c r="B66" s="575">
        <v>42558</v>
      </c>
      <c r="C66" s="573" t="s">
        <v>16</v>
      </c>
      <c r="D66" s="573" t="s">
        <v>67</v>
      </c>
      <c r="E66" s="574">
        <v>0.70833333333333337</v>
      </c>
      <c r="F66" s="574">
        <v>0.9375</v>
      </c>
      <c r="I66" s="579">
        <f>IF(G66="",-9999,ABS(ROUND((IF(E66&lt;0.25,E66+1,E66)-IF(G66&lt;0.25,G66+1,G66))*24,2)))</f>
        <v>-9999</v>
      </c>
      <c r="J66" s="581">
        <f>IF(H66="",-9999,ABS(ROUND((IF(F66&lt;0.25,F66+1,F66)-IF(H66&lt;0.25,H66+1,H66))*24,2)))</f>
        <v>-9999</v>
      </c>
      <c r="N66" s="612"/>
    </row>
    <row r="67" spans="1:14" x14ac:dyDescent="0.2">
      <c r="A67" s="573" t="s">
        <v>241</v>
      </c>
      <c r="B67" s="575">
        <v>42558</v>
      </c>
      <c r="C67" s="573" t="s">
        <v>143</v>
      </c>
      <c r="D67" s="573" t="s">
        <v>226</v>
      </c>
      <c r="E67" s="574">
        <v>0.45833333333333331</v>
      </c>
      <c r="F67" s="574">
        <v>0.54166666666666663</v>
      </c>
      <c r="G67" s="574">
        <v>0.45833333333333331</v>
      </c>
      <c r="H67" s="574">
        <v>0.54166666666666663</v>
      </c>
      <c r="I67" s="579">
        <f>IF(G67="",-9999,ABS(ROUND((IF(E67&lt;0.25,E67+1,E67)-IF(G67&lt;0.25,G67+1,G67))*24,2)))</f>
        <v>0</v>
      </c>
      <c r="J67" s="581">
        <f>IF(H67="",-9999,ABS(ROUND((IF(F67&lt;0.25,F67+1,F67)-IF(H67&lt;0.25,H67+1,H67))*24,2)))</f>
        <v>0</v>
      </c>
      <c r="N67" s="612"/>
    </row>
    <row r="68" spans="1:14" x14ac:dyDescent="0.2">
      <c r="A68" s="573" t="s">
        <v>241</v>
      </c>
      <c r="B68" s="575">
        <v>42558</v>
      </c>
      <c r="C68" s="573" t="s">
        <v>143</v>
      </c>
      <c r="D68" s="573" t="s">
        <v>226</v>
      </c>
      <c r="E68" s="574">
        <v>0.6875</v>
      </c>
      <c r="F68" s="574">
        <v>0.83333333333333337</v>
      </c>
      <c r="G68" s="574">
        <v>0.6875</v>
      </c>
      <c r="H68" s="574">
        <v>0.83333333333333326</v>
      </c>
      <c r="I68" s="579">
        <f>IF(G68="",-9999,ABS(ROUND((IF(E68&lt;0.25,E68+1,E68)-IF(G68&lt;0.25,G68+1,G68))*24,2)))</f>
        <v>0</v>
      </c>
      <c r="J68" s="581">
        <f>IF(H68="",-9999,ABS(ROUND((IF(F68&lt;0.25,F68+1,F68)-IF(H68&lt;0.25,H68+1,H68))*24,2)))</f>
        <v>0</v>
      </c>
      <c r="N68" s="612"/>
    </row>
    <row r="69" spans="1:14" x14ac:dyDescent="0.2">
      <c r="A69" s="573" t="s">
        <v>196</v>
      </c>
      <c r="B69" s="575">
        <v>42558</v>
      </c>
      <c r="C69" s="573" t="s">
        <v>5</v>
      </c>
      <c r="D69" s="573" t="s">
        <v>227</v>
      </c>
      <c r="E69" s="574">
        <v>0.46875</v>
      </c>
      <c r="F69" s="574">
        <v>0.60416666666666663</v>
      </c>
      <c r="G69" s="574">
        <v>0.46875</v>
      </c>
      <c r="H69" s="574">
        <v>0.60416666666666663</v>
      </c>
      <c r="I69" s="579">
        <f>IF(G69="",-9999,ABS(ROUND((IF(E69&lt;0.25,E69+1,E69)-IF(G69&lt;0.25,G69+1,G69))*24,2)))</f>
        <v>0</v>
      </c>
      <c r="J69" s="581">
        <f>IF(H69="",-9999,ABS(ROUND((IF(F69&lt;0.25,F69+1,F69)-IF(H69&lt;0.25,H69+1,H69))*24,2)))</f>
        <v>0</v>
      </c>
      <c r="N69" s="612"/>
    </row>
    <row r="70" spans="1:14" x14ac:dyDescent="0.2">
      <c r="A70" s="573" t="s">
        <v>178</v>
      </c>
      <c r="B70" s="575">
        <v>42558</v>
      </c>
      <c r="C70" s="573" t="s">
        <v>24</v>
      </c>
      <c r="D70" s="573" t="s">
        <v>228</v>
      </c>
      <c r="E70" s="574">
        <v>0.46875</v>
      </c>
      <c r="F70" s="574">
        <v>0.60416666666666663</v>
      </c>
      <c r="G70" s="574">
        <v>0.46875</v>
      </c>
      <c r="H70" s="574">
        <v>0.59375</v>
      </c>
      <c r="I70" s="579">
        <f>IF(G70="",-9999,ABS(ROUND((IF(E70&lt;0.25,E70+1,E70)-IF(G70&lt;0.25,G70+1,G70))*24,2)))</f>
        <v>0</v>
      </c>
      <c r="J70" s="581">
        <f>IF(H70="",-9999,ABS(ROUND((IF(F70&lt;0.25,F70+1,F70)-IF(H70&lt;0.25,H70+1,H70))*24,2)))</f>
        <v>0.25</v>
      </c>
      <c r="N70" s="612"/>
    </row>
    <row r="71" spans="1:14" x14ac:dyDescent="0.2">
      <c r="A71" s="573" t="s">
        <v>183</v>
      </c>
      <c r="B71" s="575">
        <v>42558</v>
      </c>
      <c r="C71" s="573" t="s">
        <v>24</v>
      </c>
      <c r="D71" s="573" t="s">
        <v>228</v>
      </c>
      <c r="E71" s="574">
        <v>0.69791666666666663</v>
      </c>
      <c r="F71" s="574">
        <v>0.95833333333333337</v>
      </c>
      <c r="G71" s="574">
        <v>0.69791666666666663</v>
      </c>
      <c r="H71" s="574">
        <v>0.94791666666666663</v>
      </c>
      <c r="I71" s="579">
        <f>IF(G71="",-9999,ABS(ROUND((IF(E71&lt;0.25,E71+1,E71)-IF(G71&lt;0.25,G71+1,G71))*24,2)))</f>
        <v>0</v>
      </c>
      <c r="J71" s="581">
        <f>IF(H71="",-9999,ABS(ROUND((IF(F71&lt;0.25,F71+1,F71)-IF(H71&lt;0.25,H71+1,H71))*24,2)))</f>
        <v>0.25</v>
      </c>
      <c r="N71" s="612"/>
    </row>
    <row r="72" spans="1:14" x14ac:dyDescent="0.2">
      <c r="A72" s="573" t="s">
        <v>187</v>
      </c>
      <c r="B72" s="575">
        <v>42558</v>
      </c>
      <c r="C72" s="573" t="s">
        <v>221</v>
      </c>
      <c r="D72" s="573" t="s">
        <v>236</v>
      </c>
      <c r="E72" s="574">
        <v>0.70833333333333337</v>
      </c>
      <c r="F72" s="574">
        <v>0.94791666666666663</v>
      </c>
      <c r="I72" s="579">
        <f>IF(G72="",-9999,ABS(ROUND((IF(E72&lt;0.25,E72+1,E72)-IF(G72&lt;0.25,G72+1,G72))*24,2)))</f>
        <v>-9999</v>
      </c>
      <c r="J72" s="581">
        <f>IF(H72="",-9999,ABS(ROUND((IF(F72&lt;0.25,F72+1,F72)-IF(H72&lt;0.25,H72+1,H72))*24,2)))</f>
        <v>-9999</v>
      </c>
      <c r="N72" s="612"/>
    </row>
    <row r="73" spans="1:14" x14ac:dyDescent="0.2">
      <c r="A73" s="573" t="s">
        <v>181</v>
      </c>
      <c r="B73" s="575">
        <v>42558</v>
      </c>
      <c r="C73" s="573" t="s">
        <v>221</v>
      </c>
      <c r="D73" s="573" t="s">
        <v>236</v>
      </c>
      <c r="E73" s="574">
        <v>0.69791666666666663</v>
      </c>
      <c r="F73" s="574">
        <v>0.875</v>
      </c>
      <c r="I73" s="579">
        <f>IF(G73="",-9999,ABS(ROUND((IF(E73&lt;0.25,E73+1,E73)-IF(G73&lt;0.25,G73+1,G73))*24,2)))</f>
        <v>-9999</v>
      </c>
      <c r="J73" s="581">
        <f>IF(H73="",-9999,ABS(ROUND((IF(F73&lt;0.25,F73+1,F73)-IF(H73&lt;0.25,H73+1,H73))*24,2)))</f>
        <v>-9999</v>
      </c>
      <c r="N73" s="612"/>
    </row>
    <row r="74" spans="1:14" x14ac:dyDescent="0.2">
      <c r="A74" s="573" t="s">
        <v>242</v>
      </c>
      <c r="B74" s="575">
        <v>42559</v>
      </c>
      <c r="C74" s="573" t="s">
        <v>77</v>
      </c>
      <c r="D74" s="573" t="s">
        <v>230</v>
      </c>
      <c r="E74" s="574">
        <v>0.91666666666666663</v>
      </c>
      <c r="F74" s="574">
        <v>0.11458333333333333</v>
      </c>
      <c r="I74" s="579">
        <f>IF(G74="",-9999,ABS(ROUND((IF(E74&lt;0.25,E74+1,E74)-IF(G74&lt;0.25,G74+1,G74))*24,2)))</f>
        <v>-9999</v>
      </c>
      <c r="J74" s="581">
        <f>IF(H74="",-9999,ABS(ROUND((IF(F74&lt;0.25,F74+1,F74)-IF(H74&lt;0.25,H74+1,H74))*24,2)))</f>
        <v>-9999</v>
      </c>
      <c r="N74" s="612"/>
    </row>
    <row r="75" spans="1:14" x14ac:dyDescent="0.2">
      <c r="A75" s="573" t="s">
        <v>178</v>
      </c>
      <c r="B75" s="575">
        <v>42559</v>
      </c>
      <c r="C75" s="573" t="s">
        <v>151</v>
      </c>
      <c r="D75" s="573" t="s">
        <v>229</v>
      </c>
      <c r="E75" s="574">
        <v>0.70833333333333337</v>
      </c>
      <c r="F75" s="574">
        <v>0.96875</v>
      </c>
      <c r="I75" s="579">
        <f>IF(G75="",-9999,ABS(ROUND((IF(E75&lt;0.25,E75+1,E75)-IF(G75&lt;0.25,G75+1,G75))*24,2)))</f>
        <v>-9999</v>
      </c>
      <c r="J75" s="581">
        <f>IF(H75="",-9999,ABS(ROUND((IF(F75&lt;0.25,F75+1,F75)-IF(H75&lt;0.25,H75+1,H75))*24,2)))</f>
        <v>-9999</v>
      </c>
      <c r="N75" s="612"/>
    </row>
    <row r="76" spans="1:14" x14ac:dyDescent="0.2">
      <c r="A76" s="573" t="s">
        <v>185</v>
      </c>
      <c r="B76" s="575">
        <v>42559</v>
      </c>
      <c r="C76" s="573" t="s">
        <v>117</v>
      </c>
      <c r="D76" s="573" t="s">
        <v>231</v>
      </c>
      <c r="E76" s="574">
        <v>0.69791666666666663</v>
      </c>
      <c r="F76" s="574">
        <v>0.80208333333333337</v>
      </c>
      <c r="I76" s="579">
        <f>IF(G76="",-9999,ABS(ROUND((IF(E76&lt;0.25,E76+1,E76)-IF(G76&lt;0.25,G76+1,G76))*24,2)))</f>
        <v>-9999</v>
      </c>
      <c r="J76" s="581">
        <f>IF(H76="",-9999,ABS(ROUND((IF(F76&lt;0.25,F76+1,F76)-IF(H76&lt;0.25,H76+1,H76))*24,2)))</f>
        <v>-9999</v>
      </c>
      <c r="N76" s="612"/>
    </row>
    <row r="77" spans="1:14" x14ac:dyDescent="0.2">
      <c r="A77" s="573" t="s">
        <v>199</v>
      </c>
      <c r="B77" s="575">
        <v>42559</v>
      </c>
      <c r="C77" s="573" t="s">
        <v>117</v>
      </c>
      <c r="D77" s="573" t="s">
        <v>232</v>
      </c>
      <c r="E77" s="574">
        <v>0.67708333333333337</v>
      </c>
      <c r="F77" s="574">
        <v>0.94791666666666663</v>
      </c>
      <c r="I77" s="579">
        <f>IF(G77="",-9999,ABS(ROUND((IF(E77&lt;0.25,E77+1,E77)-IF(G77&lt;0.25,G77+1,G77))*24,2)))</f>
        <v>-9999</v>
      </c>
      <c r="J77" s="581">
        <f>IF(H77="",-9999,ABS(ROUND((IF(F77&lt;0.25,F77+1,F77)-IF(H77&lt;0.25,H77+1,H77))*24,2)))</f>
        <v>-9999</v>
      </c>
      <c r="N77" s="612"/>
    </row>
    <row r="78" spans="1:14" x14ac:dyDescent="0.2">
      <c r="A78" s="573" t="s">
        <v>177</v>
      </c>
      <c r="B78" s="575">
        <v>42559</v>
      </c>
      <c r="C78" s="573" t="s">
        <v>117</v>
      </c>
      <c r="D78" s="573" t="s">
        <v>231</v>
      </c>
      <c r="E78" s="574">
        <v>0.6875</v>
      </c>
      <c r="F78" s="574">
        <v>0.92708333333333337</v>
      </c>
      <c r="I78" s="579">
        <f>IF(G78="",-9999,ABS(ROUND((IF(E78&lt;0.25,E78+1,E78)-IF(G78&lt;0.25,G78+1,G78))*24,2)))</f>
        <v>-9999</v>
      </c>
      <c r="J78" s="581">
        <f>IF(H78="",-9999,ABS(ROUND((IF(F78&lt;0.25,F78+1,F78)-IF(H78&lt;0.25,H78+1,H78))*24,2)))</f>
        <v>-9999</v>
      </c>
      <c r="N78" s="612"/>
    </row>
    <row r="79" spans="1:14" x14ac:dyDescent="0.2">
      <c r="A79" s="573" t="s">
        <v>188</v>
      </c>
      <c r="B79" s="575">
        <v>42559</v>
      </c>
      <c r="C79" s="573" t="s">
        <v>117</v>
      </c>
      <c r="D79" s="573" t="s">
        <v>231</v>
      </c>
      <c r="E79" s="574">
        <v>0.6875</v>
      </c>
      <c r="F79" s="574">
        <v>0.80208333333333337</v>
      </c>
      <c r="I79" s="579">
        <f>IF(G79="",-9999,ABS(ROUND((IF(E79&lt;0.25,E79+1,E79)-IF(G79&lt;0.25,G79+1,G79))*24,2)))</f>
        <v>-9999</v>
      </c>
      <c r="J79" s="581">
        <f>IF(H79="",-9999,ABS(ROUND((IF(F79&lt;0.25,F79+1,F79)-IF(H79&lt;0.25,H79+1,H79))*24,2)))</f>
        <v>-9999</v>
      </c>
      <c r="N79" s="612"/>
    </row>
    <row r="80" spans="1:14" x14ac:dyDescent="0.2">
      <c r="A80" s="573" t="s">
        <v>211</v>
      </c>
      <c r="B80" s="575">
        <v>42559</v>
      </c>
      <c r="C80" s="573" t="s">
        <v>117</v>
      </c>
      <c r="D80" s="573" t="s">
        <v>231</v>
      </c>
      <c r="E80" s="574">
        <v>0.67708333333333337</v>
      </c>
      <c r="F80" s="574">
        <v>0.80208333333333337</v>
      </c>
      <c r="I80" s="579">
        <f>IF(G80="",-9999,ABS(ROUND((IF(E80&lt;0.25,E80+1,E80)-IF(G80&lt;0.25,G80+1,G80))*24,2)))</f>
        <v>-9999</v>
      </c>
      <c r="J80" s="581">
        <f>IF(H80="",-9999,ABS(ROUND((IF(F80&lt;0.25,F80+1,F80)-IF(H80&lt;0.25,H80+1,H80))*24,2)))</f>
        <v>-9999</v>
      </c>
      <c r="N80" s="612"/>
    </row>
    <row r="81" spans="1:14" x14ac:dyDescent="0.2">
      <c r="A81" s="573" t="s">
        <v>196</v>
      </c>
      <c r="B81" s="575">
        <v>42559</v>
      </c>
      <c r="C81" s="573" t="s">
        <v>16</v>
      </c>
      <c r="D81" s="573" t="s">
        <v>67</v>
      </c>
      <c r="E81" s="574">
        <v>0.70833333333333337</v>
      </c>
      <c r="F81" s="574">
        <v>0.84375</v>
      </c>
      <c r="I81" s="579">
        <f>IF(G81="",-9999,ABS(ROUND((IF(E81&lt;0.25,E81+1,E81)-IF(G81&lt;0.25,G81+1,G81))*24,2)))</f>
        <v>-9999</v>
      </c>
      <c r="J81" s="581">
        <f>IF(H81="",-9999,ABS(ROUND((IF(F81&lt;0.25,F81+1,F81)-IF(H81&lt;0.25,H81+1,H81))*24,2)))</f>
        <v>-9999</v>
      </c>
      <c r="N81" s="612"/>
    </row>
    <row r="82" spans="1:14" x14ac:dyDescent="0.2">
      <c r="A82" s="573" t="s">
        <v>186</v>
      </c>
      <c r="B82" s="575">
        <v>42559</v>
      </c>
      <c r="C82" s="573" t="s">
        <v>16</v>
      </c>
      <c r="D82" s="573" t="s">
        <v>97</v>
      </c>
      <c r="E82" s="574">
        <v>0.75</v>
      </c>
      <c r="F82" s="574">
        <v>0.91666666666666663</v>
      </c>
      <c r="I82" s="579">
        <f>IF(G82="",-9999,ABS(ROUND((IF(E82&lt;0.25,E82+1,E82)-IF(G82&lt;0.25,G82+1,G82))*24,2)))</f>
        <v>-9999</v>
      </c>
      <c r="J82" s="581">
        <f>IF(H82="",-9999,ABS(ROUND((IF(F82&lt;0.25,F82+1,F82)-IF(H82&lt;0.25,H82+1,H82))*24,2)))</f>
        <v>-9999</v>
      </c>
      <c r="N82" s="612"/>
    </row>
    <row r="83" spans="1:14" x14ac:dyDescent="0.2">
      <c r="A83" s="573" t="s">
        <v>244</v>
      </c>
      <c r="B83" s="575">
        <v>42559</v>
      </c>
      <c r="C83" s="573" t="s">
        <v>16</v>
      </c>
      <c r="D83" s="573" t="s">
        <v>97</v>
      </c>
      <c r="E83" s="574">
        <v>0.75</v>
      </c>
      <c r="F83" s="574">
        <v>0.92708333333333337</v>
      </c>
      <c r="I83" s="579">
        <f>IF(G83="",-9999,ABS(ROUND((IF(E83&lt;0.25,E83+1,E83)-IF(G83&lt;0.25,G83+1,G83))*24,2)))</f>
        <v>-9999</v>
      </c>
      <c r="J83" s="581">
        <f>IF(H83="",-9999,ABS(ROUND((IF(F83&lt;0.25,F83+1,F83)-IF(H83&lt;0.25,H83+1,H83))*24,2)))</f>
        <v>-9999</v>
      </c>
      <c r="N83" s="612"/>
    </row>
    <row r="84" spans="1:14" x14ac:dyDescent="0.2">
      <c r="A84" s="573" t="s">
        <v>241</v>
      </c>
      <c r="B84" s="575">
        <v>42559</v>
      </c>
      <c r="C84" s="573" t="s">
        <v>143</v>
      </c>
      <c r="D84" s="573" t="s">
        <v>226</v>
      </c>
      <c r="E84" s="574">
        <v>0.45833333333333331</v>
      </c>
      <c r="F84" s="574">
        <v>0.64583333333333337</v>
      </c>
      <c r="G84" s="574">
        <v>0.45833333333333331</v>
      </c>
      <c r="H84" s="574">
        <v>0.875</v>
      </c>
      <c r="I84" s="579">
        <f>IF(G84="",-9999,ABS(ROUND((IF(E84&lt;0.25,E84+1,E84)-IF(G84&lt;0.25,G84+1,G84))*24,2)))</f>
        <v>0</v>
      </c>
      <c r="J84" s="581">
        <f>IF(H84="",-9999,ABS(ROUND((IF(F84&lt;0.25,F84+1,F84)-IF(H84&lt;0.25,H84+1,H84))*24,2)))</f>
        <v>5.5</v>
      </c>
      <c r="N84" s="612"/>
    </row>
    <row r="85" spans="1:14" x14ac:dyDescent="0.2">
      <c r="A85" s="573" t="s">
        <v>241</v>
      </c>
      <c r="B85" s="575">
        <v>42559</v>
      </c>
      <c r="C85" s="573" t="s">
        <v>143</v>
      </c>
      <c r="D85" s="573" t="s">
        <v>226</v>
      </c>
      <c r="E85" s="574">
        <v>0.6875</v>
      </c>
      <c r="F85" s="574">
        <v>0.875</v>
      </c>
      <c r="I85" s="579">
        <f>IF(G85="",-9999,ABS(ROUND((IF(E85&lt;0.25,E85+1,E85)-IF(G85&lt;0.25,G85+1,G85))*24,2)))</f>
        <v>-9999</v>
      </c>
      <c r="J85" s="581">
        <f>IF(H85="",-9999,ABS(ROUND((IF(F85&lt;0.25,F85+1,F85)-IF(H85&lt;0.25,H85+1,H85))*24,2)))</f>
        <v>-9999</v>
      </c>
      <c r="N85" s="612"/>
    </row>
    <row r="86" spans="1:14" x14ac:dyDescent="0.2">
      <c r="A86" s="573" t="s">
        <v>176</v>
      </c>
      <c r="B86" s="575">
        <v>42559</v>
      </c>
      <c r="C86" s="573" t="s">
        <v>5</v>
      </c>
      <c r="D86" s="573" t="s">
        <v>227</v>
      </c>
      <c r="E86" s="574">
        <v>0.70833333333333337</v>
      </c>
      <c r="F86" s="574">
        <v>0.88541666666666663</v>
      </c>
      <c r="G86" s="574">
        <v>0.71875</v>
      </c>
      <c r="H86" s="574">
        <v>0.88541666666666663</v>
      </c>
      <c r="I86" s="579">
        <f>IF(G86="",-9999,ABS(ROUND((IF(E86&lt;0.25,E86+1,E86)-IF(G86&lt;0.25,G86+1,G86))*24,2)))</f>
        <v>0.25</v>
      </c>
      <c r="J86" s="581">
        <f>IF(H86="",-9999,ABS(ROUND((IF(F86&lt;0.25,F86+1,F86)-IF(H86&lt;0.25,H86+1,H86))*24,2)))</f>
        <v>0</v>
      </c>
      <c r="N86" s="612"/>
    </row>
    <row r="87" spans="1:14" x14ac:dyDescent="0.2">
      <c r="A87" s="573" t="s">
        <v>206</v>
      </c>
      <c r="B87" s="575">
        <v>42559</v>
      </c>
      <c r="C87" s="573" t="s">
        <v>5</v>
      </c>
      <c r="D87" s="573" t="s">
        <v>227</v>
      </c>
      <c r="E87" s="574">
        <v>0.6875</v>
      </c>
      <c r="F87" s="574">
        <v>0.89583333333333337</v>
      </c>
      <c r="G87" s="574">
        <v>0.6875</v>
      </c>
      <c r="H87" s="574">
        <v>0.83333333333333326</v>
      </c>
      <c r="I87" s="579">
        <f>IF(G87="",-9999,ABS(ROUND((IF(E87&lt;0.25,E87+1,E87)-IF(G87&lt;0.25,G87+1,G87))*24,2)))</f>
        <v>0</v>
      </c>
      <c r="J87" s="581">
        <f>IF(H87="",-9999,ABS(ROUND((IF(F87&lt;0.25,F87+1,F87)-IF(H87&lt;0.25,H87+1,H87))*24,2)))</f>
        <v>1.5</v>
      </c>
      <c r="N87" s="612"/>
    </row>
    <row r="88" spans="1:14" x14ac:dyDescent="0.2">
      <c r="A88" s="573" t="s">
        <v>181</v>
      </c>
      <c r="B88" s="575">
        <v>42559</v>
      </c>
      <c r="C88" s="573" t="s">
        <v>5</v>
      </c>
      <c r="D88" s="573" t="s">
        <v>227</v>
      </c>
      <c r="E88" s="574">
        <v>0.46875</v>
      </c>
      <c r="F88" s="574">
        <v>0.61458333333333337</v>
      </c>
      <c r="G88" s="574">
        <v>0.46875</v>
      </c>
      <c r="H88" s="574">
        <v>0.58333333333333326</v>
      </c>
      <c r="I88" s="579">
        <f>IF(G88="",-9999,ABS(ROUND((IF(E88&lt;0.25,E88+1,E88)-IF(G88&lt;0.25,G88+1,G88))*24,2)))</f>
        <v>0</v>
      </c>
      <c r="J88" s="581">
        <f>IF(H88="",-9999,ABS(ROUND((IF(F88&lt;0.25,F88+1,F88)-IF(H88&lt;0.25,H88+1,H88))*24,2)))</f>
        <v>0.75</v>
      </c>
      <c r="N88" s="612"/>
    </row>
    <row r="89" spans="1:14" x14ac:dyDescent="0.2">
      <c r="A89" s="573" t="s">
        <v>214</v>
      </c>
      <c r="B89" s="575">
        <v>42559</v>
      </c>
      <c r="C89" s="573" t="s">
        <v>24</v>
      </c>
      <c r="D89" s="573" t="s">
        <v>228</v>
      </c>
      <c r="E89" s="574">
        <v>0.76041666666666663</v>
      </c>
      <c r="F89" s="574">
        <v>0.95833333333333337</v>
      </c>
      <c r="G89" s="574">
        <v>0.8125</v>
      </c>
      <c r="H89" s="574">
        <v>0.94791666666666663</v>
      </c>
      <c r="I89" s="579">
        <f>IF(G89="",-9999,ABS(ROUND((IF(E89&lt;0.25,E89+1,E89)-IF(G89&lt;0.25,G89+1,G89))*24,2)))</f>
        <v>1.25</v>
      </c>
      <c r="J89" s="581">
        <f>IF(H89="",-9999,ABS(ROUND((IF(F89&lt;0.25,F89+1,F89)-IF(H89&lt;0.25,H89+1,H89))*24,2)))</f>
        <v>0.25</v>
      </c>
      <c r="N89" s="612"/>
    </row>
    <row r="90" spans="1:14" x14ac:dyDescent="0.2">
      <c r="A90" s="573" t="s">
        <v>201</v>
      </c>
      <c r="B90" s="575">
        <v>42559</v>
      </c>
      <c r="C90" s="573" t="s">
        <v>24</v>
      </c>
      <c r="D90" s="573" t="s">
        <v>228</v>
      </c>
      <c r="E90" s="574">
        <v>0.69791666666666663</v>
      </c>
      <c r="F90" s="574">
        <v>0.9375</v>
      </c>
      <c r="G90" s="574">
        <v>0.69791666666666663</v>
      </c>
      <c r="H90" s="574">
        <v>0.9375</v>
      </c>
      <c r="I90" s="579">
        <f>IF(G90="",-9999,ABS(ROUND((IF(E90&lt;0.25,E90+1,E90)-IF(G90&lt;0.25,G90+1,G90))*24,2)))</f>
        <v>0</v>
      </c>
      <c r="J90" s="581">
        <f>IF(H90="",-9999,ABS(ROUND((IF(F90&lt;0.25,F90+1,F90)-IF(H90&lt;0.25,H90+1,H90))*24,2)))</f>
        <v>0</v>
      </c>
      <c r="N90" s="612"/>
    </row>
    <row r="91" spans="1:14" x14ac:dyDescent="0.2">
      <c r="A91" s="573" t="s">
        <v>183</v>
      </c>
      <c r="B91" s="575">
        <v>42559</v>
      </c>
      <c r="C91" s="573" t="s">
        <v>24</v>
      </c>
      <c r="D91" s="573" t="s">
        <v>228</v>
      </c>
      <c r="E91" s="574">
        <v>0.46875</v>
      </c>
      <c r="F91" s="574">
        <v>0.64583333333333337</v>
      </c>
      <c r="G91" s="574">
        <v>0.46875</v>
      </c>
      <c r="H91" s="574">
        <v>0.63541666666666663</v>
      </c>
      <c r="I91" s="579">
        <f>IF(G91="",-9999,ABS(ROUND((IF(E91&lt;0.25,E91+1,E91)-IF(G91&lt;0.25,G91+1,G91))*24,2)))</f>
        <v>0</v>
      </c>
      <c r="J91" s="581">
        <f>IF(H91="",-9999,ABS(ROUND((IF(F91&lt;0.25,F91+1,F91)-IF(H91&lt;0.25,H91+1,H91))*24,2)))</f>
        <v>0.25</v>
      </c>
      <c r="N91" s="612"/>
    </row>
    <row r="92" spans="1:14" x14ac:dyDescent="0.2">
      <c r="A92" s="573" t="s">
        <v>187</v>
      </c>
      <c r="B92" s="575">
        <v>42559</v>
      </c>
      <c r="C92" s="573" t="s">
        <v>221</v>
      </c>
      <c r="D92" s="573" t="s">
        <v>236</v>
      </c>
      <c r="E92" s="574">
        <v>0.70833333333333337</v>
      </c>
      <c r="F92" s="574">
        <v>0.94791666666666663</v>
      </c>
      <c r="I92" s="579">
        <f>IF(G92="",-9999,ABS(ROUND((IF(E92&lt;0.25,E92+1,E92)-IF(G92&lt;0.25,G92+1,G92))*24,2)))</f>
        <v>-9999</v>
      </c>
      <c r="J92" s="581">
        <f>IF(H92="",-9999,ABS(ROUND((IF(F92&lt;0.25,F92+1,F92)-IF(H92&lt;0.25,H92+1,H92))*24,2)))</f>
        <v>-9999</v>
      </c>
      <c r="N92" s="612"/>
    </row>
    <row r="93" spans="1:14" x14ac:dyDescent="0.2">
      <c r="A93" s="573" t="s">
        <v>181</v>
      </c>
      <c r="B93" s="575">
        <v>42559</v>
      </c>
      <c r="C93" s="573" t="s">
        <v>221</v>
      </c>
      <c r="D93" s="573" t="s">
        <v>236</v>
      </c>
      <c r="E93" s="574">
        <v>0.70833333333333337</v>
      </c>
      <c r="F93" s="574">
        <v>0.85416666666666663</v>
      </c>
      <c r="I93" s="579">
        <f>IF(G93="",-9999,ABS(ROUND((IF(E93&lt;0.25,E93+1,E93)-IF(G93&lt;0.25,G93+1,G93))*24,2)))</f>
        <v>-9999</v>
      </c>
      <c r="J93" s="581">
        <f>IF(H93="",-9999,ABS(ROUND((IF(F93&lt;0.25,F93+1,F93)-IF(H93&lt;0.25,H93+1,H93))*24,2)))</f>
        <v>-9999</v>
      </c>
      <c r="N93" s="612"/>
    </row>
    <row r="94" spans="1:14" x14ac:dyDescent="0.2">
      <c r="A94" s="573" t="s">
        <v>242</v>
      </c>
      <c r="B94" s="575">
        <v>42560</v>
      </c>
      <c r="C94" s="573" t="s">
        <v>77</v>
      </c>
      <c r="D94" s="573" t="s">
        <v>230</v>
      </c>
      <c r="E94" s="574">
        <v>0.9375</v>
      </c>
      <c r="F94" s="574">
        <v>0.10416666666666667</v>
      </c>
      <c r="I94" s="579">
        <f>IF(G94="",-9999,ABS(ROUND((IF(E94&lt;0.25,E94+1,E94)-IF(G94&lt;0.25,G94+1,G94))*24,2)))</f>
        <v>-9999</v>
      </c>
      <c r="J94" s="581">
        <f>IF(H94="",-9999,ABS(ROUND((IF(F94&lt;0.25,F94+1,F94)-IF(H94&lt;0.25,H94+1,H94))*24,2)))</f>
        <v>-9999</v>
      </c>
      <c r="N94" s="612"/>
    </row>
    <row r="95" spans="1:14" x14ac:dyDescent="0.2">
      <c r="A95" s="573" t="s">
        <v>199</v>
      </c>
      <c r="B95" s="575">
        <v>42560</v>
      </c>
      <c r="C95" s="573" t="s">
        <v>151</v>
      </c>
      <c r="D95" s="573" t="s">
        <v>229</v>
      </c>
      <c r="E95" s="574">
        <v>0.70833333333333337</v>
      </c>
      <c r="F95" s="574">
        <v>0.88541666666666663</v>
      </c>
      <c r="I95" s="579">
        <f>IF(G95="",-9999,ABS(ROUND((IF(E95&lt;0.25,E95+1,E95)-IF(G95&lt;0.25,G95+1,G95))*24,2)))</f>
        <v>-9999</v>
      </c>
      <c r="J95" s="581">
        <f>IF(H95="",-9999,ABS(ROUND((IF(F95&lt;0.25,F95+1,F95)-IF(H95&lt;0.25,H95+1,H95))*24,2)))</f>
        <v>-9999</v>
      </c>
      <c r="N95" s="612"/>
    </row>
    <row r="96" spans="1:14" x14ac:dyDescent="0.2">
      <c r="A96" s="573" t="s">
        <v>177</v>
      </c>
      <c r="B96" s="575">
        <v>42560</v>
      </c>
      <c r="C96" s="573" t="s">
        <v>117</v>
      </c>
      <c r="D96" s="573" t="s">
        <v>231</v>
      </c>
      <c r="E96" s="574">
        <v>0.67708333333333337</v>
      </c>
      <c r="F96" s="574">
        <v>0.95833333333333337</v>
      </c>
      <c r="I96" s="579">
        <f>IF(G96="",-9999,ABS(ROUND((IF(E96&lt;0.25,E96+1,E96)-IF(G96&lt;0.25,G96+1,G96))*24,2)))</f>
        <v>-9999</v>
      </c>
      <c r="J96" s="581">
        <f>IF(H96="",-9999,ABS(ROUND((IF(F96&lt;0.25,F96+1,F96)-IF(H96&lt;0.25,H96+1,H96))*24,2)))</f>
        <v>-9999</v>
      </c>
      <c r="N96" s="612"/>
    </row>
    <row r="97" spans="1:14" x14ac:dyDescent="0.2">
      <c r="A97" s="573" t="s">
        <v>187</v>
      </c>
      <c r="B97" s="575">
        <v>42560</v>
      </c>
      <c r="C97" s="573" t="s">
        <v>117</v>
      </c>
      <c r="D97" s="573" t="s">
        <v>231</v>
      </c>
      <c r="E97" s="574">
        <v>0.67708333333333337</v>
      </c>
      <c r="F97" s="574">
        <v>0.84375</v>
      </c>
      <c r="I97" s="579">
        <f>IF(G97="",-9999,ABS(ROUND((IF(E97&lt;0.25,E97+1,E97)-IF(G97&lt;0.25,G97+1,G97))*24,2)))</f>
        <v>-9999</v>
      </c>
      <c r="J97" s="581">
        <f>IF(H97="",-9999,ABS(ROUND((IF(F97&lt;0.25,F97+1,F97)-IF(H97&lt;0.25,H97+1,H97))*24,2)))</f>
        <v>-9999</v>
      </c>
      <c r="N97" s="612"/>
    </row>
    <row r="98" spans="1:14" x14ac:dyDescent="0.2">
      <c r="A98" s="573" t="s">
        <v>178</v>
      </c>
      <c r="B98" s="575">
        <v>42560</v>
      </c>
      <c r="C98" s="573" t="s">
        <v>117</v>
      </c>
      <c r="D98" s="573" t="s">
        <v>232</v>
      </c>
      <c r="E98" s="574">
        <v>0.66666666666666663</v>
      </c>
      <c r="F98" s="574">
        <v>0.95833333333333337</v>
      </c>
      <c r="I98" s="579">
        <f>IF(G98="",-9999,ABS(ROUND((IF(E98&lt;0.25,E98+1,E98)-IF(G98&lt;0.25,G98+1,G98))*24,2)))</f>
        <v>-9999</v>
      </c>
      <c r="J98" s="581">
        <f>IF(H98="",-9999,ABS(ROUND((IF(F98&lt;0.25,F98+1,F98)-IF(H98&lt;0.25,H98+1,H98))*24,2)))</f>
        <v>-9999</v>
      </c>
      <c r="N98" s="612"/>
    </row>
    <row r="99" spans="1:14" x14ac:dyDescent="0.2">
      <c r="A99" s="573" t="s">
        <v>188</v>
      </c>
      <c r="B99" s="575">
        <v>42560</v>
      </c>
      <c r="C99" s="573" t="s">
        <v>117</v>
      </c>
      <c r="D99" s="573" t="s">
        <v>231</v>
      </c>
      <c r="E99" s="574">
        <v>0.625</v>
      </c>
      <c r="F99" s="574">
        <v>0</v>
      </c>
      <c r="I99" s="579">
        <f>IF(G99="",-9999,ABS(ROUND((IF(E99&lt;0.25,E99+1,E99)-IF(G99&lt;0.25,G99+1,G99))*24,2)))</f>
        <v>-9999</v>
      </c>
      <c r="J99" s="581">
        <f>IF(H99="",-9999,ABS(ROUND((IF(F99&lt;0.25,F99+1,F99)-IF(H99&lt;0.25,H99+1,H99))*24,2)))</f>
        <v>-9999</v>
      </c>
      <c r="N99" s="612"/>
    </row>
    <row r="100" spans="1:14" x14ac:dyDescent="0.2">
      <c r="A100" s="573" t="s">
        <v>201</v>
      </c>
      <c r="B100" s="575">
        <v>42560</v>
      </c>
      <c r="C100" s="573" t="s">
        <v>117</v>
      </c>
      <c r="D100" s="573" t="s">
        <v>232</v>
      </c>
      <c r="E100" s="574">
        <v>0.51041666666666663</v>
      </c>
      <c r="F100" s="574">
        <v>0.69791666666666663</v>
      </c>
      <c r="I100" s="579">
        <f>IF(G100="",-9999,ABS(ROUND((IF(E100&lt;0.25,E100+1,E100)-IF(G100&lt;0.25,G100+1,G100))*24,2)))</f>
        <v>-9999</v>
      </c>
      <c r="J100" s="581">
        <f>IF(H100="",-9999,ABS(ROUND((IF(F100&lt;0.25,F100+1,F100)-IF(H100&lt;0.25,H100+1,H100))*24,2)))</f>
        <v>-9999</v>
      </c>
      <c r="N100" s="612"/>
    </row>
    <row r="101" spans="1:14" x14ac:dyDescent="0.2">
      <c r="A101" s="573" t="s">
        <v>180</v>
      </c>
      <c r="B101" s="575">
        <v>42560</v>
      </c>
      <c r="C101" s="573" t="s">
        <v>117</v>
      </c>
      <c r="D101" s="573" t="s">
        <v>231</v>
      </c>
      <c r="E101" s="574">
        <v>0.53125</v>
      </c>
      <c r="F101" s="574">
        <v>0.69791666666666663</v>
      </c>
      <c r="I101" s="579">
        <f>IF(G101="",-9999,ABS(ROUND((IF(E101&lt;0.25,E101+1,E101)-IF(G101&lt;0.25,G101+1,G101))*24,2)))</f>
        <v>-9999</v>
      </c>
      <c r="J101" s="581">
        <f>IF(H101="",-9999,ABS(ROUND((IF(F101&lt;0.25,F101+1,F101)-IF(H101&lt;0.25,H101+1,H101))*24,2)))</f>
        <v>-9999</v>
      </c>
      <c r="N101" s="612"/>
    </row>
    <row r="102" spans="1:14" x14ac:dyDescent="0.2">
      <c r="A102" s="573" t="s">
        <v>171</v>
      </c>
      <c r="B102" s="575">
        <v>42560</v>
      </c>
      <c r="C102" s="573" t="s">
        <v>117</v>
      </c>
      <c r="D102" s="573" t="s">
        <v>231</v>
      </c>
      <c r="E102" s="574">
        <v>0.6875</v>
      </c>
      <c r="F102" s="574">
        <v>0.95833333333333337</v>
      </c>
      <c r="I102" s="579">
        <f>IF(G102="",-9999,ABS(ROUND((IF(E102&lt;0.25,E102+1,E102)-IF(G102&lt;0.25,G102+1,G102))*24,2)))</f>
        <v>-9999</v>
      </c>
      <c r="J102" s="581">
        <f>IF(H102="",-9999,ABS(ROUND((IF(F102&lt;0.25,F102+1,F102)-IF(H102&lt;0.25,H102+1,H102))*24,2)))</f>
        <v>-9999</v>
      </c>
      <c r="N102" s="612"/>
    </row>
    <row r="103" spans="1:14" x14ac:dyDescent="0.2">
      <c r="A103" s="573" t="s">
        <v>245</v>
      </c>
      <c r="B103" s="575">
        <v>42560</v>
      </c>
      <c r="C103" s="573" t="s">
        <v>16</v>
      </c>
      <c r="D103" s="573" t="s">
        <v>97</v>
      </c>
      <c r="E103" s="574">
        <v>0.75</v>
      </c>
      <c r="F103" s="574">
        <v>0.94791666666666663</v>
      </c>
      <c r="I103" s="579">
        <f>IF(G103="",-9999,ABS(ROUND((IF(E103&lt;0.25,E103+1,E103)-IF(G103&lt;0.25,G103+1,G103))*24,2)))</f>
        <v>-9999</v>
      </c>
      <c r="J103" s="581">
        <f>IF(H103="",-9999,ABS(ROUND((IF(F103&lt;0.25,F103+1,F103)-IF(H103&lt;0.25,H103+1,H103))*24,2)))</f>
        <v>-9999</v>
      </c>
      <c r="N103" s="612"/>
    </row>
    <row r="104" spans="1:14" x14ac:dyDescent="0.2">
      <c r="A104" s="573" t="s">
        <v>196</v>
      </c>
      <c r="B104" s="575">
        <v>42560</v>
      </c>
      <c r="C104" s="573" t="s">
        <v>16</v>
      </c>
      <c r="D104" s="573" t="s">
        <v>67</v>
      </c>
      <c r="E104" s="574">
        <v>0.70833333333333337</v>
      </c>
      <c r="F104" s="574">
        <v>0.94791666666666663</v>
      </c>
      <c r="I104" s="579">
        <f>IF(G104="",-9999,ABS(ROUND((IF(E104&lt;0.25,E104+1,E104)-IF(G104&lt;0.25,G104+1,G104))*24,2)))</f>
        <v>-9999</v>
      </c>
      <c r="J104" s="581">
        <f>IF(H104="",-9999,ABS(ROUND((IF(F104&lt;0.25,F104+1,F104)-IF(H104&lt;0.25,H104+1,H104))*24,2)))</f>
        <v>-9999</v>
      </c>
      <c r="N104" s="612"/>
    </row>
    <row r="105" spans="1:14" x14ac:dyDescent="0.2">
      <c r="A105" s="573" t="s">
        <v>176</v>
      </c>
      <c r="B105" s="575">
        <v>42560</v>
      </c>
      <c r="C105" s="573" t="s">
        <v>16</v>
      </c>
      <c r="D105" s="573" t="s">
        <v>97</v>
      </c>
      <c r="E105" s="574">
        <v>0.70833333333333337</v>
      </c>
      <c r="F105" s="574">
        <v>0.94791666666666663</v>
      </c>
      <c r="I105" s="579">
        <f>IF(G105="",-9999,ABS(ROUND((IF(E105&lt;0.25,E105+1,E105)-IF(G105&lt;0.25,G105+1,G105))*24,2)))</f>
        <v>-9999</v>
      </c>
      <c r="J105" s="581">
        <f>IF(H105="",-9999,ABS(ROUND((IF(F105&lt;0.25,F105+1,F105)-IF(H105&lt;0.25,H105+1,H105))*24,2)))</f>
        <v>-9999</v>
      </c>
      <c r="N105" s="612"/>
    </row>
    <row r="106" spans="1:14" x14ac:dyDescent="0.2">
      <c r="A106" s="573" t="s">
        <v>214</v>
      </c>
      <c r="B106" s="575">
        <v>42560</v>
      </c>
      <c r="C106" s="573" t="s">
        <v>16</v>
      </c>
      <c r="D106" s="573" t="s">
        <v>97</v>
      </c>
      <c r="E106" s="574">
        <v>0.75</v>
      </c>
      <c r="F106" s="574">
        <v>0.9375</v>
      </c>
      <c r="I106" s="579">
        <f>IF(G106="",-9999,ABS(ROUND((IF(E106&lt;0.25,E106+1,E106)-IF(G106&lt;0.25,G106+1,G106))*24,2)))</f>
        <v>-9999</v>
      </c>
      <c r="J106" s="581">
        <f>IF(H106="",-9999,ABS(ROUND((IF(F106&lt;0.25,F106+1,F106)-IF(H106&lt;0.25,H106+1,H106))*24,2)))</f>
        <v>-9999</v>
      </c>
      <c r="N106" s="612"/>
    </row>
    <row r="107" spans="1:14" x14ac:dyDescent="0.2">
      <c r="A107" s="573" t="s">
        <v>180</v>
      </c>
      <c r="B107" s="575">
        <v>42560</v>
      </c>
      <c r="C107" s="573" t="s">
        <v>16</v>
      </c>
      <c r="D107" s="573" t="s">
        <v>97</v>
      </c>
      <c r="E107" s="574">
        <v>0.91666666666666663</v>
      </c>
      <c r="F107" s="574">
        <v>0.9375</v>
      </c>
      <c r="I107" s="579">
        <f>IF(G107="",-9999,ABS(ROUND((IF(E107&lt;0.25,E107+1,E107)-IF(G107&lt;0.25,G107+1,G107))*24,2)))</f>
        <v>-9999</v>
      </c>
      <c r="J107" s="581">
        <f>IF(H107="",-9999,ABS(ROUND((IF(F107&lt;0.25,F107+1,F107)-IF(H107&lt;0.25,H107+1,H107))*24,2)))</f>
        <v>-9999</v>
      </c>
      <c r="N107" s="612"/>
    </row>
    <row r="108" spans="1:14" x14ac:dyDescent="0.2">
      <c r="A108" s="573" t="s">
        <v>211</v>
      </c>
      <c r="B108" s="575">
        <v>42560</v>
      </c>
      <c r="C108" s="573" t="s">
        <v>16</v>
      </c>
      <c r="D108" s="573" t="s">
        <v>97</v>
      </c>
      <c r="E108" s="574">
        <v>0.75</v>
      </c>
      <c r="F108" s="574">
        <v>0.9375</v>
      </c>
      <c r="I108" s="579">
        <f>IF(G108="",-9999,ABS(ROUND((IF(E108&lt;0.25,E108+1,E108)-IF(G108&lt;0.25,G108+1,G108))*24,2)))</f>
        <v>-9999</v>
      </c>
      <c r="J108" s="581">
        <f>IF(H108="",-9999,ABS(ROUND((IF(F108&lt;0.25,F108+1,F108)-IF(H108&lt;0.25,H108+1,H108))*24,2)))</f>
        <v>-9999</v>
      </c>
      <c r="N108" s="612"/>
    </row>
    <row r="109" spans="1:14" x14ac:dyDescent="0.2">
      <c r="A109" s="573" t="s">
        <v>241</v>
      </c>
      <c r="B109" s="575">
        <v>42560</v>
      </c>
      <c r="C109" s="573" t="s">
        <v>143</v>
      </c>
      <c r="D109" s="573" t="s">
        <v>226</v>
      </c>
      <c r="E109" s="574">
        <v>0.41666666666666669</v>
      </c>
      <c r="F109" s="574">
        <v>0.65625</v>
      </c>
      <c r="G109" s="574">
        <v>0.41666666666666663</v>
      </c>
      <c r="H109" s="574">
        <v>0.65625</v>
      </c>
      <c r="I109" s="579">
        <f>IF(G109="",-9999,ABS(ROUND((IF(E109&lt;0.25,E109+1,E109)-IF(G109&lt;0.25,G109+1,G109))*24,2)))</f>
        <v>0</v>
      </c>
      <c r="J109" s="581">
        <f>IF(H109="",-9999,ABS(ROUND((IF(F109&lt;0.25,F109+1,F109)-IF(H109&lt;0.25,H109+1,H109))*24,2)))</f>
        <v>0</v>
      </c>
      <c r="N109" s="612"/>
    </row>
    <row r="110" spans="1:14" x14ac:dyDescent="0.2">
      <c r="A110" s="573" t="s">
        <v>241</v>
      </c>
      <c r="B110" s="575">
        <v>42560</v>
      </c>
      <c r="C110" s="573" t="s">
        <v>143</v>
      </c>
      <c r="D110" s="573" t="s">
        <v>226</v>
      </c>
      <c r="E110" s="574">
        <v>0.6875</v>
      </c>
      <c r="F110" s="574">
        <v>0.88541666666666663</v>
      </c>
      <c r="G110" s="574">
        <v>0.6875</v>
      </c>
      <c r="H110" s="574">
        <v>0.88541666666666663</v>
      </c>
      <c r="I110" s="579">
        <f>IF(G110="",-9999,ABS(ROUND((IF(E110&lt;0.25,E110+1,E110)-IF(G110&lt;0.25,G110+1,G110))*24,2)))</f>
        <v>0</v>
      </c>
      <c r="J110" s="581">
        <f>IF(H110="",-9999,ABS(ROUND((IF(F110&lt;0.25,F110+1,F110)-IF(H110&lt;0.25,H110+1,H110))*24,2)))</f>
        <v>0</v>
      </c>
      <c r="N110" s="612"/>
    </row>
    <row r="111" spans="1:14" x14ac:dyDescent="0.2">
      <c r="A111" s="573" t="s">
        <v>185</v>
      </c>
      <c r="B111" s="575">
        <v>42560</v>
      </c>
      <c r="C111" s="573" t="s">
        <v>5</v>
      </c>
      <c r="D111" s="573" t="s">
        <v>227</v>
      </c>
      <c r="E111" s="574">
        <v>0.6875</v>
      </c>
      <c r="F111" s="574">
        <v>0.94791666666666663</v>
      </c>
      <c r="G111" s="574">
        <v>0.6875</v>
      </c>
      <c r="H111" s="574">
        <v>0.92708333333333326</v>
      </c>
      <c r="I111" s="579">
        <f>IF(G111="",-9999,ABS(ROUND((IF(E111&lt;0.25,E111+1,E111)-IF(G111&lt;0.25,G111+1,G111))*24,2)))</f>
        <v>0</v>
      </c>
      <c r="J111" s="581">
        <f>IF(H111="",-9999,ABS(ROUND((IF(F111&lt;0.25,F111+1,F111)-IF(H111&lt;0.25,H111+1,H111))*24,2)))</f>
        <v>0.5</v>
      </c>
      <c r="N111" s="612"/>
    </row>
    <row r="112" spans="1:14" x14ac:dyDescent="0.2">
      <c r="A112" s="573" t="s">
        <v>209</v>
      </c>
      <c r="B112" s="575">
        <v>42560</v>
      </c>
      <c r="C112" s="573" t="s">
        <v>5</v>
      </c>
      <c r="D112" s="573" t="s">
        <v>227</v>
      </c>
      <c r="E112" s="574">
        <v>0.70833333333333337</v>
      </c>
      <c r="F112" s="574">
        <v>0.9375</v>
      </c>
      <c r="G112" s="574">
        <v>0.70833333333333326</v>
      </c>
      <c r="H112" s="574">
        <v>0.92708333333333326</v>
      </c>
      <c r="I112" s="579">
        <f>IF(G112="",-9999,ABS(ROUND((IF(E112&lt;0.25,E112+1,E112)-IF(G112&lt;0.25,G112+1,G112))*24,2)))</f>
        <v>0</v>
      </c>
      <c r="J112" s="581">
        <f>IF(H112="",-9999,ABS(ROUND((IF(F112&lt;0.25,F112+1,F112)-IF(H112&lt;0.25,H112+1,H112))*24,2)))</f>
        <v>0.25</v>
      </c>
      <c r="N112" s="612"/>
    </row>
    <row r="113" spans="1:14" x14ac:dyDescent="0.2">
      <c r="A113" s="573" t="s">
        <v>211</v>
      </c>
      <c r="B113" s="575">
        <v>42560</v>
      </c>
      <c r="C113" s="573" t="s">
        <v>5</v>
      </c>
      <c r="D113" s="573" t="s">
        <v>227</v>
      </c>
      <c r="E113" s="574">
        <v>0.46875</v>
      </c>
      <c r="F113" s="574">
        <v>0.64583333333333337</v>
      </c>
      <c r="G113" s="574">
        <v>0.46875</v>
      </c>
      <c r="H113" s="574">
        <v>0.64583333333333326</v>
      </c>
      <c r="I113" s="579">
        <f>IF(G113="",-9999,ABS(ROUND((IF(E113&lt;0.25,E113+1,E113)-IF(G113&lt;0.25,G113+1,G113))*24,2)))</f>
        <v>0</v>
      </c>
      <c r="J113" s="581">
        <f>IF(H113="",-9999,ABS(ROUND((IF(F113&lt;0.25,F113+1,F113)-IF(H113&lt;0.25,H113+1,H113))*24,2)))</f>
        <v>0</v>
      </c>
      <c r="N113" s="612"/>
    </row>
    <row r="114" spans="1:14" x14ac:dyDescent="0.2">
      <c r="A114" s="573" t="s">
        <v>186</v>
      </c>
      <c r="B114" s="575">
        <v>42560</v>
      </c>
      <c r="C114" s="573" t="s">
        <v>24</v>
      </c>
      <c r="D114" s="573" t="s">
        <v>228</v>
      </c>
      <c r="E114" s="574">
        <v>0.69791666666666663</v>
      </c>
      <c r="F114" s="574">
        <v>1.0416666666666666E-2</v>
      </c>
      <c r="G114" s="574">
        <v>0.70833333333333326</v>
      </c>
      <c r="H114" s="574">
        <v>1</v>
      </c>
      <c r="I114" s="579">
        <f>IF(G114="",-9999,ABS(ROUND((IF(E114&lt;0.25,E114+1,E114)-IF(G114&lt;0.25,G114+1,G114))*24,2)))</f>
        <v>0.25</v>
      </c>
      <c r="J114" s="581">
        <f>IF(H114="",-9999,ABS(ROUND((IF(F114&lt;0.25,F114+1,F114)-IF(H114&lt;0.25,H114+1,H114))*24,2)))</f>
        <v>0.25</v>
      </c>
      <c r="N114" s="612"/>
    </row>
    <row r="115" spans="1:14" x14ac:dyDescent="0.2">
      <c r="A115" s="573" t="s">
        <v>206</v>
      </c>
      <c r="B115" s="575">
        <v>42560</v>
      </c>
      <c r="C115" s="573" t="s">
        <v>24</v>
      </c>
      <c r="D115" s="573" t="s">
        <v>228</v>
      </c>
      <c r="E115" s="574">
        <v>0.72916666666666663</v>
      </c>
      <c r="F115" s="574">
        <v>0</v>
      </c>
      <c r="G115" s="574">
        <v>0.79166666666666663</v>
      </c>
      <c r="H115" s="574">
        <v>1</v>
      </c>
      <c r="I115" s="579">
        <f>IF(G115="",-9999,ABS(ROUND((IF(E115&lt;0.25,E115+1,E115)-IF(G115&lt;0.25,G115+1,G115))*24,2)))</f>
        <v>1.5</v>
      </c>
      <c r="J115" s="581">
        <f>IF(H115="",-9999,ABS(ROUND((IF(F115&lt;0.25,F115+1,F115)-IF(H115&lt;0.25,H115+1,H115))*24,2)))</f>
        <v>0</v>
      </c>
      <c r="N115" s="612"/>
    </row>
    <row r="116" spans="1:14" x14ac:dyDescent="0.2">
      <c r="A116" s="573" t="s">
        <v>201</v>
      </c>
      <c r="B116" s="575">
        <v>42560</v>
      </c>
      <c r="C116" s="573" t="s">
        <v>24</v>
      </c>
      <c r="D116" s="573" t="s">
        <v>228</v>
      </c>
      <c r="E116" s="574">
        <v>0.72916666666666663</v>
      </c>
      <c r="F116" s="574">
        <v>0.9375</v>
      </c>
      <c r="G116" s="574">
        <v>0.84375</v>
      </c>
      <c r="H116" s="574">
        <v>1</v>
      </c>
      <c r="I116" s="579">
        <f>IF(G116="",-9999,ABS(ROUND((IF(E116&lt;0.25,E116+1,E116)-IF(G116&lt;0.25,G116+1,G116))*24,2)))</f>
        <v>2.75</v>
      </c>
      <c r="J116" s="581">
        <f>IF(H116="",-9999,ABS(ROUND((IF(F116&lt;0.25,F116+1,F116)-IF(H116&lt;0.25,H116+1,H116))*24,2)))</f>
        <v>1.5</v>
      </c>
      <c r="N116" s="612"/>
    </row>
    <row r="117" spans="1:14" x14ac:dyDescent="0.2">
      <c r="A117" s="573" t="s">
        <v>180</v>
      </c>
      <c r="B117" s="575">
        <v>42560</v>
      </c>
      <c r="C117" s="573" t="s">
        <v>24</v>
      </c>
      <c r="D117" s="573" t="s">
        <v>228</v>
      </c>
      <c r="E117" s="574">
        <v>0.72916666666666663</v>
      </c>
      <c r="F117" s="574">
        <v>0.91666666666666663</v>
      </c>
      <c r="G117" s="574">
        <v>0.73958333333333326</v>
      </c>
      <c r="H117" s="574">
        <v>1</v>
      </c>
      <c r="I117" s="579">
        <f>IF(G117="",-9999,ABS(ROUND((IF(E117&lt;0.25,E117+1,E117)-IF(G117&lt;0.25,G117+1,G117))*24,2)))</f>
        <v>0.25</v>
      </c>
      <c r="J117" s="581">
        <f>IF(H117="",-9999,ABS(ROUND((IF(F117&lt;0.25,F117+1,F117)-IF(H117&lt;0.25,H117+1,H117))*24,2)))</f>
        <v>2</v>
      </c>
      <c r="N117" s="612"/>
    </row>
    <row r="118" spans="1:14" x14ac:dyDescent="0.2">
      <c r="A118" s="573" t="s">
        <v>209</v>
      </c>
      <c r="B118" s="575">
        <v>42560</v>
      </c>
      <c r="C118" s="573" t="s">
        <v>24</v>
      </c>
      <c r="D118" s="573" t="s">
        <v>237</v>
      </c>
      <c r="E118" s="574">
        <v>0.625</v>
      </c>
      <c r="F118" s="574">
        <v>0.70833333333333337</v>
      </c>
      <c r="I118" s="579">
        <f>IF(G118="",-9999,ABS(ROUND((IF(E118&lt;0.25,E118+1,E118)-IF(G118&lt;0.25,G118+1,G118))*24,2)))</f>
        <v>-9999</v>
      </c>
      <c r="J118" s="581">
        <f>IF(H118="",-9999,ABS(ROUND((IF(F118&lt;0.25,F118+1,F118)-IF(H118&lt;0.25,H118+1,H118))*24,2)))</f>
        <v>-9999</v>
      </c>
      <c r="N118" s="612"/>
    </row>
    <row r="119" spans="1:14" x14ac:dyDescent="0.2">
      <c r="A119" s="573" t="s">
        <v>176</v>
      </c>
      <c r="B119" s="575">
        <v>42560</v>
      </c>
      <c r="C119" s="573" t="s">
        <v>221</v>
      </c>
      <c r="D119" s="573" t="s">
        <v>236</v>
      </c>
      <c r="E119" s="574">
        <v>0.47916666666666669</v>
      </c>
      <c r="F119" s="574">
        <v>0.58333333333333337</v>
      </c>
      <c r="I119" s="579">
        <f>IF(G119="",-9999,ABS(ROUND((IF(E119&lt;0.25,E119+1,E119)-IF(G119&lt;0.25,G119+1,G119))*24,2)))</f>
        <v>-9999</v>
      </c>
      <c r="J119" s="581">
        <f>IF(H119="",-9999,ABS(ROUND((IF(F119&lt;0.25,F119+1,F119)-IF(H119&lt;0.25,H119+1,H119))*24,2)))</f>
        <v>-9999</v>
      </c>
      <c r="N119" s="612"/>
    </row>
    <row r="120" spans="1:14" x14ac:dyDescent="0.2">
      <c r="A120" s="573" t="s">
        <v>181</v>
      </c>
      <c r="B120" s="575">
        <v>42560</v>
      </c>
      <c r="C120" s="573" t="s">
        <v>221</v>
      </c>
      <c r="D120" s="573" t="s">
        <v>236</v>
      </c>
      <c r="E120" s="574">
        <v>0.70833333333333337</v>
      </c>
      <c r="F120" s="574">
        <v>0.9375</v>
      </c>
      <c r="I120" s="579">
        <f>IF(G120="",-9999,ABS(ROUND((IF(E120&lt;0.25,E120+1,E120)-IF(G120&lt;0.25,G120+1,G120))*24,2)))</f>
        <v>-9999</v>
      </c>
      <c r="J120" s="581">
        <f>IF(H120="",-9999,ABS(ROUND((IF(F120&lt;0.25,F120+1,F120)-IF(H120&lt;0.25,H120+1,H120))*24,2)))</f>
        <v>-9999</v>
      </c>
      <c r="N120" s="612"/>
    </row>
    <row r="121" spans="1:14" x14ac:dyDescent="0.2">
      <c r="A121" s="573" t="s">
        <v>188</v>
      </c>
      <c r="B121" s="575">
        <v>42561</v>
      </c>
      <c r="C121" s="573" t="s">
        <v>117</v>
      </c>
      <c r="D121" s="573" t="s">
        <v>231</v>
      </c>
      <c r="E121" s="574">
        <v>0.65625</v>
      </c>
      <c r="F121" s="574">
        <v>0.97916666666666663</v>
      </c>
      <c r="I121" s="579">
        <f>IF(G121="",-9999,ABS(ROUND((IF(E121&lt;0.25,E121+1,E121)-IF(G121&lt;0.25,G121+1,G121))*24,2)))</f>
        <v>-9999</v>
      </c>
      <c r="J121" s="581">
        <f>IF(H121="",-9999,ABS(ROUND((IF(F121&lt;0.25,F121+1,F121)-IF(H121&lt;0.25,H121+1,H121))*24,2)))</f>
        <v>-9999</v>
      </c>
      <c r="N121" s="612"/>
    </row>
    <row r="122" spans="1:14" x14ac:dyDescent="0.2">
      <c r="A122" s="573" t="s">
        <v>201</v>
      </c>
      <c r="B122" s="575">
        <v>42561</v>
      </c>
      <c r="C122" s="573" t="s">
        <v>117</v>
      </c>
      <c r="D122" s="573" t="s">
        <v>232</v>
      </c>
      <c r="E122" s="574">
        <v>0.65625</v>
      </c>
      <c r="F122" s="574">
        <v>0.98958333333333337</v>
      </c>
      <c r="I122" s="579">
        <f>IF(G122="",-9999,ABS(ROUND((IF(E122&lt;0.25,E122+1,E122)-IF(G122&lt;0.25,G122+1,G122))*24,2)))</f>
        <v>-9999</v>
      </c>
      <c r="J122" s="581">
        <f>IF(H122="",-9999,ABS(ROUND((IF(F122&lt;0.25,F122+1,F122)-IF(H122&lt;0.25,H122+1,H122))*24,2)))</f>
        <v>-9999</v>
      </c>
      <c r="N122" s="612"/>
    </row>
    <row r="123" spans="1:14" x14ac:dyDescent="0.2">
      <c r="A123" s="573" t="s">
        <v>196</v>
      </c>
      <c r="B123" s="575">
        <v>42561</v>
      </c>
      <c r="C123" s="573" t="s">
        <v>16</v>
      </c>
      <c r="D123" s="573" t="s">
        <v>67</v>
      </c>
      <c r="E123" s="574">
        <v>0.45833333333333331</v>
      </c>
      <c r="F123" s="574">
        <v>0.6875</v>
      </c>
      <c r="I123" s="579">
        <f>IF(G123="",-9999,ABS(ROUND((IF(E123&lt;0.25,E123+1,E123)-IF(G123&lt;0.25,G123+1,G123))*24,2)))</f>
        <v>-9999</v>
      </c>
      <c r="J123" s="581">
        <f>IF(H123="",-9999,ABS(ROUND((IF(F123&lt;0.25,F123+1,F123)-IF(H123&lt;0.25,H123+1,H123))*24,2)))</f>
        <v>-9999</v>
      </c>
      <c r="N123" s="612"/>
    </row>
    <row r="124" spans="1:14" x14ac:dyDescent="0.2">
      <c r="A124" s="573" t="s">
        <v>241</v>
      </c>
      <c r="B124" s="575">
        <v>42561</v>
      </c>
      <c r="C124" s="573" t="s">
        <v>143</v>
      </c>
      <c r="D124" s="573" t="s">
        <v>226</v>
      </c>
      <c r="E124" s="574">
        <v>0.41666666666666669</v>
      </c>
      <c r="F124" s="574">
        <v>0.6875</v>
      </c>
      <c r="G124" s="574">
        <v>0.41666666666666663</v>
      </c>
      <c r="H124" s="574">
        <v>0.91666666666666663</v>
      </c>
      <c r="I124" s="579">
        <f>IF(G124="",-9999,ABS(ROUND((IF(E124&lt;0.25,E124+1,E124)-IF(G124&lt;0.25,G124+1,G124))*24,2)))</f>
        <v>0</v>
      </c>
      <c r="J124" s="581">
        <f>IF(H124="",-9999,ABS(ROUND((IF(F124&lt;0.25,F124+1,F124)-IF(H124&lt;0.25,H124+1,H124))*24,2)))</f>
        <v>5.5</v>
      </c>
      <c r="N124" s="612"/>
    </row>
    <row r="125" spans="1:14" x14ac:dyDescent="0.2">
      <c r="A125" s="573" t="s">
        <v>214</v>
      </c>
      <c r="B125" s="575">
        <v>42561</v>
      </c>
      <c r="C125" s="573" t="s">
        <v>143</v>
      </c>
      <c r="D125" s="573" t="s">
        <v>226</v>
      </c>
      <c r="E125" s="574">
        <v>0.6875</v>
      </c>
      <c r="F125" s="574">
        <v>0.92222222222222217</v>
      </c>
      <c r="G125" s="574">
        <v>0.69791666666666663</v>
      </c>
      <c r="H125" s="574">
        <v>0.91666666666666663</v>
      </c>
      <c r="I125" s="579">
        <f>IF(G125="",-9999,ABS(ROUND((IF(E125&lt;0.25,E125+1,E125)-IF(G125&lt;0.25,G125+1,G125))*24,2)))</f>
        <v>0.25</v>
      </c>
      <c r="J125" s="581">
        <f>IF(H125="",-9999,ABS(ROUND((IF(F125&lt;0.25,F125+1,F125)-IF(H125&lt;0.25,H125+1,H125))*24,2)))</f>
        <v>0.13</v>
      </c>
      <c r="N125" s="612"/>
    </row>
    <row r="126" spans="1:14" x14ac:dyDescent="0.2">
      <c r="A126" s="573" t="s">
        <v>176</v>
      </c>
      <c r="B126" s="575">
        <v>42561</v>
      </c>
      <c r="C126" s="573" t="s">
        <v>5</v>
      </c>
      <c r="D126" s="573" t="s">
        <v>227</v>
      </c>
      <c r="E126" s="574">
        <v>0.46875</v>
      </c>
      <c r="F126" s="574">
        <v>0.58333333333333337</v>
      </c>
      <c r="G126" s="574">
        <v>0.46875</v>
      </c>
      <c r="H126" s="574">
        <v>0.58333333333333326</v>
      </c>
      <c r="I126" s="579">
        <f>IF(G126="",-9999,ABS(ROUND((IF(E126&lt;0.25,E126+1,E126)-IF(G126&lt;0.25,G126+1,G126))*24,2)))</f>
        <v>0</v>
      </c>
      <c r="J126" s="581">
        <f>IF(H126="",-9999,ABS(ROUND((IF(F126&lt;0.25,F126+1,F126)-IF(H126&lt;0.25,H126+1,H126))*24,2)))</f>
        <v>0</v>
      </c>
      <c r="N126" s="612"/>
    </row>
    <row r="127" spans="1:14" x14ac:dyDescent="0.2">
      <c r="A127" s="573" t="s">
        <v>210</v>
      </c>
      <c r="B127" s="575">
        <v>42561</v>
      </c>
      <c r="C127" s="573" t="s">
        <v>5</v>
      </c>
      <c r="D127" s="573" t="s">
        <v>227</v>
      </c>
      <c r="E127" s="574">
        <v>0.6875</v>
      </c>
      <c r="F127" s="574">
        <v>0.79166666666666663</v>
      </c>
      <c r="G127" s="574">
        <v>0.6875</v>
      </c>
      <c r="H127" s="574">
        <v>0.79166666666666663</v>
      </c>
      <c r="I127" s="579">
        <f>IF(G127="",-9999,ABS(ROUND((IF(E127&lt;0.25,E127+1,E127)-IF(G127&lt;0.25,G127+1,G127))*24,2)))</f>
        <v>0</v>
      </c>
      <c r="J127" s="581">
        <f>IF(H127="",-9999,ABS(ROUND((IF(F127&lt;0.25,F127+1,F127)-IF(H127&lt;0.25,H127+1,H127))*24,2)))</f>
        <v>0</v>
      </c>
      <c r="N127" s="612"/>
    </row>
    <row r="128" spans="1:14" x14ac:dyDescent="0.2">
      <c r="A128" s="573" t="s">
        <v>177</v>
      </c>
      <c r="B128" s="575">
        <v>42561</v>
      </c>
      <c r="C128" s="573" t="s">
        <v>24</v>
      </c>
      <c r="D128" s="573" t="s">
        <v>228</v>
      </c>
      <c r="E128" s="574">
        <v>0.65625</v>
      </c>
      <c r="F128" s="574">
        <v>0.94791666666666663</v>
      </c>
      <c r="G128" s="574">
        <v>0.69791666666666663</v>
      </c>
      <c r="H128" s="574">
        <v>0.94791666666666663</v>
      </c>
      <c r="I128" s="579">
        <f>IF(G128="",-9999,ABS(ROUND((IF(E128&lt;0.25,E128+1,E128)-IF(G128&lt;0.25,G128+1,G128))*24,2)))</f>
        <v>1</v>
      </c>
      <c r="J128" s="581">
        <f>IF(H128="",-9999,ABS(ROUND((IF(F128&lt;0.25,F128+1,F128)-IF(H128&lt;0.25,H128+1,H128))*24,2)))</f>
        <v>0</v>
      </c>
      <c r="N128" s="612"/>
    </row>
    <row r="129" spans="1:14" x14ac:dyDescent="0.2">
      <c r="A129" s="573" t="s">
        <v>176</v>
      </c>
      <c r="B129" s="575">
        <v>42561</v>
      </c>
      <c r="C129" s="573" t="s">
        <v>221</v>
      </c>
      <c r="D129" s="573" t="s">
        <v>236</v>
      </c>
      <c r="E129" s="574">
        <v>0.70833333333333337</v>
      </c>
      <c r="F129" s="574">
        <v>0.90625</v>
      </c>
      <c r="I129" s="579">
        <f>IF(G129="",-9999,ABS(ROUND((IF(E129&lt;0.25,E129+1,E129)-IF(G129&lt;0.25,G129+1,G129))*24,2)))</f>
        <v>-9999</v>
      </c>
      <c r="J129" s="581">
        <f>IF(H129="",-9999,ABS(ROUND((IF(F129&lt;0.25,F129+1,F129)-IF(H129&lt;0.25,H129+1,H129))*24,2)))</f>
        <v>-9999</v>
      </c>
      <c r="N129" s="612"/>
    </row>
    <row r="130" spans="1:14" x14ac:dyDescent="0.2">
      <c r="A130" s="573" t="s">
        <v>187</v>
      </c>
      <c r="B130" s="575">
        <v>42561</v>
      </c>
      <c r="C130" s="573" t="s">
        <v>221</v>
      </c>
      <c r="D130" s="573" t="s">
        <v>236</v>
      </c>
      <c r="E130" s="574">
        <v>0.70833333333333337</v>
      </c>
      <c r="F130" s="574">
        <v>0.82291666666666663</v>
      </c>
      <c r="I130" s="579">
        <f>IF(G130="",-9999,ABS(ROUND((IF(E130&lt;0.25,E130+1,E130)-IF(G130&lt;0.25,G130+1,G130))*24,2)))</f>
        <v>-9999</v>
      </c>
      <c r="J130" s="581">
        <f>IF(H130="",-9999,ABS(ROUND((IF(F130&lt;0.25,F130+1,F130)-IF(H130&lt;0.25,H130+1,H130))*24,2)))</f>
        <v>-9999</v>
      </c>
      <c r="N130" s="612"/>
    </row>
    <row r="131" spans="1:14" x14ac:dyDescent="0.2">
      <c r="A131" s="573" t="s">
        <v>178</v>
      </c>
      <c r="B131" s="575">
        <v>42562</v>
      </c>
      <c r="C131" s="573" t="s">
        <v>118</v>
      </c>
      <c r="D131" s="573" t="s">
        <v>235</v>
      </c>
      <c r="E131" s="574">
        <v>0.625</v>
      </c>
      <c r="F131" s="574">
        <v>0.6875</v>
      </c>
      <c r="I131" s="579">
        <f>IF(G131="",-9999,ABS(ROUND((IF(E131&lt;0.25,E131+1,E131)-IF(G131&lt;0.25,G131+1,G131))*24,2)))</f>
        <v>-9999</v>
      </c>
      <c r="J131" s="581">
        <f>IF(H131="",-9999,ABS(ROUND((IF(F131&lt;0.25,F131+1,F131)-IF(H131&lt;0.25,H131+1,H131))*24,2)))</f>
        <v>-9999</v>
      </c>
      <c r="N131" s="612"/>
    </row>
    <row r="132" spans="1:14" x14ac:dyDescent="0.2">
      <c r="A132" s="573" t="s">
        <v>246</v>
      </c>
      <c r="B132" s="575">
        <v>42562</v>
      </c>
      <c r="C132" s="573" t="s">
        <v>118</v>
      </c>
      <c r="D132" s="573" t="s">
        <v>239</v>
      </c>
      <c r="E132" s="574">
        <v>0.70833333333333337</v>
      </c>
      <c r="F132" s="574">
        <v>0.78125</v>
      </c>
      <c r="I132" s="579">
        <f>IF(G132="",-9999,ABS(ROUND((IF(E132&lt;0.25,E132+1,E132)-IF(G132&lt;0.25,G132+1,G132))*24,2)))</f>
        <v>-9999</v>
      </c>
      <c r="J132" s="581">
        <f>IF(H132="",-9999,ABS(ROUND((IF(F132&lt;0.25,F132+1,F132)-IF(H132&lt;0.25,H132+1,H132))*24,2)))</f>
        <v>-9999</v>
      </c>
      <c r="N132" s="612"/>
    </row>
    <row r="133" spans="1:14" x14ac:dyDescent="0.2">
      <c r="A133" s="573" t="s">
        <v>181</v>
      </c>
      <c r="B133" s="575">
        <v>42562</v>
      </c>
      <c r="C133" s="573" t="s">
        <v>118</v>
      </c>
      <c r="D133" s="573" t="s">
        <v>235</v>
      </c>
      <c r="E133" s="574">
        <v>0.64583333333333337</v>
      </c>
      <c r="F133" s="574">
        <v>0.70833333333333337</v>
      </c>
      <c r="I133" s="579">
        <f>IF(G133="",-9999,ABS(ROUND((IF(E133&lt;0.25,E133+1,E133)-IF(G133&lt;0.25,G133+1,G133))*24,2)))</f>
        <v>-9999</v>
      </c>
      <c r="J133" s="581">
        <f>IF(H133="",-9999,ABS(ROUND((IF(F133&lt;0.25,F133+1,F133)-IF(H133&lt;0.25,H133+1,H133))*24,2)))</f>
        <v>-9999</v>
      </c>
      <c r="N133" s="612"/>
    </row>
    <row r="134" spans="1:14" x14ac:dyDescent="0.2">
      <c r="A134" s="573" t="s">
        <v>171</v>
      </c>
      <c r="B134" s="575">
        <v>42562</v>
      </c>
      <c r="C134" s="573" t="s">
        <v>50</v>
      </c>
      <c r="D134" s="573" t="s">
        <v>225</v>
      </c>
      <c r="E134" s="574">
        <v>0.45833333333333331</v>
      </c>
      <c r="F134" s="574">
        <v>0.54166666666666663</v>
      </c>
      <c r="I134" s="579">
        <f>IF(G134="",-9999,ABS(ROUND((IF(E134&lt;0.25,E134+1,E134)-IF(G134&lt;0.25,G134+1,G134))*24,2)))</f>
        <v>-9999</v>
      </c>
      <c r="J134" s="581">
        <f>IF(H134="",-9999,ABS(ROUND((IF(F134&lt;0.25,F134+1,F134)-IF(H134&lt;0.25,H134+1,H134))*24,2)))</f>
        <v>-9999</v>
      </c>
      <c r="N134" s="612"/>
    </row>
    <row r="135" spans="1:14" x14ac:dyDescent="0.2">
      <c r="A135" s="573" t="s">
        <v>178</v>
      </c>
      <c r="B135" s="575">
        <v>42562</v>
      </c>
      <c r="C135" s="573" t="s">
        <v>5</v>
      </c>
      <c r="D135" s="573" t="s">
        <v>227</v>
      </c>
      <c r="E135" s="574">
        <v>0.6875</v>
      </c>
      <c r="F135" s="574">
        <v>0.8125</v>
      </c>
      <c r="G135" s="574">
        <v>0.69791666666666663</v>
      </c>
      <c r="H135" s="574">
        <v>0.16666666666666666</v>
      </c>
      <c r="I135" s="579">
        <f>IF(G135="",-9999,ABS(ROUND((IF(E135&lt;0.25,E135+1,E135)-IF(G135&lt;0.25,G135+1,G135))*24,2)))</f>
        <v>0.25</v>
      </c>
      <c r="J135" s="581">
        <f>IF(H135="",-9999,ABS(ROUND((IF(F135&lt;0.25,F135+1,F135)-IF(H135&lt;0.25,H135+1,H135))*24,2)))</f>
        <v>8.5</v>
      </c>
      <c r="N135" s="612"/>
    </row>
    <row r="136" spans="1:14" x14ac:dyDescent="0.2">
      <c r="A136" s="573" t="s">
        <v>201</v>
      </c>
      <c r="B136" s="575">
        <v>42562</v>
      </c>
      <c r="C136" s="573" t="s">
        <v>5</v>
      </c>
      <c r="D136" s="573" t="s">
        <v>227</v>
      </c>
      <c r="E136" s="574">
        <v>0.46875</v>
      </c>
      <c r="F136" s="574">
        <v>0.625</v>
      </c>
      <c r="G136" s="574">
        <v>0.46875</v>
      </c>
      <c r="H136" s="574">
        <v>0.60416666666666663</v>
      </c>
      <c r="I136" s="579">
        <f>IF(G136="",-9999,ABS(ROUND((IF(E136&lt;0.25,E136+1,E136)-IF(G136&lt;0.25,G136+1,G136))*24,2)))</f>
        <v>0</v>
      </c>
      <c r="J136" s="581">
        <f>IF(H136="",-9999,ABS(ROUND((IF(F136&lt;0.25,F136+1,F136)-IF(H136&lt;0.25,H136+1,H136))*24,2)))</f>
        <v>0.5</v>
      </c>
      <c r="N136" s="612"/>
    </row>
    <row r="137" spans="1:14" x14ac:dyDescent="0.2">
      <c r="A137" s="573" t="s">
        <v>186</v>
      </c>
      <c r="B137" s="575">
        <v>42562</v>
      </c>
      <c r="C137" s="573" t="s">
        <v>24</v>
      </c>
      <c r="D137" s="573" t="s">
        <v>228</v>
      </c>
      <c r="E137" s="574">
        <v>0.46875</v>
      </c>
      <c r="F137" s="574">
        <v>0.64583333333333337</v>
      </c>
      <c r="G137" s="574">
        <v>0.5</v>
      </c>
      <c r="H137" s="574">
        <v>0.64583333333333326</v>
      </c>
      <c r="I137" s="579">
        <f>IF(G137="",-9999,ABS(ROUND((IF(E137&lt;0.25,E137+1,E137)-IF(G137&lt;0.25,G137+1,G137))*24,2)))</f>
        <v>0.75</v>
      </c>
      <c r="J137" s="581">
        <f>IF(H137="",-9999,ABS(ROUND((IF(F137&lt;0.25,F137+1,F137)-IF(H137&lt;0.25,H137+1,H137))*24,2)))</f>
        <v>0</v>
      </c>
      <c r="N137" s="612"/>
    </row>
    <row r="138" spans="1:14" x14ac:dyDescent="0.2">
      <c r="A138" s="573" t="s">
        <v>176</v>
      </c>
      <c r="B138" s="575">
        <v>42562</v>
      </c>
      <c r="C138" s="573" t="s">
        <v>24</v>
      </c>
      <c r="D138" s="573" t="s">
        <v>228</v>
      </c>
      <c r="E138" s="574">
        <v>0.69791666666666663</v>
      </c>
      <c r="F138" s="574">
        <v>0.95833333333333337</v>
      </c>
      <c r="G138" s="574">
        <v>0.65625</v>
      </c>
      <c r="H138" s="574">
        <v>0.95833333333333326</v>
      </c>
      <c r="I138" s="579">
        <f>IF(G138="",-9999,ABS(ROUND((IF(E138&lt;0.25,E138+1,E138)-IF(G138&lt;0.25,G138+1,G138))*24,2)))</f>
        <v>1</v>
      </c>
      <c r="J138" s="581">
        <f>IF(H138="",-9999,ABS(ROUND((IF(F138&lt;0.25,F138+1,F138)-IF(H138&lt;0.25,H138+1,H138))*24,2)))</f>
        <v>0</v>
      </c>
      <c r="N138" s="612"/>
    </row>
    <row r="139" spans="1:14" x14ac:dyDescent="0.2">
      <c r="A139" s="573" t="s">
        <v>176</v>
      </c>
      <c r="B139" s="575">
        <v>42562</v>
      </c>
      <c r="C139" s="573" t="s">
        <v>221</v>
      </c>
      <c r="D139" s="573" t="s">
        <v>236</v>
      </c>
      <c r="E139" s="574">
        <v>0.47916666666666669</v>
      </c>
      <c r="F139" s="574">
        <v>0.58333333333333337</v>
      </c>
      <c r="I139" s="579">
        <f>IF(G139="",-9999,ABS(ROUND((IF(E139&lt;0.25,E139+1,E139)-IF(G139&lt;0.25,G139+1,G139))*24,2)))</f>
        <v>-9999</v>
      </c>
      <c r="J139" s="581">
        <f>IF(H139="",-9999,ABS(ROUND((IF(F139&lt;0.25,F139+1,F139)-IF(H139&lt;0.25,H139+1,H139))*24,2)))</f>
        <v>-9999</v>
      </c>
      <c r="N139" s="612"/>
    </row>
    <row r="140" spans="1:14" x14ac:dyDescent="0.2">
      <c r="A140" s="573" t="s">
        <v>181</v>
      </c>
      <c r="B140" s="575">
        <v>42562</v>
      </c>
      <c r="C140" s="573" t="s">
        <v>221</v>
      </c>
      <c r="D140" s="573" t="s">
        <v>236</v>
      </c>
      <c r="E140" s="574">
        <v>0.47916666666666669</v>
      </c>
      <c r="F140" s="574">
        <v>0.5625</v>
      </c>
      <c r="I140" s="579">
        <f>IF(G140="",-9999,ABS(ROUND((IF(E140&lt;0.25,E140+1,E140)-IF(G140&lt;0.25,G140+1,G140))*24,2)))</f>
        <v>-9999</v>
      </c>
      <c r="J140" s="581">
        <f>IF(H140="",-9999,ABS(ROUND((IF(F140&lt;0.25,F140+1,F140)-IF(H140&lt;0.25,H140+1,H140))*24,2)))</f>
        <v>-9999</v>
      </c>
      <c r="N140" s="612"/>
    </row>
    <row r="141" spans="1:14" x14ac:dyDescent="0.2">
      <c r="A141" s="573" t="s">
        <v>185</v>
      </c>
      <c r="B141" s="575">
        <v>42563</v>
      </c>
      <c r="C141" s="573" t="s">
        <v>117</v>
      </c>
      <c r="D141" s="573" t="s">
        <v>231</v>
      </c>
      <c r="E141" s="574">
        <v>0.69791666666666663</v>
      </c>
      <c r="F141" s="574">
        <v>0.8125</v>
      </c>
      <c r="I141" s="579">
        <f>IF(G141="",-9999,ABS(ROUND((IF(E141&lt;0.25,E141+1,E141)-IF(G141&lt;0.25,G141+1,G141))*24,2)))</f>
        <v>-9999</v>
      </c>
      <c r="J141" s="581">
        <f>IF(H141="",-9999,ABS(ROUND((IF(F141&lt;0.25,F141+1,F141)-IF(H141&lt;0.25,H141+1,H141))*24,2)))</f>
        <v>-9999</v>
      </c>
      <c r="N141" s="612"/>
    </row>
    <row r="142" spans="1:14" x14ac:dyDescent="0.2">
      <c r="A142" s="573" t="s">
        <v>205</v>
      </c>
      <c r="B142" s="575">
        <v>42563</v>
      </c>
      <c r="C142" s="573" t="s">
        <v>117</v>
      </c>
      <c r="D142" s="573" t="s">
        <v>231</v>
      </c>
      <c r="E142" s="574">
        <v>0.6875</v>
      </c>
      <c r="F142" s="574">
        <v>0.8125</v>
      </c>
      <c r="I142" s="579">
        <f>IF(G142="",-9999,ABS(ROUND((IF(E142&lt;0.25,E142+1,E142)-IF(G142&lt;0.25,G142+1,G142))*24,2)))</f>
        <v>-9999</v>
      </c>
      <c r="J142" s="581">
        <f>IF(H142="",-9999,ABS(ROUND((IF(F142&lt;0.25,F142+1,F142)-IF(H142&lt;0.25,H142+1,H142))*24,2)))</f>
        <v>-9999</v>
      </c>
      <c r="N142" s="612"/>
    </row>
    <row r="143" spans="1:14" x14ac:dyDescent="0.2">
      <c r="A143" s="573" t="s">
        <v>201</v>
      </c>
      <c r="B143" s="575">
        <v>42563</v>
      </c>
      <c r="C143" s="573" t="s">
        <v>117</v>
      </c>
      <c r="D143" s="573" t="s">
        <v>232</v>
      </c>
      <c r="E143" s="574">
        <v>0.6875</v>
      </c>
      <c r="F143" s="574">
        <v>0.8125</v>
      </c>
      <c r="I143" s="579">
        <f>IF(G143="",-9999,ABS(ROUND((IF(E143&lt;0.25,E143+1,E143)-IF(G143&lt;0.25,G143+1,G143))*24,2)))</f>
        <v>-9999</v>
      </c>
      <c r="J143" s="581">
        <f>IF(H143="",-9999,ABS(ROUND((IF(F143&lt;0.25,F143+1,F143)-IF(H143&lt;0.25,H143+1,H143))*24,2)))</f>
        <v>-9999</v>
      </c>
      <c r="N143" s="612"/>
    </row>
    <row r="144" spans="1:14" x14ac:dyDescent="0.2">
      <c r="A144" s="573" t="s">
        <v>210</v>
      </c>
      <c r="B144" s="575">
        <v>42563</v>
      </c>
      <c r="C144" s="573" t="s">
        <v>117</v>
      </c>
      <c r="D144" s="573" t="s">
        <v>231</v>
      </c>
      <c r="E144" s="574">
        <v>0.69791666666666663</v>
      </c>
      <c r="F144" s="574">
        <v>0.8125</v>
      </c>
      <c r="I144" s="579">
        <f>IF(G144="",-9999,ABS(ROUND((IF(E144&lt;0.25,E144+1,E144)-IF(G144&lt;0.25,G144+1,G144))*24,2)))</f>
        <v>-9999</v>
      </c>
      <c r="J144" s="581">
        <f>IF(H144="",-9999,ABS(ROUND((IF(F144&lt;0.25,F144+1,F144)-IF(H144&lt;0.25,H144+1,H144))*24,2)))</f>
        <v>-9999</v>
      </c>
      <c r="N144" s="612"/>
    </row>
    <row r="145" spans="1:14" x14ac:dyDescent="0.2">
      <c r="A145" s="573" t="s">
        <v>171</v>
      </c>
      <c r="B145" s="575">
        <v>42563</v>
      </c>
      <c r="C145" s="573" t="s">
        <v>50</v>
      </c>
      <c r="D145" s="573" t="s">
        <v>225</v>
      </c>
      <c r="E145" s="574">
        <v>0.45833333333333331</v>
      </c>
      <c r="F145" s="574">
        <v>0.58333333333333337</v>
      </c>
      <c r="I145" s="579">
        <f>IF(G145="",-9999,ABS(ROUND((IF(E145&lt;0.25,E145+1,E145)-IF(G145&lt;0.25,G145+1,G145))*24,2)))</f>
        <v>-9999</v>
      </c>
      <c r="J145" s="581">
        <f>IF(H145="",-9999,ABS(ROUND((IF(F145&lt;0.25,F145+1,F145)-IF(H145&lt;0.25,H145+1,H145))*24,2)))</f>
        <v>-9999</v>
      </c>
      <c r="N145" s="612"/>
    </row>
    <row r="146" spans="1:14" x14ac:dyDescent="0.2">
      <c r="A146" s="573" t="s">
        <v>204</v>
      </c>
      <c r="B146" s="575">
        <v>42563</v>
      </c>
      <c r="C146" s="573" t="s">
        <v>5</v>
      </c>
      <c r="D146" s="573" t="s">
        <v>227</v>
      </c>
      <c r="E146" s="574">
        <v>0.46875</v>
      </c>
      <c r="F146" s="574">
        <v>0.65625</v>
      </c>
      <c r="G146" s="574">
        <v>0.5</v>
      </c>
      <c r="H146" s="574">
        <v>0.65625</v>
      </c>
      <c r="I146" s="579">
        <f>IF(G146="",-9999,ABS(ROUND((IF(E146&lt;0.25,E146+1,E146)-IF(G146&lt;0.25,G146+1,G146))*24,2)))</f>
        <v>0.75</v>
      </c>
      <c r="J146" s="581">
        <f>IF(H146="",-9999,ABS(ROUND((IF(F146&lt;0.25,F146+1,F146)-IF(H146&lt;0.25,H146+1,H146))*24,2)))</f>
        <v>0</v>
      </c>
      <c r="N146" s="612"/>
    </row>
    <row r="147" spans="1:14" x14ac:dyDescent="0.2">
      <c r="A147" s="573" t="s">
        <v>211</v>
      </c>
      <c r="B147" s="575">
        <v>42563</v>
      </c>
      <c r="C147" s="573" t="s">
        <v>5</v>
      </c>
      <c r="D147" s="573" t="s">
        <v>227</v>
      </c>
      <c r="E147" s="574">
        <v>0.6875</v>
      </c>
      <c r="F147" s="574">
        <v>0.88541666666666663</v>
      </c>
      <c r="G147" s="574">
        <v>0.6875</v>
      </c>
      <c r="H147" s="574">
        <v>0.875</v>
      </c>
      <c r="I147" s="579">
        <f>IF(G147="",-9999,ABS(ROUND((IF(E147&lt;0.25,E147+1,E147)-IF(G147&lt;0.25,G147+1,G147))*24,2)))</f>
        <v>0</v>
      </c>
      <c r="J147" s="581">
        <f>IF(H147="",-9999,ABS(ROUND((IF(F147&lt;0.25,F147+1,F147)-IF(H147&lt;0.25,H147+1,H147))*24,2)))</f>
        <v>0.25</v>
      </c>
      <c r="N147" s="612"/>
    </row>
    <row r="148" spans="1:14" x14ac:dyDescent="0.2">
      <c r="A148" s="573" t="s">
        <v>206</v>
      </c>
      <c r="B148" s="575">
        <v>42563</v>
      </c>
      <c r="C148" s="573" t="s">
        <v>24</v>
      </c>
      <c r="D148" s="573" t="s">
        <v>228</v>
      </c>
      <c r="E148" s="574">
        <v>0.69791666666666663</v>
      </c>
      <c r="F148" s="574">
        <v>0.96875</v>
      </c>
      <c r="G148" s="574">
        <v>0.69791666666666663</v>
      </c>
      <c r="H148" s="574">
        <v>0.95833333333333326</v>
      </c>
      <c r="I148" s="579">
        <f>IF(G148="",-9999,ABS(ROUND((IF(E148&lt;0.25,E148+1,E148)-IF(G148&lt;0.25,G148+1,G148))*24,2)))</f>
        <v>0</v>
      </c>
      <c r="J148" s="581">
        <f>IF(H148="",-9999,ABS(ROUND((IF(F148&lt;0.25,F148+1,F148)-IF(H148&lt;0.25,H148+1,H148))*24,2)))</f>
        <v>0.25</v>
      </c>
      <c r="N148" s="612"/>
    </row>
    <row r="149" spans="1:14" x14ac:dyDescent="0.2">
      <c r="A149" s="573" t="s">
        <v>183</v>
      </c>
      <c r="B149" s="575">
        <v>42563</v>
      </c>
      <c r="C149" s="573" t="s">
        <v>24</v>
      </c>
      <c r="D149" s="573" t="s">
        <v>228</v>
      </c>
      <c r="E149" s="574">
        <v>0.46875</v>
      </c>
      <c r="F149" s="574">
        <v>0.59375</v>
      </c>
      <c r="G149" s="574">
        <v>0.46875</v>
      </c>
      <c r="H149" s="574">
        <v>0.59375</v>
      </c>
      <c r="I149" s="579">
        <f>IF(G149="",-9999,ABS(ROUND((IF(E149&lt;0.25,E149+1,E149)-IF(G149&lt;0.25,G149+1,G149))*24,2)))</f>
        <v>0</v>
      </c>
      <c r="J149" s="581">
        <f>IF(H149="",-9999,ABS(ROUND((IF(F149&lt;0.25,F149+1,F149)-IF(H149&lt;0.25,H149+1,H149))*24,2)))</f>
        <v>0</v>
      </c>
      <c r="N149" s="612"/>
    </row>
    <row r="150" spans="1:14" x14ac:dyDescent="0.2">
      <c r="A150" s="573" t="s">
        <v>176</v>
      </c>
      <c r="B150" s="575">
        <v>42563</v>
      </c>
      <c r="C150" s="573" t="s">
        <v>221</v>
      </c>
      <c r="D150" s="573" t="s">
        <v>236</v>
      </c>
      <c r="E150" s="574">
        <v>0.47916666666666669</v>
      </c>
      <c r="F150" s="574">
        <v>0.58333333333333337</v>
      </c>
      <c r="I150" s="579">
        <f>IF(G150="",-9999,ABS(ROUND((IF(E150&lt;0.25,E150+1,E150)-IF(G150&lt;0.25,G150+1,G150))*24,2)))</f>
        <v>-9999</v>
      </c>
      <c r="J150" s="581">
        <f>IF(H150="",-9999,ABS(ROUND((IF(F150&lt;0.25,F150+1,F150)-IF(H150&lt;0.25,H150+1,H150))*24,2)))</f>
        <v>-9999</v>
      </c>
      <c r="N150" s="612"/>
    </row>
    <row r="151" spans="1:14" x14ac:dyDescent="0.2">
      <c r="A151" s="573" t="s">
        <v>181</v>
      </c>
      <c r="B151" s="575">
        <v>42563</v>
      </c>
      <c r="C151" s="573" t="s">
        <v>221</v>
      </c>
      <c r="D151" s="573" t="s">
        <v>236</v>
      </c>
      <c r="E151" s="574">
        <v>0.47916666666666669</v>
      </c>
      <c r="F151" s="574">
        <v>0.57291666666666663</v>
      </c>
      <c r="I151" s="579">
        <f>IF(G151="",-9999,ABS(ROUND((IF(E151&lt;0.25,E151+1,E151)-IF(G151&lt;0.25,G151+1,G151))*24,2)))</f>
        <v>-9999</v>
      </c>
      <c r="J151" s="581">
        <f>IF(H151="",-9999,ABS(ROUND((IF(F151&lt;0.25,F151+1,F151)-IF(H151&lt;0.25,H151+1,H151))*24,2)))</f>
        <v>-9999</v>
      </c>
      <c r="N151" s="612"/>
    </row>
    <row r="152" spans="1:14" x14ac:dyDescent="0.2">
      <c r="A152" s="573" t="s">
        <v>196</v>
      </c>
      <c r="B152" s="575">
        <v>42564</v>
      </c>
      <c r="C152" s="573" t="s">
        <v>222</v>
      </c>
      <c r="D152" s="573" t="s">
        <v>240</v>
      </c>
      <c r="E152" s="574">
        <v>0.75</v>
      </c>
      <c r="F152" s="574">
        <v>0.91666666666666663</v>
      </c>
      <c r="I152" s="579">
        <f>IF(G152="",-9999,ABS(ROUND((IF(E152&lt;0.25,E152+1,E152)-IF(G152&lt;0.25,G152+1,G152))*24,2)))</f>
        <v>-9999</v>
      </c>
      <c r="J152" s="581">
        <f>IF(H152="",-9999,ABS(ROUND((IF(F152&lt;0.25,F152+1,F152)-IF(H152&lt;0.25,H152+1,H152))*24,2)))</f>
        <v>-9999</v>
      </c>
      <c r="N152" s="612"/>
    </row>
    <row r="153" spans="1:14" x14ac:dyDescent="0.2">
      <c r="A153" s="573" t="s">
        <v>186</v>
      </c>
      <c r="B153" s="575">
        <v>42564</v>
      </c>
      <c r="C153" s="573" t="s">
        <v>222</v>
      </c>
      <c r="D153" s="573" t="s">
        <v>240</v>
      </c>
      <c r="E153" s="574">
        <v>0.75</v>
      </c>
      <c r="F153" s="574">
        <v>0.91666666666666663</v>
      </c>
      <c r="I153" s="579">
        <f>IF(G153="",-9999,ABS(ROUND((IF(E153&lt;0.25,E153+1,E153)-IF(G153&lt;0.25,G153+1,G153))*24,2)))</f>
        <v>-9999</v>
      </c>
      <c r="J153" s="581">
        <f>IF(H153="",-9999,ABS(ROUND((IF(F153&lt;0.25,F153+1,F153)-IF(H153&lt;0.25,H153+1,H153))*24,2)))</f>
        <v>-9999</v>
      </c>
      <c r="N153" s="612"/>
    </row>
    <row r="154" spans="1:14" x14ac:dyDescent="0.2">
      <c r="A154" s="573" t="s">
        <v>185</v>
      </c>
      <c r="B154" s="575">
        <v>42564</v>
      </c>
      <c r="C154" s="573" t="s">
        <v>117</v>
      </c>
      <c r="D154" s="573" t="s">
        <v>231</v>
      </c>
      <c r="E154" s="574">
        <v>0.70833333333333337</v>
      </c>
      <c r="F154" s="574">
        <v>0.86458333333333337</v>
      </c>
      <c r="I154" s="579">
        <f>IF(G154="",-9999,ABS(ROUND((IF(E154&lt;0.25,E154+1,E154)-IF(G154&lt;0.25,G154+1,G154))*24,2)))</f>
        <v>-9999</v>
      </c>
      <c r="J154" s="581">
        <f>IF(H154="",-9999,ABS(ROUND((IF(F154&lt;0.25,F154+1,F154)-IF(H154&lt;0.25,H154+1,H154))*24,2)))</f>
        <v>-9999</v>
      </c>
      <c r="N154" s="612"/>
    </row>
    <row r="155" spans="1:14" x14ac:dyDescent="0.2">
      <c r="A155" s="573" t="s">
        <v>178</v>
      </c>
      <c r="B155" s="575">
        <v>42564</v>
      </c>
      <c r="C155" s="573" t="s">
        <v>117</v>
      </c>
      <c r="D155" s="573" t="s">
        <v>232</v>
      </c>
      <c r="E155" s="574">
        <v>0.6875</v>
      </c>
      <c r="F155" s="574">
        <v>0.89583333333333337</v>
      </c>
      <c r="I155" s="579">
        <f>IF(G155="",-9999,ABS(ROUND((IF(E155&lt;0.25,E155+1,E155)-IF(G155&lt;0.25,G155+1,G155))*24,2)))</f>
        <v>-9999</v>
      </c>
      <c r="J155" s="581">
        <f>IF(H155="",-9999,ABS(ROUND((IF(F155&lt;0.25,F155+1,F155)-IF(H155&lt;0.25,H155+1,H155))*24,2)))</f>
        <v>-9999</v>
      </c>
      <c r="N155" s="612"/>
    </row>
    <row r="156" spans="1:14" x14ac:dyDescent="0.2">
      <c r="A156" s="573" t="s">
        <v>179</v>
      </c>
      <c r="B156" s="575">
        <v>42564</v>
      </c>
      <c r="C156" s="573" t="s">
        <v>117</v>
      </c>
      <c r="D156" s="573" t="s">
        <v>231</v>
      </c>
      <c r="E156" s="574">
        <v>0.70833333333333337</v>
      </c>
      <c r="F156" s="574">
        <v>0.86458333333333337</v>
      </c>
      <c r="I156" s="579">
        <f>IF(G156="",-9999,ABS(ROUND((IF(E156&lt;0.25,E156+1,E156)-IF(G156&lt;0.25,G156+1,G156))*24,2)))</f>
        <v>-9999</v>
      </c>
      <c r="J156" s="581">
        <f>IF(H156="",-9999,ABS(ROUND((IF(F156&lt;0.25,F156+1,F156)-IF(H156&lt;0.25,H156+1,H156))*24,2)))</f>
        <v>-9999</v>
      </c>
      <c r="N156" s="612"/>
    </row>
    <row r="157" spans="1:14" x14ac:dyDescent="0.2">
      <c r="A157" s="573" t="s">
        <v>241</v>
      </c>
      <c r="B157" s="575">
        <v>42564</v>
      </c>
      <c r="C157" s="573" t="s">
        <v>143</v>
      </c>
      <c r="D157" s="573" t="s">
        <v>226</v>
      </c>
      <c r="E157" s="574">
        <v>0.45833333333333331</v>
      </c>
      <c r="F157" s="574">
        <v>0.57291666666666663</v>
      </c>
      <c r="G157" s="574">
        <v>0.46875</v>
      </c>
      <c r="H157" s="574">
        <v>0.57291666666666663</v>
      </c>
      <c r="I157" s="579">
        <f>IF(G157="",-9999,ABS(ROUND((IF(E157&lt;0.25,E157+1,E157)-IF(G157&lt;0.25,G157+1,G157))*24,2)))</f>
        <v>0.25</v>
      </c>
      <c r="J157" s="581">
        <f>IF(H157="",-9999,ABS(ROUND((IF(F157&lt;0.25,F157+1,F157)-IF(H157&lt;0.25,H157+1,H157))*24,2)))</f>
        <v>0</v>
      </c>
      <c r="N157" s="612"/>
    </row>
    <row r="158" spans="1:14" x14ac:dyDescent="0.2">
      <c r="A158" s="573" t="s">
        <v>241</v>
      </c>
      <c r="B158" s="575">
        <v>42564</v>
      </c>
      <c r="C158" s="573" t="s">
        <v>143</v>
      </c>
      <c r="D158" s="573" t="s">
        <v>226</v>
      </c>
      <c r="E158" s="574">
        <v>0.6875</v>
      </c>
      <c r="F158" s="574">
        <v>0.91666666666666663</v>
      </c>
      <c r="G158" s="574">
        <v>0.6875</v>
      </c>
      <c r="H158" s="574">
        <v>0.90625</v>
      </c>
      <c r="I158" s="579">
        <f>IF(G158="",-9999,ABS(ROUND((IF(E158&lt;0.25,E158+1,E158)-IF(G158&lt;0.25,G158+1,G158))*24,2)))</f>
        <v>0</v>
      </c>
      <c r="J158" s="581">
        <f>IF(H158="",-9999,ABS(ROUND((IF(F158&lt;0.25,F158+1,F158)-IF(H158&lt;0.25,H158+1,H158))*24,2)))</f>
        <v>0.25</v>
      </c>
      <c r="N158" s="612"/>
    </row>
    <row r="159" spans="1:14" x14ac:dyDescent="0.2">
      <c r="A159" s="573" t="s">
        <v>171</v>
      </c>
      <c r="B159" s="575">
        <v>42564</v>
      </c>
      <c r="C159" s="573" t="s">
        <v>50</v>
      </c>
      <c r="D159" s="573" t="s">
        <v>225</v>
      </c>
      <c r="E159" s="574">
        <v>0.45833333333333331</v>
      </c>
      <c r="F159" s="574">
        <v>0.58333333333333337</v>
      </c>
      <c r="I159" s="579">
        <f>IF(G159="",-9999,ABS(ROUND((IF(E159&lt;0.25,E159+1,E159)-IF(G159&lt;0.25,G159+1,G159))*24,2)))</f>
        <v>-9999</v>
      </c>
      <c r="J159" s="581">
        <f>IF(H159="",-9999,ABS(ROUND((IF(F159&lt;0.25,F159+1,F159)-IF(H159&lt;0.25,H159+1,H159))*24,2)))</f>
        <v>-9999</v>
      </c>
      <c r="N159" s="612"/>
    </row>
    <row r="160" spans="1:14" x14ac:dyDescent="0.2">
      <c r="A160" s="573" t="s">
        <v>176</v>
      </c>
      <c r="B160" s="575">
        <v>42564</v>
      </c>
      <c r="C160" s="573" t="s">
        <v>5</v>
      </c>
      <c r="D160" s="573" t="s">
        <v>227</v>
      </c>
      <c r="E160" s="574">
        <v>0.51041666666666663</v>
      </c>
      <c r="F160" s="574">
        <v>0.66666666666666663</v>
      </c>
      <c r="G160" s="574">
        <v>0.51041666666666663</v>
      </c>
      <c r="H160" s="574">
        <v>0.65625</v>
      </c>
      <c r="I160" s="579">
        <f>IF(G160="",-9999,ABS(ROUND((IF(E160&lt;0.25,E160+1,E160)-IF(G160&lt;0.25,G160+1,G160))*24,2)))</f>
        <v>0</v>
      </c>
      <c r="J160" s="581">
        <f>IF(H160="",-9999,ABS(ROUND((IF(F160&lt;0.25,F160+1,F160)-IF(H160&lt;0.25,H160+1,H160))*24,2)))</f>
        <v>0.25</v>
      </c>
      <c r="N160" s="612"/>
    </row>
    <row r="161" spans="1:14" x14ac:dyDescent="0.2">
      <c r="A161" s="573" t="s">
        <v>206</v>
      </c>
      <c r="B161" s="575">
        <v>42564</v>
      </c>
      <c r="C161" s="573" t="s">
        <v>5</v>
      </c>
      <c r="D161" s="573" t="s">
        <v>227</v>
      </c>
      <c r="E161" s="574">
        <v>0.6875</v>
      </c>
      <c r="F161" s="574">
        <v>0.83333333333333337</v>
      </c>
      <c r="G161" s="574">
        <v>0.69791666666666663</v>
      </c>
      <c r="H161" s="574">
        <v>0.88541666666666663</v>
      </c>
      <c r="I161" s="579">
        <f>IF(G161="",-9999,ABS(ROUND((IF(E161&lt;0.25,E161+1,E161)-IF(G161&lt;0.25,G161+1,G161))*24,2)))</f>
        <v>0.25</v>
      </c>
      <c r="J161" s="581">
        <f>IF(H161="",-9999,ABS(ROUND((IF(F161&lt;0.25,F161+1,F161)-IF(H161&lt;0.25,H161+1,H161))*24,2)))</f>
        <v>1.25</v>
      </c>
      <c r="N161" s="612"/>
    </row>
    <row r="162" spans="1:14" x14ac:dyDescent="0.2">
      <c r="A162" s="573" t="s">
        <v>201</v>
      </c>
      <c r="B162" s="575">
        <v>42564</v>
      </c>
      <c r="C162" s="573" t="s">
        <v>24</v>
      </c>
      <c r="D162" s="573" t="s">
        <v>228</v>
      </c>
      <c r="E162" s="574">
        <v>0.69791666666666663</v>
      </c>
      <c r="F162" s="574">
        <v>0.97916666666666663</v>
      </c>
      <c r="G162" s="574">
        <v>0.69791666666666663</v>
      </c>
      <c r="H162" s="574">
        <v>0.16666666666666666</v>
      </c>
      <c r="I162" s="579">
        <f>IF(G162="",-9999,ABS(ROUND((IF(E162&lt;0.25,E162+1,E162)-IF(G162&lt;0.25,G162+1,G162))*24,2)))</f>
        <v>0</v>
      </c>
      <c r="J162" s="581">
        <f>IF(H162="",-9999,ABS(ROUND((IF(F162&lt;0.25,F162+1,F162)-IF(H162&lt;0.25,H162+1,H162))*24,2)))</f>
        <v>4.5</v>
      </c>
      <c r="N162" s="612"/>
    </row>
    <row r="163" spans="1:14" x14ac:dyDescent="0.2">
      <c r="A163" s="573" t="s">
        <v>183</v>
      </c>
      <c r="B163" s="575">
        <v>42564</v>
      </c>
      <c r="C163" s="573" t="s">
        <v>24</v>
      </c>
      <c r="D163" s="573" t="s">
        <v>228</v>
      </c>
      <c r="E163" s="574">
        <v>0.46875</v>
      </c>
      <c r="F163" s="574">
        <v>0.61458333333333337</v>
      </c>
      <c r="G163" s="574">
        <v>0.46875</v>
      </c>
      <c r="H163" s="574">
        <v>0.60416666666666663</v>
      </c>
      <c r="I163" s="579">
        <f>IF(G163="",-9999,ABS(ROUND((IF(E163&lt;0.25,E163+1,E163)-IF(G163&lt;0.25,G163+1,G163))*24,2)))</f>
        <v>0</v>
      </c>
      <c r="J163" s="581">
        <f>IF(H163="",-9999,ABS(ROUND((IF(F163&lt;0.25,F163+1,F163)-IF(H163&lt;0.25,H163+1,H163))*24,2)))</f>
        <v>0.25</v>
      </c>
      <c r="N163" s="612"/>
    </row>
    <row r="164" spans="1:14" x14ac:dyDescent="0.2">
      <c r="A164" s="573" t="s">
        <v>187</v>
      </c>
      <c r="B164" s="575">
        <v>42564</v>
      </c>
      <c r="C164" s="573" t="s">
        <v>221</v>
      </c>
      <c r="D164" s="573" t="s">
        <v>236</v>
      </c>
      <c r="E164" s="574">
        <v>0.70833333333333337</v>
      </c>
      <c r="F164" s="574">
        <v>0.85416666666666663</v>
      </c>
      <c r="I164" s="579">
        <f>IF(G164="",-9999,ABS(ROUND((IF(E164&lt;0.25,E164+1,E164)-IF(G164&lt;0.25,G164+1,G164))*24,2)))</f>
        <v>-9999</v>
      </c>
      <c r="J164" s="581">
        <f>IF(H164="",-9999,ABS(ROUND((IF(F164&lt;0.25,F164+1,F164)-IF(H164&lt;0.25,H164+1,H164))*24,2)))</f>
        <v>-9999</v>
      </c>
      <c r="N164" s="612"/>
    </row>
    <row r="165" spans="1:14" x14ac:dyDescent="0.2">
      <c r="A165" s="573" t="s">
        <v>181</v>
      </c>
      <c r="B165" s="575">
        <v>42564</v>
      </c>
      <c r="C165" s="573" t="s">
        <v>221</v>
      </c>
      <c r="D165" s="573" t="s">
        <v>236</v>
      </c>
      <c r="E165" s="574">
        <v>0.70833333333333337</v>
      </c>
      <c r="F165" s="574">
        <v>0.9375</v>
      </c>
      <c r="I165" s="579">
        <f>IF(G165="",-9999,ABS(ROUND((IF(E165&lt;0.25,E165+1,E165)-IF(G165&lt;0.25,G165+1,G165))*24,2)))</f>
        <v>-9999</v>
      </c>
      <c r="J165" s="581">
        <f>IF(H165="",-9999,ABS(ROUND((IF(F165&lt;0.25,F165+1,F165)-IF(H165&lt;0.25,H165+1,H165))*24,2)))</f>
        <v>-9999</v>
      </c>
      <c r="N165" s="612"/>
    </row>
    <row r="166" spans="1:14" x14ac:dyDescent="0.2">
      <c r="A166" s="573" t="s">
        <v>186</v>
      </c>
      <c r="B166" s="575">
        <v>42565</v>
      </c>
      <c r="C166" s="573" t="s">
        <v>222</v>
      </c>
      <c r="D166" s="573" t="s">
        <v>240</v>
      </c>
      <c r="E166" s="574">
        <v>0.75</v>
      </c>
      <c r="F166" s="574">
        <v>0.9375</v>
      </c>
      <c r="I166" s="579">
        <f>IF(G166="",-9999,ABS(ROUND((IF(E166&lt;0.25,E166+1,E166)-IF(G166&lt;0.25,G166+1,G166))*24,2)))</f>
        <v>-9999</v>
      </c>
      <c r="J166" s="581">
        <f>IF(H166="",-9999,ABS(ROUND((IF(F166&lt;0.25,F166+1,F166)-IF(H166&lt;0.25,H166+1,H166))*24,2)))</f>
        <v>-9999</v>
      </c>
      <c r="N166" s="612"/>
    </row>
    <row r="167" spans="1:14" x14ac:dyDescent="0.2">
      <c r="A167" s="573" t="s">
        <v>177</v>
      </c>
      <c r="B167" s="575">
        <v>42565</v>
      </c>
      <c r="C167" s="573" t="s">
        <v>222</v>
      </c>
      <c r="D167" s="573" t="s">
        <v>240</v>
      </c>
      <c r="E167" s="574">
        <v>0.75</v>
      </c>
      <c r="F167" s="574">
        <v>0.95833333333333337</v>
      </c>
      <c r="I167" s="579">
        <f>IF(G167="",-9999,ABS(ROUND((IF(E167&lt;0.25,E167+1,E167)-IF(G167&lt;0.25,G167+1,G167))*24,2)))</f>
        <v>-9999</v>
      </c>
      <c r="J167" s="581">
        <f>IF(H167="",-9999,ABS(ROUND((IF(F167&lt;0.25,F167+1,F167)-IF(H167&lt;0.25,H167+1,H167))*24,2)))</f>
        <v>-9999</v>
      </c>
      <c r="N167" s="612"/>
    </row>
    <row r="168" spans="1:14" x14ac:dyDescent="0.2">
      <c r="A168" s="573" t="s">
        <v>185</v>
      </c>
      <c r="B168" s="575">
        <v>42565</v>
      </c>
      <c r="C168" s="573" t="s">
        <v>117</v>
      </c>
      <c r="D168" s="573" t="s">
        <v>231</v>
      </c>
      <c r="E168" s="574">
        <v>0.6875</v>
      </c>
      <c r="F168" s="574">
        <v>0.85416666666666663</v>
      </c>
      <c r="I168" s="579">
        <f>IF(G168="",-9999,ABS(ROUND((IF(E168&lt;0.25,E168+1,E168)-IF(G168&lt;0.25,G168+1,G168))*24,2)))</f>
        <v>-9999</v>
      </c>
      <c r="J168" s="581">
        <f>IF(H168="",-9999,ABS(ROUND((IF(F168&lt;0.25,F168+1,F168)-IF(H168&lt;0.25,H168+1,H168))*24,2)))</f>
        <v>-9999</v>
      </c>
      <c r="N168" s="612"/>
    </row>
    <row r="169" spans="1:14" x14ac:dyDescent="0.2">
      <c r="A169" s="573" t="s">
        <v>196</v>
      </c>
      <c r="B169" s="575">
        <v>42565</v>
      </c>
      <c r="C169" s="573" t="s">
        <v>117</v>
      </c>
      <c r="D169" s="573" t="s">
        <v>232</v>
      </c>
      <c r="E169" s="574">
        <v>0.67708333333333337</v>
      </c>
      <c r="F169" s="574">
        <v>0.86458333333333337</v>
      </c>
      <c r="I169" s="579">
        <f>IF(G169="",-9999,ABS(ROUND((IF(E169&lt;0.25,E169+1,E169)-IF(G169&lt;0.25,G169+1,G169))*24,2)))</f>
        <v>-9999</v>
      </c>
      <c r="J169" s="581">
        <f>IF(H169="",-9999,ABS(ROUND((IF(F169&lt;0.25,F169+1,F169)-IF(H169&lt;0.25,H169+1,H169))*24,2)))</f>
        <v>-9999</v>
      </c>
      <c r="N169" s="612"/>
    </row>
    <row r="170" spans="1:14" x14ac:dyDescent="0.2">
      <c r="A170" s="573" t="s">
        <v>178</v>
      </c>
      <c r="B170" s="575">
        <v>42565</v>
      </c>
      <c r="C170" s="573" t="s">
        <v>117</v>
      </c>
      <c r="D170" s="573" t="s">
        <v>231</v>
      </c>
      <c r="E170" s="574">
        <v>0.6875</v>
      </c>
      <c r="F170" s="574">
        <v>0.85416666666666663</v>
      </c>
      <c r="I170" s="579">
        <f>IF(G170="",-9999,ABS(ROUND((IF(E170&lt;0.25,E170+1,E170)-IF(G170&lt;0.25,G170+1,G170))*24,2)))</f>
        <v>-9999</v>
      </c>
      <c r="J170" s="581">
        <f>IF(H170="",-9999,ABS(ROUND((IF(F170&lt;0.25,F170+1,F170)-IF(H170&lt;0.25,H170+1,H170))*24,2)))</f>
        <v>-9999</v>
      </c>
    </row>
    <row r="171" spans="1:14" x14ac:dyDescent="0.2">
      <c r="A171" s="573" t="s">
        <v>241</v>
      </c>
      <c r="B171" s="575">
        <v>42565</v>
      </c>
      <c r="C171" s="573" t="s">
        <v>143</v>
      </c>
      <c r="D171" s="573" t="s">
        <v>226</v>
      </c>
      <c r="E171" s="574">
        <v>0.45833333333333331</v>
      </c>
      <c r="F171" s="574">
        <v>0.67708333333333337</v>
      </c>
      <c r="G171" s="574">
        <v>0.45833333333333331</v>
      </c>
      <c r="H171" s="574">
        <v>0.67708333333333326</v>
      </c>
      <c r="I171" s="579">
        <f>IF(G171="",-9999,ABS(ROUND((IF(E171&lt;0.25,E171+1,E171)-IF(G171&lt;0.25,G171+1,G171))*24,2)))</f>
        <v>0</v>
      </c>
      <c r="J171" s="581">
        <f>IF(H171="",-9999,ABS(ROUND((IF(F171&lt;0.25,F171+1,F171)-IF(H171&lt;0.25,H171+1,H171))*24,2)))</f>
        <v>0</v>
      </c>
    </row>
    <row r="172" spans="1:14" x14ac:dyDescent="0.2">
      <c r="A172" s="573" t="s">
        <v>179</v>
      </c>
      <c r="B172" s="575">
        <v>42565</v>
      </c>
      <c r="C172" s="573" t="s">
        <v>143</v>
      </c>
      <c r="D172" s="573" t="s">
        <v>226</v>
      </c>
      <c r="E172" s="574">
        <v>0.6875</v>
      </c>
      <c r="F172" s="574">
        <v>0.89583333333333337</v>
      </c>
      <c r="G172" s="574">
        <v>0.67708333333333326</v>
      </c>
      <c r="H172" s="574">
        <v>0.89583333333333326</v>
      </c>
      <c r="I172" s="579">
        <f>IF(G172="",-9999,ABS(ROUND((IF(E172&lt;0.25,E172+1,E172)-IF(G172&lt;0.25,G172+1,G172))*24,2)))</f>
        <v>0.25</v>
      </c>
      <c r="J172" s="581">
        <f>IF(H172="",-9999,ABS(ROUND((IF(F172&lt;0.25,F172+1,F172)-IF(H172&lt;0.25,H172+1,H172))*24,2)))</f>
        <v>0</v>
      </c>
    </row>
    <row r="173" spans="1:14" x14ac:dyDescent="0.2">
      <c r="A173" s="573" t="s">
        <v>171</v>
      </c>
      <c r="B173" s="575">
        <v>42565</v>
      </c>
      <c r="C173" s="573" t="s">
        <v>50</v>
      </c>
      <c r="D173" s="573" t="s">
        <v>225</v>
      </c>
      <c r="E173" s="574">
        <v>0.45833333333333331</v>
      </c>
      <c r="F173" s="574">
        <v>0.60416666666666663</v>
      </c>
      <c r="I173" s="579">
        <f>IF(G173="",-9999,ABS(ROUND((IF(E173&lt;0.25,E173+1,E173)-IF(G173&lt;0.25,G173+1,G173))*24,2)))</f>
        <v>-9999</v>
      </c>
      <c r="J173" s="581">
        <f>IF(H173="",-9999,ABS(ROUND((IF(F173&lt;0.25,F173+1,F173)-IF(H173&lt;0.25,H173+1,H173))*24,2)))</f>
        <v>-9999</v>
      </c>
    </row>
    <row r="174" spans="1:14" x14ac:dyDescent="0.2">
      <c r="A174" s="573" t="s">
        <v>206</v>
      </c>
      <c r="B174" s="575">
        <v>42565</v>
      </c>
      <c r="C174" s="573" t="s">
        <v>5</v>
      </c>
      <c r="D174" s="573" t="s">
        <v>227</v>
      </c>
      <c r="E174" s="574">
        <v>0.6875</v>
      </c>
      <c r="F174" s="574">
        <v>0.89583333333333337</v>
      </c>
      <c r="G174" s="574">
        <v>0.8125</v>
      </c>
      <c r="H174" s="574">
        <v>0.84375</v>
      </c>
      <c r="I174" s="579">
        <f>IF(G174="",-9999,ABS(ROUND((IF(E174&lt;0.25,E174+1,E174)-IF(G174&lt;0.25,G174+1,G174))*24,2)))</f>
        <v>3</v>
      </c>
      <c r="J174" s="581">
        <f>IF(H174="",-9999,ABS(ROUND((IF(F174&lt;0.25,F174+1,F174)-IF(H174&lt;0.25,H174+1,H174))*24,2)))</f>
        <v>1.25</v>
      </c>
    </row>
    <row r="175" spans="1:14" x14ac:dyDescent="0.2">
      <c r="A175" s="573" t="s">
        <v>179</v>
      </c>
      <c r="B175" s="575">
        <v>42565</v>
      </c>
      <c r="C175" s="573" t="s">
        <v>5</v>
      </c>
      <c r="D175" s="573" t="s">
        <v>227</v>
      </c>
      <c r="E175" s="574">
        <v>0.46875</v>
      </c>
      <c r="F175" s="574">
        <v>0.61458333333333337</v>
      </c>
      <c r="G175" s="574">
        <v>0.45833333333333331</v>
      </c>
      <c r="H175" s="574">
        <v>0.60416666666666663</v>
      </c>
      <c r="I175" s="579">
        <f>IF(G175="",-9999,ABS(ROUND((IF(E175&lt;0.25,E175+1,E175)-IF(G175&lt;0.25,G175+1,G175))*24,2)))</f>
        <v>0.25</v>
      </c>
      <c r="J175" s="581">
        <f>IF(H175="",-9999,ABS(ROUND((IF(F175&lt;0.25,F175+1,F175)-IF(H175&lt;0.25,H175+1,H175))*24,2)))</f>
        <v>0.25</v>
      </c>
    </row>
    <row r="176" spans="1:14" x14ac:dyDescent="0.2">
      <c r="A176" s="573" t="s">
        <v>176</v>
      </c>
      <c r="B176" s="575">
        <v>42565</v>
      </c>
      <c r="C176" s="573" t="s">
        <v>24</v>
      </c>
      <c r="D176" s="573" t="s">
        <v>228</v>
      </c>
      <c r="E176" s="574">
        <v>0.69791666666666663</v>
      </c>
      <c r="F176" s="574">
        <v>0.94791666666666663</v>
      </c>
      <c r="G176" s="574">
        <v>0.69791666666666663</v>
      </c>
      <c r="H176" s="574">
        <v>0.94791666666666663</v>
      </c>
      <c r="I176" s="579">
        <f>IF(G176="",-9999,ABS(ROUND((IF(E176&lt;0.25,E176+1,E176)-IF(G176&lt;0.25,G176+1,G176))*24,2)))</f>
        <v>0</v>
      </c>
      <c r="J176" s="581">
        <f>IF(H176="",-9999,ABS(ROUND((IF(F176&lt;0.25,F176+1,F176)-IF(H176&lt;0.25,H176+1,H176))*24,2)))</f>
        <v>0</v>
      </c>
    </row>
    <row r="177" spans="1:10" x14ac:dyDescent="0.2">
      <c r="A177" s="573" t="s">
        <v>204</v>
      </c>
      <c r="B177" s="575">
        <v>42565</v>
      </c>
      <c r="C177" s="573" t="s">
        <v>24</v>
      </c>
      <c r="D177" s="573" t="s">
        <v>228</v>
      </c>
      <c r="E177" s="574">
        <v>0.46875</v>
      </c>
      <c r="F177" s="574">
        <v>0.59375</v>
      </c>
      <c r="G177" s="574">
        <v>0.46875</v>
      </c>
      <c r="H177" s="574">
        <v>0.59375</v>
      </c>
      <c r="I177" s="579">
        <f>IF(G177="",-9999,ABS(ROUND((IF(E177&lt;0.25,E177+1,E177)-IF(G177&lt;0.25,G177+1,G177))*24,2)))</f>
        <v>0</v>
      </c>
      <c r="J177" s="581">
        <f>IF(H177="",-9999,ABS(ROUND((IF(F177&lt;0.25,F177+1,F177)-IF(H177&lt;0.25,H177+1,H177))*24,2)))</f>
        <v>0</v>
      </c>
    </row>
    <row r="178" spans="1:10" x14ac:dyDescent="0.2">
      <c r="A178" s="573" t="s">
        <v>196</v>
      </c>
      <c r="B178" s="575">
        <v>42565</v>
      </c>
      <c r="C178" s="573" t="s">
        <v>221</v>
      </c>
      <c r="D178" s="573" t="s">
        <v>236</v>
      </c>
      <c r="E178" s="574">
        <v>0.47916666666666669</v>
      </c>
      <c r="F178" s="574">
        <v>0.58333333333333337</v>
      </c>
      <c r="I178" s="579">
        <f>IF(G178="",-9999,ABS(ROUND((IF(E178&lt;0.25,E178+1,E178)-IF(G178&lt;0.25,G178+1,G178))*24,2)))</f>
        <v>-9999</v>
      </c>
      <c r="J178" s="581">
        <f>IF(H178="",-9999,ABS(ROUND((IF(F178&lt;0.25,F178+1,F178)-IF(H178&lt;0.25,H178+1,H178))*24,2)))</f>
        <v>-9999</v>
      </c>
    </row>
    <row r="179" spans="1:10" x14ac:dyDescent="0.2">
      <c r="A179" s="573" t="s">
        <v>199</v>
      </c>
      <c r="B179" s="575">
        <v>42565</v>
      </c>
      <c r="C179" s="573" t="s">
        <v>221</v>
      </c>
      <c r="D179" s="573" t="s">
        <v>236</v>
      </c>
      <c r="E179" s="574">
        <v>0.47916666666666669</v>
      </c>
      <c r="F179" s="574">
        <v>0.54166666666666663</v>
      </c>
      <c r="I179" s="579">
        <f>IF(G179="",-9999,ABS(ROUND((IF(E179&lt;0.25,E179+1,E179)-IF(G179&lt;0.25,G179+1,G179))*24,2)))</f>
        <v>-9999</v>
      </c>
      <c r="J179" s="581">
        <f>IF(H179="",-9999,ABS(ROUND((IF(F179&lt;0.25,F179+1,F179)-IF(H179&lt;0.25,H179+1,H179))*24,2)))</f>
        <v>-9999</v>
      </c>
    </row>
    <row r="180" spans="1:10" x14ac:dyDescent="0.2">
      <c r="A180" s="573" t="s">
        <v>187</v>
      </c>
      <c r="B180" s="575">
        <v>42565</v>
      </c>
      <c r="C180" s="573" t="s">
        <v>221</v>
      </c>
      <c r="D180" s="573" t="s">
        <v>236</v>
      </c>
      <c r="E180" s="574">
        <v>0.70833333333333337</v>
      </c>
      <c r="F180" s="574">
        <v>0.95833333333333337</v>
      </c>
      <c r="I180" s="579">
        <f>IF(G180="",-9999,ABS(ROUND((IF(E180&lt;0.25,E180+1,E180)-IF(G180&lt;0.25,G180+1,G180))*24,2)))</f>
        <v>-9999</v>
      </c>
      <c r="J180" s="581">
        <f>IF(H180="",-9999,ABS(ROUND((IF(F180&lt;0.25,F180+1,F180)-IF(H180&lt;0.25,H180+1,H180))*24,2)))</f>
        <v>-9999</v>
      </c>
    </row>
    <row r="181" spans="1:10" x14ac:dyDescent="0.2">
      <c r="A181" s="573" t="s">
        <v>181</v>
      </c>
      <c r="B181" s="575">
        <v>42565</v>
      </c>
      <c r="C181" s="573" t="s">
        <v>221</v>
      </c>
      <c r="D181" s="573" t="s">
        <v>236</v>
      </c>
      <c r="E181" s="574">
        <v>0.69791666666666663</v>
      </c>
      <c r="F181" s="574">
        <v>0.90625</v>
      </c>
      <c r="I181" s="579">
        <f>IF(G181="",-9999,ABS(ROUND((IF(E181&lt;0.25,E181+1,E181)-IF(G181&lt;0.25,G181+1,G181))*24,2)))</f>
        <v>-9999</v>
      </c>
      <c r="J181" s="581">
        <f>IF(H181="",-9999,ABS(ROUND((IF(F181&lt;0.25,F181+1,F181)-IF(H181&lt;0.25,H181+1,H181))*24,2)))</f>
        <v>-9999</v>
      </c>
    </row>
    <row r="182" spans="1:10" x14ac:dyDescent="0.2">
      <c r="A182" s="573" t="s">
        <v>186</v>
      </c>
      <c r="B182" s="575">
        <v>42566</v>
      </c>
      <c r="C182" s="573" t="s">
        <v>222</v>
      </c>
      <c r="D182" s="573" t="s">
        <v>240</v>
      </c>
      <c r="E182" s="574">
        <v>0.75</v>
      </c>
      <c r="F182" s="574">
        <v>0.9375</v>
      </c>
      <c r="I182" s="579">
        <f>IF(G182="",-9999,ABS(ROUND((IF(E182&lt;0.25,E182+1,E182)-IF(G182&lt;0.25,G182+1,G182))*24,2)))</f>
        <v>-9999</v>
      </c>
      <c r="J182" s="581">
        <f>IF(H182="",-9999,ABS(ROUND((IF(F182&lt;0.25,F182+1,F182)-IF(H182&lt;0.25,H182+1,H182))*24,2)))</f>
        <v>-9999</v>
      </c>
    </row>
    <row r="183" spans="1:10" x14ac:dyDescent="0.2">
      <c r="A183" s="573" t="s">
        <v>178</v>
      </c>
      <c r="B183" s="575">
        <v>42566</v>
      </c>
      <c r="C183" s="573" t="s">
        <v>222</v>
      </c>
      <c r="D183" s="573" t="s">
        <v>240</v>
      </c>
      <c r="E183" s="574">
        <v>0.75</v>
      </c>
      <c r="F183" s="574">
        <v>0.91666666666666663</v>
      </c>
      <c r="I183" s="579">
        <f>IF(G183="",-9999,ABS(ROUND((IF(E183&lt;0.25,E183+1,E183)-IF(G183&lt;0.25,G183+1,G183))*24,2)))</f>
        <v>-9999</v>
      </c>
      <c r="J183" s="581">
        <f>IF(H183="",-9999,ABS(ROUND((IF(F183&lt;0.25,F183+1,F183)-IF(H183&lt;0.25,H183+1,H183))*24,2)))</f>
        <v>-9999</v>
      </c>
    </row>
    <row r="184" spans="1:10" x14ac:dyDescent="0.2">
      <c r="A184" s="573" t="s">
        <v>199</v>
      </c>
      <c r="B184" s="575">
        <v>42566</v>
      </c>
      <c r="C184" s="573" t="s">
        <v>151</v>
      </c>
      <c r="D184" s="573" t="s">
        <v>229</v>
      </c>
      <c r="E184" s="574">
        <v>0.70833333333333337</v>
      </c>
      <c r="F184" s="574">
        <v>0.92708333333333337</v>
      </c>
      <c r="I184" s="579">
        <f>IF(G184="",-9999,ABS(ROUND((IF(E184&lt;0.25,E184+1,E184)-IF(G184&lt;0.25,G184+1,G184))*24,2)))</f>
        <v>-9999</v>
      </c>
      <c r="J184" s="581">
        <f>IF(H184="",-9999,ABS(ROUND((IF(F184&lt;0.25,F184+1,F184)-IF(H184&lt;0.25,H184+1,H184))*24,2)))</f>
        <v>-9999</v>
      </c>
    </row>
    <row r="185" spans="1:10" x14ac:dyDescent="0.2">
      <c r="A185" s="573" t="s">
        <v>241</v>
      </c>
      <c r="B185" s="575">
        <v>42566</v>
      </c>
      <c r="C185" s="573" t="s">
        <v>143</v>
      </c>
      <c r="D185" s="573" t="s">
        <v>226</v>
      </c>
      <c r="E185" s="574">
        <v>0.46875</v>
      </c>
      <c r="F185" s="574">
        <v>0.61458333333333337</v>
      </c>
      <c r="G185" s="574">
        <v>0.46875</v>
      </c>
      <c r="H185" s="574">
        <v>0.61458333333333326</v>
      </c>
      <c r="I185" s="579">
        <f>IF(G185="",-9999,ABS(ROUND((IF(E185&lt;0.25,E185+1,E185)-IF(G185&lt;0.25,G185+1,G185))*24,2)))</f>
        <v>0</v>
      </c>
      <c r="J185" s="581">
        <f>IF(H185="",-9999,ABS(ROUND((IF(F185&lt;0.25,F185+1,F185)-IF(H185&lt;0.25,H185+1,H185))*24,2)))</f>
        <v>0</v>
      </c>
    </row>
    <row r="186" spans="1:10" x14ac:dyDescent="0.2">
      <c r="A186" s="573" t="s">
        <v>241</v>
      </c>
      <c r="B186" s="575">
        <v>42566</v>
      </c>
      <c r="C186" s="573" t="s">
        <v>143</v>
      </c>
      <c r="D186" s="573" t="s">
        <v>226</v>
      </c>
      <c r="E186" s="574">
        <v>0.6875</v>
      </c>
      <c r="F186" s="574">
        <v>0.91666666666666663</v>
      </c>
      <c r="G186" s="574">
        <v>0.6875</v>
      </c>
      <c r="H186" s="574">
        <v>0.91666666666666663</v>
      </c>
      <c r="I186" s="579">
        <f>IF(G186="",-9999,ABS(ROUND((IF(E186&lt;0.25,E186+1,E186)-IF(G186&lt;0.25,G186+1,G186))*24,2)))</f>
        <v>0</v>
      </c>
      <c r="J186" s="581">
        <f>IF(H186="",-9999,ABS(ROUND((IF(F186&lt;0.25,F186+1,F186)-IF(H186&lt;0.25,H186+1,H186))*24,2)))</f>
        <v>0</v>
      </c>
    </row>
    <row r="187" spans="1:10" x14ac:dyDescent="0.2">
      <c r="A187" s="573" t="s">
        <v>171</v>
      </c>
      <c r="B187" s="575">
        <v>42566</v>
      </c>
      <c r="C187" s="573" t="s">
        <v>50</v>
      </c>
      <c r="D187" s="573" t="s">
        <v>225</v>
      </c>
      <c r="E187" s="574">
        <v>0.45833333333333331</v>
      </c>
      <c r="F187" s="574">
        <v>0.60416666666666663</v>
      </c>
      <c r="I187" s="579">
        <f>IF(G187="",-9999,ABS(ROUND((IF(E187&lt;0.25,E187+1,E187)-IF(G187&lt;0.25,G187+1,G187))*24,2)))</f>
        <v>-9999</v>
      </c>
      <c r="J187" s="581">
        <f>IF(H187="",-9999,ABS(ROUND((IF(F187&lt;0.25,F187+1,F187)-IF(H187&lt;0.25,H187+1,H187))*24,2)))</f>
        <v>-9999</v>
      </c>
    </row>
    <row r="188" spans="1:10" x14ac:dyDescent="0.2">
      <c r="A188" s="573" t="s">
        <v>175</v>
      </c>
      <c r="B188" s="575">
        <v>42566</v>
      </c>
      <c r="C188" s="573" t="s">
        <v>5</v>
      </c>
      <c r="D188" s="573" t="s">
        <v>227</v>
      </c>
      <c r="E188" s="574">
        <v>0.71875</v>
      </c>
      <c r="F188" s="574">
        <v>0.95833333333333337</v>
      </c>
      <c r="G188" s="574">
        <v>0.72916666666666663</v>
      </c>
      <c r="H188" s="574">
        <v>0.95833333333333326</v>
      </c>
      <c r="I188" s="579">
        <f>IF(G188="",-9999,ABS(ROUND((IF(E188&lt;0.25,E188+1,E188)-IF(G188&lt;0.25,G188+1,G188))*24,2)))</f>
        <v>0.25</v>
      </c>
      <c r="J188" s="581">
        <f>IF(H188="",-9999,ABS(ROUND((IF(F188&lt;0.25,F188+1,F188)-IF(H188&lt;0.25,H188+1,H188))*24,2)))</f>
        <v>0</v>
      </c>
    </row>
    <row r="189" spans="1:10" x14ac:dyDescent="0.2">
      <c r="A189" s="573" t="s">
        <v>176</v>
      </c>
      <c r="B189" s="575">
        <v>42566</v>
      </c>
      <c r="C189" s="573" t="s">
        <v>5</v>
      </c>
      <c r="D189" s="573" t="s">
        <v>227</v>
      </c>
      <c r="E189" s="574">
        <v>0.6875</v>
      </c>
      <c r="F189" s="574">
        <v>0.95833333333333337</v>
      </c>
      <c r="G189" s="574">
        <v>0.6875</v>
      </c>
      <c r="H189" s="574">
        <v>0.95833333333333326</v>
      </c>
      <c r="I189" s="579">
        <f>IF(G189="",-9999,ABS(ROUND((IF(E189&lt;0.25,E189+1,E189)-IF(G189&lt;0.25,G189+1,G189))*24,2)))</f>
        <v>0</v>
      </c>
      <c r="J189" s="581">
        <f>IF(H189="",-9999,ABS(ROUND((IF(F189&lt;0.25,F189+1,F189)-IF(H189&lt;0.25,H189+1,H189))*24,2)))</f>
        <v>0</v>
      </c>
    </row>
    <row r="190" spans="1:10" x14ac:dyDescent="0.2">
      <c r="A190" s="573" t="s">
        <v>204</v>
      </c>
      <c r="B190" s="575">
        <v>42566</v>
      </c>
      <c r="C190" s="573" t="s">
        <v>5</v>
      </c>
      <c r="D190" s="573" t="s">
        <v>227</v>
      </c>
      <c r="E190" s="574">
        <v>0.46875</v>
      </c>
      <c r="F190" s="574">
        <v>0.61458333333333337</v>
      </c>
      <c r="G190" s="574">
        <v>0.46875</v>
      </c>
      <c r="H190" s="574">
        <v>0.60416666666666663</v>
      </c>
      <c r="I190" s="579">
        <f>IF(G190="",-9999,ABS(ROUND((IF(E190&lt;0.25,E190+1,E190)-IF(G190&lt;0.25,G190+1,G190))*24,2)))</f>
        <v>0</v>
      </c>
      <c r="J190" s="581">
        <f>IF(H190="",-9999,ABS(ROUND((IF(F190&lt;0.25,F190+1,F190)-IF(H190&lt;0.25,H190+1,H190))*24,2)))</f>
        <v>0.25</v>
      </c>
    </row>
    <row r="191" spans="1:10" x14ac:dyDescent="0.2">
      <c r="A191" s="573" t="s">
        <v>185</v>
      </c>
      <c r="B191" s="575">
        <v>42566</v>
      </c>
      <c r="C191" s="573" t="s">
        <v>24</v>
      </c>
      <c r="D191" s="573" t="s">
        <v>228</v>
      </c>
      <c r="E191" s="574">
        <v>0.69791666666666663</v>
      </c>
      <c r="F191" s="574">
        <v>0.9375</v>
      </c>
      <c r="G191" s="574">
        <v>0.73958333333333326</v>
      </c>
      <c r="H191" s="574">
        <v>0.92708333333333326</v>
      </c>
      <c r="I191" s="579">
        <f>IF(G191="",-9999,ABS(ROUND((IF(E191&lt;0.25,E191+1,E191)-IF(G191&lt;0.25,G191+1,G191))*24,2)))</f>
        <v>1</v>
      </c>
      <c r="J191" s="581">
        <f>IF(H191="",-9999,ABS(ROUND((IF(F191&lt;0.25,F191+1,F191)-IF(H191&lt;0.25,H191+1,H191))*24,2)))</f>
        <v>0.25</v>
      </c>
    </row>
    <row r="192" spans="1:10" x14ac:dyDescent="0.2">
      <c r="A192" s="573" t="s">
        <v>201</v>
      </c>
      <c r="B192" s="575">
        <v>42566</v>
      </c>
      <c r="C192" s="573" t="s">
        <v>24</v>
      </c>
      <c r="D192" s="573" t="s">
        <v>228</v>
      </c>
      <c r="E192" s="574">
        <v>0.46875</v>
      </c>
      <c r="F192" s="574">
        <v>0.66666666666666663</v>
      </c>
      <c r="G192" s="574">
        <v>0.47916666666666663</v>
      </c>
      <c r="H192" s="574">
        <v>0.65625</v>
      </c>
      <c r="I192" s="579">
        <f>IF(G192="",-9999,ABS(ROUND((IF(E192&lt;0.25,E192+1,E192)-IF(G192&lt;0.25,G192+1,G192))*24,2)))</f>
        <v>0.25</v>
      </c>
      <c r="J192" s="581">
        <f>IF(H192="",-9999,ABS(ROUND((IF(F192&lt;0.25,F192+1,F192)-IF(H192&lt;0.25,H192+1,H192))*24,2)))</f>
        <v>0.25</v>
      </c>
    </row>
    <row r="193" spans="1:10" x14ac:dyDescent="0.2">
      <c r="A193" s="573" t="s">
        <v>210</v>
      </c>
      <c r="B193" s="575">
        <v>42566</v>
      </c>
      <c r="C193" s="573" t="s">
        <v>24</v>
      </c>
      <c r="D193" s="573" t="s">
        <v>228</v>
      </c>
      <c r="E193" s="574">
        <v>0.69791666666666663</v>
      </c>
      <c r="F193" s="574">
        <v>0.9375</v>
      </c>
      <c r="G193" s="574">
        <v>0.69791666666666663</v>
      </c>
      <c r="H193" s="574">
        <v>0.9375</v>
      </c>
      <c r="I193" s="579">
        <f>IF(G193="",-9999,ABS(ROUND((IF(E193&lt;0.25,E193+1,E193)-IF(G193&lt;0.25,G193+1,G193))*24,2)))</f>
        <v>0</v>
      </c>
      <c r="J193" s="581">
        <f>IF(H193="",-9999,ABS(ROUND((IF(F193&lt;0.25,F193+1,F193)-IF(H193&lt;0.25,H193+1,H193))*24,2)))</f>
        <v>0</v>
      </c>
    </row>
    <row r="194" spans="1:10" x14ac:dyDescent="0.2">
      <c r="A194" s="573" t="s">
        <v>183</v>
      </c>
      <c r="B194" s="575">
        <v>42566</v>
      </c>
      <c r="C194" s="573" t="s">
        <v>24</v>
      </c>
      <c r="D194" s="573" t="s">
        <v>228</v>
      </c>
      <c r="E194" s="574">
        <v>0.46875</v>
      </c>
      <c r="F194" s="574">
        <v>0.66666666666666663</v>
      </c>
      <c r="G194" s="574">
        <v>0.46875</v>
      </c>
      <c r="H194" s="574">
        <v>0.65625</v>
      </c>
      <c r="I194" s="579">
        <f>IF(G194="",-9999,ABS(ROUND((IF(E194&lt;0.25,E194+1,E194)-IF(G194&lt;0.25,G194+1,G194))*24,2)))</f>
        <v>0</v>
      </c>
      <c r="J194" s="581">
        <f>IF(H194="",-9999,ABS(ROUND((IF(F194&lt;0.25,F194+1,F194)-IF(H194&lt;0.25,H194+1,H194))*24,2)))</f>
        <v>0.25</v>
      </c>
    </row>
    <row r="195" spans="1:10" x14ac:dyDescent="0.2">
      <c r="A195" s="573" t="s">
        <v>187</v>
      </c>
      <c r="B195" s="575">
        <v>42566</v>
      </c>
      <c r="C195" s="573" t="s">
        <v>221</v>
      </c>
      <c r="D195" s="573" t="s">
        <v>236</v>
      </c>
      <c r="E195" s="574">
        <v>0.70833333333333337</v>
      </c>
      <c r="F195" s="574">
        <v>0.88541666666666663</v>
      </c>
      <c r="I195" s="579">
        <f>IF(G195="",-9999,ABS(ROUND((IF(E195&lt;0.25,E195+1,E195)-IF(G195&lt;0.25,G195+1,G195))*24,2)))</f>
        <v>-9999</v>
      </c>
      <c r="J195" s="581">
        <f>IF(H195="",-9999,ABS(ROUND((IF(F195&lt;0.25,F195+1,F195)-IF(H195&lt;0.25,H195+1,H195))*24,2)))</f>
        <v>-9999</v>
      </c>
    </row>
    <row r="196" spans="1:10" x14ac:dyDescent="0.2">
      <c r="A196" s="573" t="s">
        <v>205</v>
      </c>
      <c r="B196" s="575">
        <v>42566</v>
      </c>
      <c r="C196" s="573" t="s">
        <v>221</v>
      </c>
      <c r="D196" s="573" t="s">
        <v>236</v>
      </c>
      <c r="E196" s="574">
        <v>0.48958333333333331</v>
      </c>
      <c r="F196" s="574">
        <v>0.64583333333333337</v>
      </c>
      <c r="I196" s="579">
        <f>IF(G196="",-9999,ABS(ROUND((IF(E196&lt;0.25,E196+1,E196)-IF(G196&lt;0.25,G196+1,G196))*24,2)))</f>
        <v>-9999</v>
      </c>
      <c r="J196" s="581">
        <f>IF(H196="",-9999,ABS(ROUND((IF(F196&lt;0.25,F196+1,F196)-IF(H196&lt;0.25,H196+1,H196))*24,2)))</f>
        <v>-9999</v>
      </c>
    </row>
    <row r="197" spans="1:10" x14ac:dyDescent="0.2">
      <c r="A197" s="573" t="s">
        <v>181</v>
      </c>
      <c r="B197" s="575">
        <v>42566</v>
      </c>
      <c r="C197" s="573" t="s">
        <v>221</v>
      </c>
      <c r="D197" s="573" t="s">
        <v>236</v>
      </c>
      <c r="E197" s="574">
        <v>0.69791666666666663</v>
      </c>
      <c r="F197" s="574">
        <v>0.96875</v>
      </c>
      <c r="I197" s="579">
        <f>IF(G197="",-9999,ABS(ROUND((IF(E197&lt;0.25,E197+1,E197)-IF(G197&lt;0.25,G197+1,G197))*24,2)))</f>
        <v>-9999</v>
      </c>
      <c r="J197" s="581">
        <f>IF(H197="",-9999,ABS(ROUND((IF(F197&lt;0.25,F197+1,F197)-IF(H197&lt;0.25,H197+1,H197))*24,2)))</f>
        <v>-9999</v>
      </c>
    </row>
  </sheetData>
  <sheetProtection algorithmName="SHA-512" hashValue="vqAxdaiskiX1j1axbKbLsvx3SvoxujKvVIOyQ73L7yceI51MxHTZQf5B9MhtXcOVhh4QzWWPpxwI+e26yqgDqw==" saltValue="Lde4yzeauQ/L4nuwcO2hvw==" spinCount="100000" sheet="1" objects="1" scenarios="1"/>
  <sortState ref="A2:F197">
    <sortCondition ref="B2:B197"/>
    <sortCondition ref="C2:C197"/>
    <sortCondition ref="A2:A197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89</vt:i4>
      </vt:variant>
    </vt:vector>
  </HeadingPairs>
  <TitlesOfParts>
    <vt:vector size="10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ET</vt:lpstr>
      <vt:lpstr>UV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ETCopyFrom</vt:lpstr>
      <vt:lpstr>ETData</vt:lpstr>
      <vt:lpstr>ETData1</vt:lpstr>
      <vt:lpstr>ETData2</vt:lpstr>
      <vt:lpstr>ETEmp</vt:lpstr>
      <vt:lpstr>ETPasteTo</vt:lpstr>
      <vt:lpstr>ETSortField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UVData</vt:lpstr>
      <vt:lpstr>UVEmp</vt:lpstr>
      <vt:lpstr>UVSortField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2016-08-04T05:05:30Z</dcterms:modified>
  <cp:version>5.2.1</cp:version>
</cp:coreProperties>
</file>