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2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Total!$A$4:$X$52</definedName>
    <definedName name="DriverData">Driver!$A$1:$V$19</definedName>
    <definedName name="DriverEmp">Driver!$C$1:$V$1</definedName>
    <definedName name="DriverSortField">Driver!$C$1:$V$19</definedName>
    <definedName name="EmployeeList">Total!$Z$2:$Z$52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Total!$B$2:$B$52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Total!$A$4:$A$52</definedName>
    <definedName name="TotalMisc">Total!$W$2:$W$52</definedName>
    <definedName name="TotalNonHrly">Total!$Z$2:$Z$3</definedName>
    <definedName name="TotalRegWage">Total!$B$2:$B$52</definedName>
    <definedName name="TotalSecWage">Total!$C$2:$C$52</definedName>
    <definedName name="TotalSortField">Total!$A$4:$Z$52</definedName>
    <definedName name="TotalTotals">Total!$D$59:$G$59</definedName>
    <definedName name="TotalVariance">Total!$X$56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Total!$A$4:$X$52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Z51" i="1" l="1"/>
  <c r="AX1" i="11" s="1"/>
  <c r="J92" i="16"/>
  <c r="I92" i="16"/>
  <c r="J91" i="16"/>
  <c r="I91" i="16"/>
  <c r="J90" i="16"/>
  <c r="I90" i="16"/>
  <c r="J89" i="16"/>
  <c r="I89" i="16"/>
  <c r="J211" i="16"/>
  <c r="I211" i="16"/>
  <c r="J88" i="16"/>
  <c r="I88" i="16"/>
  <c r="J87" i="16"/>
  <c r="I87" i="16"/>
  <c r="J210" i="16"/>
  <c r="I210" i="16"/>
  <c r="J86" i="16"/>
  <c r="I86" i="16"/>
  <c r="J85" i="16"/>
  <c r="I85" i="16"/>
  <c r="J84" i="16"/>
  <c r="I84" i="16"/>
  <c r="J83" i="16"/>
  <c r="I83" i="16"/>
  <c r="J209" i="16"/>
  <c r="I209" i="16"/>
  <c r="J82" i="16"/>
  <c r="I82" i="16"/>
  <c r="J81" i="16"/>
  <c r="I81" i="16"/>
  <c r="J208" i="16"/>
  <c r="I208" i="16"/>
  <c r="J207" i="16"/>
  <c r="I207" i="16"/>
  <c r="J206" i="16"/>
  <c r="I206" i="16"/>
  <c r="J205" i="16"/>
  <c r="I205" i="16"/>
  <c r="J24" i="16"/>
  <c r="I24" i="16"/>
  <c r="J80" i="16"/>
  <c r="I80" i="16"/>
  <c r="J7" i="16"/>
  <c r="I7" i="16"/>
  <c r="J79" i="16"/>
  <c r="I79" i="16"/>
  <c r="J23" i="16"/>
  <c r="I23" i="16"/>
  <c r="J204" i="16"/>
  <c r="I204" i="16"/>
  <c r="J203" i="16"/>
  <c r="I203" i="16"/>
  <c r="J202" i="16"/>
  <c r="I202" i="16"/>
  <c r="J78" i="16"/>
  <c r="I78" i="16"/>
  <c r="J77" i="16"/>
  <c r="I77" i="16"/>
  <c r="J22" i="16"/>
  <c r="I22" i="16"/>
  <c r="J201" i="16"/>
  <c r="I201" i="16"/>
  <c r="J200" i="16"/>
  <c r="I200" i="16"/>
  <c r="J199" i="16"/>
  <c r="I199" i="16"/>
  <c r="J198" i="16"/>
  <c r="I198" i="16"/>
  <c r="J197" i="16"/>
  <c r="I197" i="16"/>
  <c r="J76" i="16"/>
  <c r="I76" i="16"/>
  <c r="J75" i="16"/>
  <c r="I75" i="16"/>
  <c r="J74" i="16"/>
  <c r="I74" i="16"/>
  <c r="J73" i="16"/>
  <c r="I73" i="16"/>
  <c r="J3" i="16"/>
  <c r="I3" i="16"/>
  <c r="J72" i="16"/>
  <c r="I72" i="16"/>
  <c r="J196" i="16"/>
  <c r="I196" i="16"/>
  <c r="J195" i="16"/>
  <c r="I195" i="16"/>
  <c r="J194" i="16"/>
  <c r="I194" i="16"/>
  <c r="J193" i="16"/>
  <c r="I193" i="16"/>
  <c r="J192" i="16"/>
  <c r="I192" i="16"/>
  <c r="J71" i="16"/>
  <c r="I71" i="16"/>
  <c r="J70" i="16"/>
  <c r="I70" i="16"/>
  <c r="J21" i="16"/>
  <c r="I21" i="16"/>
  <c r="J69" i="16"/>
  <c r="I69" i="16"/>
  <c r="J4" i="16"/>
  <c r="I4" i="16"/>
  <c r="J8" i="16"/>
  <c r="I8" i="16"/>
  <c r="J20" i="16"/>
  <c r="I20" i="16"/>
  <c r="J68" i="16"/>
  <c r="I68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67" i="16"/>
  <c r="I67" i="16"/>
  <c r="J66" i="16"/>
  <c r="I66" i="16"/>
  <c r="J65" i="16"/>
  <c r="I65" i="16"/>
  <c r="J64" i="16"/>
  <c r="I64" i="16"/>
  <c r="J63" i="16"/>
  <c r="I63" i="16"/>
  <c r="J178" i="16"/>
  <c r="I178" i="16"/>
  <c r="J62" i="16"/>
  <c r="I62" i="16"/>
  <c r="J61" i="16"/>
  <c r="I61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60" i="16"/>
  <c r="I60" i="16"/>
  <c r="J19" i="16"/>
  <c r="I19" i="16"/>
  <c r="J18" i="16"/>
  <c r="I18" i="16"/>
  <c r="J6" i="16"/>
  <c r="I6" i="16"/>
  <c r="J161" i="16"/>
  <c r="I161" i="16"/>
  <c r="J160" i="16"/>
  <c r="I160" i="16"/>
  <c r="J59" i="16"/>
  <c r="I59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58" i="16"/>
  <c r="I58" i="16"/>
  <c r="J57" i="16"/>
  <c r="I57" i="16"/>
  <c r="J2" i="16"/>
  <c r="I2" i="16"/>
  <c r="J56" i="16"/>
  <c r="I56" i="16"/>
  <c r="J55" i="16"/>
  <c r="I55" i="16"/>
  <c r="J54" i="16"/>
  <c r="I54" i="16"/>
  <c r="J17" i="16"/>
  <c r="I1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53" i="16"/>
  <c r="I53" i="16"/>
  <c r="J52" i="16"/>
  <c r="I52" i="16"/>
  <c r="J51" i="16"/>
  <c r="I51" i="16"/>
  <c r="J16" i="16"/>
  <c r="I16" i="16"/>
  <c r="J138" i="16"/>
  <c r="I138" i="16"/>
  <c r="J137" i="16"/>
  <c r="I137" i="16"/>
  <c r="J136" i="16"/>
  <c r="I136" i="16"/>
  <c r="J135" i="16"/>
  <c r="I135" i="16"/>
  <c r="J134" i="16"/>
  <c r="I134" i="16"/>
  <c r="J15" i="16"/>
  <c r="I15" i="16"/>
  <c r="J14" i="16"/>
  <c r="I14" i="16"/>
  <c r="J50" i="16"/>
  <c r="I50" i="16"/>
  <c r="J49" i="16"/>
  <c r="I49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48" i="16"/>
  <c r="I48" i="16"/>
  <c r="J126" i="16"/>
  <c r="I126" i="16"/>
  <c r="J47" i="16"/>
  <c r="I47" i="16"/>
  <c r="J46" i="16"/>
  <c r="I46" i="16"/>
  <c r="J13" i="16"/>
  <c r="I13" i="16"/>
  <c r="J45" i="16"/>
  <c r="I45" i="16"/>
  <c r="J44" i="16"/>
  <c r="I44" i="16"/>
  <c r="J5" i="16"/>
  <c r="I5" i="16"/>
  <c r="J43" i="16"/>
  <c r="I43" i="16"/>
  <c r="J12" i="16"/>
  <c r="I12" i="16"/>
  <c r="J42" i="16"/>
  <c r="I42" i="16"/>
  <c r="J125" i="16"/>
  <c r="I125" i="16"/>
  <c r="J124" i="16"/>
  <c r="I124" i="16"/>
  <c r="J123" i="16"/>
  <c r="I123" i="16"/>
  <c r="J41" i="16"/>
  <c r="I41" i="16"/>
  <c r="J11" i="16"/>
  <c r="I11" i="16"/>
  <c r="J40" i="16"/>
  <c r="I40" i="16"/>
  <c r="J10" i="16"/>
  <c r="I10" i="16"/>
  <c r="J39" i="16"/>
  <c r="I39" i="16"/>
  <c r="J122" i="16"/>
  <c r="I122" i="16"/>
  <c r="J38" i="16"/>
  <c r="I38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9" i="16"/>
  <c r="I9" i="16"/>
  <c r="J104" i="16"/>
  <c r="I104" i="16"/>
  <c r="J31" i="16"/>
  <c r="I31" i="16"/>
  <c r="J30" i="16"/>
  <c r="I30" i="16"/>
  <c r="J103" i="16"/>
  <c r="I103" i="16"/>
  <c r="J102" i="16"/>
  <c r="I102" i="16"/>
  <c r="J101" i="16"/>
  <c r="I101" i="16"/>
  <c r="J100" i="16"/>
  <c r="I100" i="16"/>
  <c r="J29" i="16"/>
  <c r="I29" i="16"/>
  <c r="J28" i="16"/>
  <c r="I28" i="16"/>
  <c r="J99" i="16"/>
  <c r="I99" i="16"/>
  <c r="J98" i="16"/>
  <c r="I98" i="16"/>
  <c r="J27" i="16"/>
  <c r="I27" i="16"/>
  <c r="J26" i="16"/>
  <c r="I26" i="16"/>
  <c r="J97" i="16"/>
  <c r="I97" i="16"/>
  <c r="J96" i="16"/>
  <c r="I96" i="16"/>
  <c r="J25" i="16"/>
  <c r="I25" i="16"/>
  <c r="J95" i="16"/>
  <c r="I95" i="16"/>
  <c r="J94" i="16"/>
  <c r="I94" i="16"/>
  <c r="J93" i="16"/>
  <c r="I93" i="16"/>
  <c r="Z218" i="13"/>
  <c r="Z217" i="13"/>
  <c r="Z216" i="13"/>
  <c r="Z215" i="13"/>
  <c r="Z214" i="13"/>
  <c r="U51" i="1" l="1"/>
  <c r="M51" i="1"/>
  <c r="R51" i="1"/>
  <c r="J51" i="1"/>
  <c r="Q51" i="1"/>
  <c r="I51" i="1"/>
  <c r="N51" i="1"/>
  <c r="F51" i="1"/>
  <c r="S51" i="1"/>
  <c r="O51" i="1"/>
  <c r="K51" i="1"/>
  <c r="G51" i="1"/>
  <c r="T51" i="1"/>
  <c r="P51" i="1"/>
  <c r="L51" i="1"/>
  <c r="H51" i="1"/>
  <c r="Z213" i="13"/>
  <c r="Z212" i="13"/>
  <c r="Z211" i="13"/>
  <c r="Z210" i="13"/>
  <c r="Z94" i="6"/>
  <c r="V94" i="6"/>
  <c r="R94" i="6"/>
  <c r="N94" i="6"/>
  <c r="J94" i="6"/>
  <c r="F94" i="6"/>
  <c r="X91" i="6"/>
  <c r="T91" i="6"/>
  <c r="P91" i="6"/>
  <c r="L91" i="6"/>
  <c r="H91" i="6"/>
  <c r="Z88" i="6"/>
  <c r="V88" i="6"/>
  <c r="R88" i="6"/>
  <c r="N88" i="6"/>
  <c r="J88" i="6"/>
  <c r="F88" i="6"/>
  <c r="X85" i="6"/>
  <c r="T85" i="6"/>
  <c r="P85" i="6"/>
  <c r="L85" i="6"/>
  <c r="H85" i="6"/>
  <c r="Z82" i="6"/>
  <c r="V82" i="6"/>
  <c r="R82" i="6"/>
  <c r="N82" i="6"/>
  <c r="J82" i="6"/>
  <c r="F82" i="6"/>
  <c r="X79" i="6"/>
  <c r="T79" i="6"/>
  <c r="P79" i="6"/>
  <c r="L79" i="6"/>
  <c r="H79" i="6"/>
  <c r="Z76" i="6"/>
  <c r="V76" i="6"/>
  <c r="R76" i="6"/>
  <c r="N76" i="6"/>
  <c r="J76" i="6"/>
  <c r="F76" i="6"/>
  <c r="X73" i="6"/>
  <c r="T73" i="6"/>
  <c r="P73" i="6"/>
  <c r="L73" i="6"/>
  <c r="H73" i="6"/>
  <c r="Z70" i="6"/>
  <c r="V70" i="6"/>
  <c r="R70" i="6"/>
  <c r="N70" i="6"/>
  <c r="J70" i="6"/>
  <c r="F70" i="6"/>
  <c r="X67" i="6"/>
  <c r="T67" i="6"/>
  <c r="P67" i="6"/>
  <c r="L67" i="6"/>
  <c r="H67" i="6"/>
  <c r="Z64" i="6"/>
  <c r="V64" i="6"/>
  <c r="R64" i="6"/>
  <c r="N64" i="6"/>
  <c r="J64" i="6"/>
  <c r="F64" i="6"/>
  <c r="X61" i="6"/>
  <c r="T61" i="6"/>
  <c r="P61" i="6"/>
  <c r="L61" i="6"/>
  <c r="H61" i="6"/>
  <c r="Z58" i="6"/>
  <c r="V58" i="6"/>
  <c r="R58" i="6"/>
  <c r="N58" i="6"/>
  <c r="J58" i="6"/>
  <c r="F58" i="6"/>
  <c r="X55" i="6"/>
  <c r="T55" i="6"/>
  <c r="P55" i="6"/>
  <c r="L55" i="6"/>
  <c r="H55" i="6"/>
  <c r="Z52" i="6"/>
  <c r="V52" i="6"/>
  <c r="R52" i="6"/>
  <c r="N52" i="6"/>
  <c r="J52" i="6"/>
  <c r="F52" i="6"/>
  <c r="X49" i="6"/>
  <c r="T49" i="6"/>
  <c r="P49" i="6"/>
  <c r="L49" i="6"/>
  <c r="H49" i="6"/>
  <c r="Z46" i="6"/>
  <c r="V46" i="6"/>
  <c r="R46" i="6"/>
  <c r="N46" i="6"/>
  <c r="J46" i="6"/>
  <c r="F46" i="6"/>
  <c r="X43" i="6"/>
  <c r="T43" i="6"/>
  <c r="P43" i="6"/>
  <c r="L43" i="6"/>
  <c r="H43" i="6"/>
  <c r="Z40" i="6"/>
  <c r="V40" i="6"/>
  <c r="R40" i="6"/>
  <c r="N40" i="6"/>
  <c r="J40" i="6"/>
  <c r="F40" i="6"/>
  <c r="X37" i="6"/>
  <c r="T37" i="6"/>
  <c r="P37" i="6"/>
  <c r="L37" i="6"/>
  <c r="H37" i="6"/>
  <c r="Z34" i="6"/>
  <c r="V34" i="6"/>
  <c r="R34" i="6"/>
  <c r="N34" i="6"/>
  <c r="J34" i="6"/>
  <c r="F34" i="6"/>
  <c r="X31" i="6"/>
  <c r="T31" i="6"/>
  <c r="P31" i="6"/>
  <c r="L31" i="6"/>
  <c r="H31" i="6"/>
  <c r="Z28" i="6"/>
  <c r="V28" i="6"/>
  <c r="R28" i="6"/>
  <c r="N28" i="6"/>
  <c r="J28" i="6"/>
  <c r="F28" i="6"/>
  <c r="Y94" i="6"/>
  <c r="U94" i="6"/>
  <c r="Q94" i="6"/>
  <c r="M94" i="6"/>
  <c r="I94" i="6"/>
  <c r="E94" i="6"/>
  <c r="W91" i="6"/>
  <c r="S91" i="6"/>
  <c r="O91" i="6"/>
  <c r="K91" i="6"/>
  <c r="G91" i="6"/>
  <c r="Y88" i="6"/>
  <c r="U88" i="6"/>
  <c r="Q88" i="6"/>
  <c r="M88" i="6"/>
  <c r="I88" i="6"/>
  <c r="E88" i="6"/>
  <c r="W85" i="6"/>
  <c r="S85" i="6"/>
  <c r="O85" i="6"/>
  <c r="K85" i="6"/>
  <c r="G85" i="6"/>
  <c r="Y82" i="6"/>
  <c r="U82" i="6"/>
  <c r="Q82" i="6"/>
  <c r="M82" i="6"/>
  <c r="I82" i="6"/>
  <c r="E82" i="6"/>
  <c r="W79" i="6"/>
  <c r="S79" i="6"/>
  <c r="O79" i="6"/>
  <c r="K79" i="6"/>
  <c r="G79" i="6"/>
  <c r="Y76" i="6"/>
  <c r="U76" i="6"/>
  <c r="Q76" i="6"/>
  <c r="M76" i="6"/>
  <c r="I76" i="6"/>
  <c r="E76" i="6"/>
  <c r="W73" i="6"/>
  <c r="S73" i="6"/>
  <c r="O73" i="6"/>
  <c r="K73" i="6"/>
  <c r="G73" i="6"/>
  <c r="Y70" i="6"/>
  <c r="U70" i="6"/>
  <c r="Q70" i="6"/>
  <c r="M70" i="6"/>
  <c r="I70" i="6"/>
  <c r="E70" i="6"/>
  <c r="W67" i="6"/>
  <c r="S67" i="6"/>
  <c r="O67" i="6"/>
  <c r="K67" i="6"/>
  <c r="G67" i="6"/>
  <c r="Y64" i="6"/>
  <c r="U64" i="6"/>
  <c r="Q64" i="6"/>
  <c r="M64" i="6"/>
  <c r="I64" i="6"/>
  <c r="E64" i="6"/>
  <c r="W61" i="6"/>
  <c r="S61" i="6"/>
  <c r="O61" i="6"/>
  <c r="K61" i="6"/>
  <c r="G61" i="6"/>
  <c r="Y58" i="6"/>
  <c r="U58" i="6"/>
  <c r="Q58" i="6"/>
  <c r="M58" i="6"/>
  <c r="I58" i="6"/>
  <c r="E58" i="6"/>
  <c r="W55" i="6"/>
  <c r="S55" i="6"/>
  <c r="O55" i="6"/>
  <c r="K55" i="6"/>
  <c r="G55" i="6"/>
  <c r="Y52" i="6"/>
  <c r="U52" i="6"/>
  <c r="Q52" i="6"/>
  <c r="M52" i="6"/>
  <c r="I52" i="6"/>
  <c r="E52" i="6"/>
  <c r="W49" i="6"/>
  <c r="S49" i="6"/>
  <c r="O49" i="6"/>
  <c r="K49" i="6"/>
  <c r="G49" i="6"/>
  <c r="Y46" i="6"/>
  <c r="U46" i="6"/>
  <c r="Q46" i="6"/>
  <c r="M46" i="6"/>
  <c r="I46" i="6"/>
  <c r="E46" i="6"/>
  <c r="W43" i="6"/>
  <c r="S43" i="6"/>
  <c r="O43" i="6"/>
  <c r="K43" i="6"/>
  <c r="G43" i="6"/>
  <c r="Y40" i="6"/>
  <c r="U40" i="6"/>
  <c r="Q40" i="6"/>
  <c r="M40" i="6"/>
  <c r="I40" i="6"/>
  <c r="E40" i="6"/>
  <c r="W37" i="6"/>
  <c r="S37" i="6"/>
  <c r="O37" i="6"/>
  <c r="K37" i="6"/>
  <c r="G37" i="6"/>
  <c r="Y34" i="6"/>
  <c r="U34" i="6"/>
  <c r="Q34" i="6"/>
  <c r="M34" i="6"/>
  <c r="I34" i="6"/>
  <c r="E34" i="6"/>
  <c r="W31" i="6"/>
  <c r="S31" i="6"/>
  <c r="O31" i="6"/>
  <c r="K31" i="6"/>
  <c r="G31" i="6"/>
  <c r="Y28" i="6"/>
  <c r="U28" i="6"/>
  <c r="Q28" i="6"/>
  <c r="M28" i="6"/>
  <c r="I28" i="6"/>
  <c r="E28" i="6"/>
  <c r="X94" i="6"/>
  <c r="T94" i="6"/>
  <c r="P94" i="6"/>
  <c r="L94" i="6"/>
  <c r="H94" i="6"/>
  <c r="Z91" i="6"/>
  <c r="V91" i="6"/>
  <c r="R91" i="6"/>
  <c r="N91" i="6"/>
  <c r="J91" i="6"/>
  <c r="F91" i="6"/>
  <c r="X88" i="6"/>
  <c r="T88" i="6"/>
  <c r="P88" i="6"/>
  <c r="L88" i="6"/>
  <c r="H88" i="6"/>
  <c r="Z85" i="6"/>
  <c r="V85" i="6"/>
  <c r="R85" i="6"/>
  <c r="N85" i="6"/>
  <c r="J85" i="6"/>
  <c r="F85" i="6"/>
  <c r="X82" i="6"/>
  <c r="T82" i="6"/>
  <c r="P82" i="6"/>
  <c r="L82" i="6"/>
  <c r="H82" i="6"/>
  <c r="Z79" i="6"/>
  <c r="V79" i="6"/>
  <c r="R79" i="6"/>
  <c r="N79" i="6"/>
  <c r="J79" i="6"/>
  <c r="F79" i="6"/>
  <c r="X76" i="6"/>
  <c r="T76" i="6"/>
  <c r="P76" i="6"/>
  <c r="L76" i="6"/>
  <c r="H76" i="6"/>
  <c r="Z73" i="6"/>
  <c r="V73" i="6"/>
  <c r="R73" i="6"/>
  <c r="N73" i="6"/>
  <c r="J73" i="6"/>
  <c r="F73" i="6"/>
  <c r="X70" i="6"/>
  <c r="T70" i="6"/>
  <c r="P70" i="6"/>
  <c r="L70" i="6"/>
  <c r="H70" i="6"/>
  <c r="Z67" i="6"/>
  <c r="V67" i="6"/>
  <c r="R67" i="6"/>
  <c r="N67" i="6"/>
  <c r="J67" i="6"/>
  <c r="F67" i="6"/>
  <c r="X64" i="6"/>
  <c r="T64" i="6"/>
  <c r="P64" i="6"/>
  <c r="L64" i="6"/>
  <c r="H64" i="6"/>
  <c r="Z61" i="6"/>
  <c r="V61" i="6"/>
  <c r="R61" i="6"/>
  <c r="N61" i="6"/>
  <c r="J61" i="6"/>
  <c r="F61" i="6"/>
  <c r="X58" i="6"/>
  <c r="T58" i="6"/>
  <c r="P58" i="6"/>
  <c r="L58" i="6"/>
  <c r="H58" i="6"/>
  <c r="Z55" i="6"/>
  <c r="V55" i="6"/>
  <c r="R55" i="6"/>
  <c r="N55" i="6"/>
  <c r="J55" i="6"/>
  <c r="F55" i="6"/>
  <c r="X52" i="6"/>
  <c r="T52" i="6"/>
  <c r="P52" i="6"/>
  <c r="L52" i="6"/>
  <c r="H52" i="6"/>
  <c r="Z49" i="6"/>
  <c r="V49" i="6"/>
  <c r="R49" i="6"/>
  <c r="N49" i="6"/>
  <c r="J49" i="6"/>
  <c r="F49" i="6"/>
  <c r="X46" i="6"/>
  <c r="T46" i="6"/>
  <c r="P46" i="6"/>
  <c r="L46" i="6"/>
  <c r="H46" i="6"/>
  <c r="Z43" i="6"/>
  <c r="V43" i="6"/>
  <c r="R43" i="6"/>
  <c r="N43" i="6"/>
  <c r="J43" i="6"/>
  <c r="F43" i="6"/>
  <c r="X40" i="6"/>
  <c r="T40" i="6"/>
  <c r="P40" i="6"/>
  <c r="L40" i="6"/>
  <c r="H40" i="6"/>
  <c r="Z37" i="6"/>
  <c r="V37" i="6"/>
  <c r="R37" i="6"/>
  <c r="N37" i="6"/>
  <c r="J37" i="6"/>
  <c r="F37" i="6"/>
  <c r="X34" i="6"/>
  <c r="T34" i="6"/>
  <c r="P34" i="6"/>
  <c r="L34" i="6"/>
  <c r="H34" i="6"/>
  <c r="Z31" i="6"/>
  <c r="W94" i="6"/>
  <c r="S94" i="6"/>
  <c r="O94" i="6"/>
  <c r="K94" i="6"/>
  <c r="G94" i="6"/>
  <c r="Y91" i="6"/>
  <c r="U91" i="6"/>
  <c r="Q91" i="6"/>
  <c r="M91" i="6"/>
  <c r="I91" i="6"/>
  <c r="E91" i="6"/>
  <c r="W88" i="6"/>
  <c r="S88" i="6"/>
  <c r="O88" i="6"/>
  <c r="K88" i="6"/>
  <c r="G88" i="6"/>
  <c r="Y85" i="6"/>
  <c r="U85" i="6"/>
  <c r="Q85" i="6"/>
  <c r="M85" i="6"/>
  <c r="I85" i="6"/>
  <c r="E85" i="6"/>
  <c r="W82" i="6"/>
  <c r="S82" i="6"/>
  <c r="O82" i="6"/>
  <c r="K82" i="6"/>
  <c r="G82" i="6"/>
  <c r="Y79" i="6"/>
  <c r="U79" i="6"/>
  <c r="Q79" i="6"/>
  <c r="M79" i="6"/>
  <c r="I79" i="6"/>
  <c r="E79" i="6"/>
  <c r="W76" i="6"/>
  <c r="S76" i="6"/>
  <c r="O76" i="6"/>
  <c r="K76" i="6"/>
  <c r="G76" i="6"/>
  <c r="Y73" i="6"/>
  <c r="U73" i="6"/>
  <c r="Q73" i="6"/>
  <c r="M73" i="6"/>
  <c r="I73" i="6"/>
  <c r="E73" i="6"/>
  <c r="W70" i="6"/>
  <c r="S70" i="6"/>
  <c r="O70" i="6"/>
  <c r="K70" i="6"/>
  <c r="G70" i="6"/>
  <c r="Y67" i="6"/>
  <c r="U67" i="6"/>
  <c r="Q67" i="6"/>
  <c r="M67" i="6"/>
  <c r="I67" i="6"/>
  <c r="E67" i="6"/>
  <c r="W64" i="6"/>
  <c r="S64" i="6"/>
  <c r="O64" i="6"/>
  <c r="K64" i="6"/>
  <c r="G64" i="6"/>
  <c r="Y61" i="6"/>
  <c r="U61" i="6"/>
  <c r="Q61" i="6"/>
  <c r="M61" i="6"/>
  <c r="I61" i="6"/>
  <c r="E61" i="6"/>
  <c r="W58" i="6"/>
  <c r="S58" i="6"/>
  <c r="O58" i="6"/>
  <c r="K58" i="6"/>
  <c r="G58" i="6"/>
  <c r="Y55" i="6"/>
  <c r="U55" i="6"/>
  <c r="Q55" i="6"/>
  <c r="M55" i="6"/>
  <c r="I55" i="6"/>
  <c r="E55" i="6"/>
  <c r="W52" i="6"/>
  <c r="S52" i="6"/>
  <c r="O52" i="6"/>
  <c r="K52" i="6"/>
  <c r="G52" i="6"/>
  <c r="Y49" i="6"/>
  <c r="U49" i="6"/>
  <c r="Q49" i="6"/>
  <c r="M49" i="6"/>
  <c r="I49" i="6"/>
  <c r="E49" i="6"/>
  <c r="W46" i="6"/>
  <c r="S46" i="6"/>
  <c r="O46" i="6"/>
  <c r="K46" i="6"/>
  <c r="G46" i="6"/>
  <c r="Y43" i="6"/>
  <c r="U43" i="6"/>
  <c r="Q43" i="6"/>
  <c r="M43" i="6"/>
  <c r="I43" i="6"/>
  <c r="E43" i="6"/>
  <c r="W40" i="6"/>
  <c r="S40" i="6"/>
  <c r="O40" i="6"/>
  <c r="K40" i="6"/>
  <c r="G40" i="6"/>
  <c r="Y37" i="6"/>
  <c r="U37" i="6"/>
  <c r="Q37" i="6"/>
  <c r="M37" i="6"/>
  <c r="I37" i="6"/>
  <c r="E37" i="6"/>
  <c r="W34" i="6"/>
  <c r="S34" i="6"/>
  <c r="O34" i="6"/>
  <c r="K34" i="6"/>
  <c r="G34" i="6"/>
  <c r="Y31" i="6"/>
  <c r="U31" i="6"/>
  <c r="V31" i="6"/>
  <c r="M31" i="6"/>
  <c r="E31" i="6"/>
  <c r="S28" i="6"/>
  <c r="K28" i="6"/>
  <c r="Y25" i="6"/>
  <c r="U25" i="6"/>
  <c r="Q25" i="6"/>
  <c r="M25" i="6"/>
  <c r="I25" i="6"/>
  <c r="E25" i="6"/>
  <c r="W22" i="6"/>
  <c r="S22" i="6"/>
  <c r="O22" i="6"/>
  <c r="K22" i="6"/>
  <c r="G22" i="6"/>
  <c r="Y19" i="6"/>
  <c r="U19" i="6"/>
  <c r="Q19" i="6"/>
  <c r="M19" i="6"/>
  <c r="I19" i="6"/>
  <c r="E19" i="6"/>
  <c r="W16" i="6"/>
  <c r="S16" i="6"/>
  <c r="O16" i="6"/>
  <c r="K16" i="6"/>
  <c r="G16" i="6"/>
  <c r="Y13" i="6"/>
  <c r="U13" i="6"/>
  <c r="Q13" i="6"/>
  <c r="M13" i="6"/>
  <c r="I13" i="6"/>
  <c r="E13" i="6"/>
  <c r="W10" i="6"/>
  <c r="S10" i="6"/>
  <c r="O10" i="6"/>
  <c r="K10" i="6"/>
  <c r="G10" i="6"/>
  <c r="Y7" i="6"/>
  <c r="U7" i="6"/>
  <c r="Q7" i="6"/>
  <c r="M7" i="6"/>
  <c r="I7" i="6"/>
  <c r="E7" i="6"/>
  <c r="W4" i="6"/>
  <c r="S4" i="6"/>
  <c r="O4" i="6"/>
  <c r="K4" i="6"/>
  <c r="G4" i="6"/>
  <c r="T7" i="6"/>
  <c r="L7" i="6"/>
  <c r="Z4" i="6"/>
  <c r="R4" i="6"/>
  <c r="N4" i="6"/>
  <c r="F4" i="6"/>
  <c r="I4" i="6"/>
  <c r="T4" i="6"/>
  <c r="R31" i="6"/>
  <c r="J31" i="6"/>
  <c r="X28" i="6"/>
  <c r="P28" i="6"/>
  <c r="H28" i="6"/>
  <c r="X25" i="6"/>
  <c r="T25" i="6"/>
  <c r="P25" i="6"/>
  <c r="L25" i="6"/>
  <c r="H25" i="6"/>
  <c r="Z22" i="6"/>
  <c r="V22" i="6"/>
  <c r="R22" i="6"/>
  <c r="N22" i="6"/>
  <c r="J22" i="6"/>
  <c r="F22" i="6"/>
  <c r="X19" i="6"/>
  <c r="T19" i="6"/>
  <c r="P19" i="6"/>
  <c r="L19" i="6"/>
  <c r="H19" i="6"/>
  <c r="Z16" i="6"/>
  <c r="V16" i="6"/>
  <c r="R16" i="6"/>
  <c r="N16" i="6"/>
  <c r="J16" i="6"/>
  <c r="F16" i="6"/>
  <c r="X13" i="6"/>
  <c r="T13" i="6"/>
  <c r="P13" i="6"/>
  <c r="L13" i="6"/>
  <c r="H13" i="6"/>
  <c r="Z10" i="6"/>
  <c r="V10" i="6"/>
  <c r="R10" i="6"/>
  <c r="N10" i="6"/>
  <c r="J10" i="6"/>
  <c r="F10" i="6"/>
  <c r="X7" i="6"/>
  <c r="P7" i="6"/>
  <c r="H7" i="6"/>
  <c r="V4" i="6"/>
  <c r="J4" i="6"/>
  <c r="F7" i="6"/>
  <c r="H4" i="6"/>
  <c r="Q31" i="6"/>
  <c r="I31" i="6"/>
  <c r="W28" i="6"/>
  <c r="O28" i="6"/>
  <c r="G28" i="6"/>
  <c r="W25" i="6"/>
  <c r="S25" i="6"/>
  <c r="O25" i="6"/>
  <c r="K25" i="6"/>
  <c r="G25" i="6"/>
  <c r="Y22" i="6"/>
  <c r="U22" i="6"/>
  <c r="Q22" i="6"/>
  <c r="M22" i="6"/>
  <c r="I22" i="6"/>
  <c r="E22" i="6"/>
  <c r="W19" i="6"/>
  <c r="S19" i="6"/>
  <c r="O19" i="6"/>
  <c r="K19" i="6"/>
  <c r="G19" i="6"/>
  <c r="Y16" i="6"/>
  <c r="U16" i="6"/>
  <c r="Q16" i="6"/>
  <c r="M16" i="6"/>
  <c r="I16" i="6"/>
  <c r="E16" i="6"/>
  <c r="W13" i="6"/>
  <c r="S13" i="6"/>
  <c r="O13" i="6"/>
  <c r="K13" i="6"/>
  <c r="G13" i="6"/>
  <c r="Y10" i="6"/>
  <c r="U10" i="6"/>
  <c r="Q10" i="6"/>
  <c r="M10" i="6"/>
  <c r="I10" i="6"/>
  <c r="E10" i="6"/>
  <c r="W7" i="6"/>
  <c r="S7" i="6"/>
  <c r="O7" i="6"/>
  <c r="K7" i="6"/>
  <c r="G7" i="6"/>
  <c r="Y4" i="6"/>
  <c r="U4" i="6"/>
  <c r="Q4" i="6"/>
  <c r="M4" i="6"/>
  <c r="E4" i="6"/>
  <c r="L4" i="6"/>
  <c r="N31" i="6"/>
  <c r="F31" i="6"/>
  <c r="T28" i="6"/>
  <c r="L28" i="6"/>
  <c r="Z25" i="6"/>
  <c r="V25" i="6"/>
  <c r="R25" i="6"/>
  <c r="N25" i="6"/>
  <c r="J25" i="6"/>
  <c r="F25" i="6"/>
  <c r="X22" i="6"/>
  <c r="T22" i="6"/>
  <c r="P22" i="6"/>
  <c r="L22" i="6"/>
  <c r="H22" i="6"/>
  <c r="Z19" i="6"/>
  <c r="V19" i="6"/>
  <c r="R19" i="6"/>
  <c r="N19" i="6"/>
  <c r="J19" i="6"/>
  <c r="F19" i="6"/>
  <c r="X16" i="6"/>
  <c r="T16" i="6"/>
  <c r="P16" i="6"/>
  <c r="L16" i="6"/>
  <c r="H16" i="6"/>
  <c r="Z13" i="6"/>
  <c r="V13" i="6"/>
  <c r="R13" i="6"/>
  <c r="N13" i="6"/>
  <c r="J13" i="6"/>
  <c r="F13" i="6"/>
  <c r="X10" i="6"/>
  <c r="T10" i="6"/>
  <c r="P10" i="6"/>
  <c r="L10" i="6"/>
  <c r="H10" i="6"/>
  <c r="Z7" i="6"/>
  <c r="V7" i="6"/>
  <c r="R7" i="6"/>
  <c r="N7" i="6"/>
  <c r="J7" i="6"/>
  <c r="X4" i="6"/>
  <c r="P4" i="6"/>
  <c r="W94" i="5"/>
  <c r="S94" i="5"/>
  <c r="O94" i="5"/>
  <c r="K94" i="5"/>
  <c r="G94" i="5"/>
  <c r="V91" i="5"/>
  <c r="R91" i="5"/>
  <c r="N91" i="5"/>
  <c r="J91" i="5"/>
  <c r="F91" i="5"/>
  <c r="U88" i="5"/>
  <c r="Q88" i="5"/>
  <c r="M88" i="5"/>
  <c r="I88" i="5"/>
  <c r="E88" i="5"/>
  <c r="T85" i="5"/>
  <c r="P85" i="5"/>
  <c r="L85" i="5"/>
  <c r="H85" i="5"/>
  <c r="W82" i="5"/>
  <c r="S82" i="5"/>
  <c r="O82" i="5"/>
  <c r="K82" i="5"/>
  <c r="G82" i="5"/>
  <c r="V79" i="5"/>
  <c r="R79" i="5"/>
  <c r="N79" i="5"/>
  <c r="J79" i="5"/>
  <c r="F79" i="5"/>
  <c r="U76" i="5"/>
  <c r="Q76" i="5"/>
  <c r="M76" i="5"/>
  <c r="I76" i="5"/>
  <c r="E76" i="5"/>
  <c r="T73" i="5"/>
  <c r="P73" i="5"/>
  <c r="L73" i="5"/>
  <c r="H73" i="5"/>
  <c r="W70" i="5"/>
  <c r="S70" i="5"/>
  <c r="O70" i="5"/>
  <c r="K70" i="5"/>
  <c r="G70" i="5"/>
  <c r="V67" i="5"/>
  <c r="R67" i="5"/>
  <c r="N67" i="5"/>
  <c r="J67" i="5"/>
  <c r="F67" i="5"/>
  <c r="U64" i="5"/>
  <c r="Q64" i="5"/>
  <c r="M64" i="5"/>
  <c r="I64" i="5"/>
  <c r="E64" i="5"/>
  <c r="T61" i="5"/>
  <c r="P61" i="5"/>
  <c r="L61" i="5"/>
  <c r="H61" i="5"/>
  <c r="W58" i="5"/>
  <c r="S58" i="5"/>
  <c r="O58" i="5"/>
  <c r="K58" i="5"/>
  <c r="G58" i="5"/>
  <c r="V55" i="5"/>
  <c r="R55" i="5"/>
  <c r="N55" i="5"/>
  <c r="J55" i="5"/>
  <c r="F55" i="5"/>
  <c r="U52" i="5"/>
  <c r="Q52" i="5"/>
  <c r="M52" i="5"/>
  <c r="I52" i="5"/>
  <c r="E52" i="5"/>
  <c r="T49" i="5"/>
  <c r="P49" i="5"/>
  <c r="L49" i="5"/>
  <c r="H49" i="5"/>
  <c r="W46" i="5"/>
  <c r="S46" i="5"/>
  <c r="O46" i="5"/>
  <c r="K46" i="5"/>
  <c r="G46" i="5"/>
  <c r="V43" i="5"/>
  <c r="R43" i="5"/>
  <c r="N43" i="5"/>
  <c r="J43" i="5"/>
  <c r="F43" i="5"/>
  <c r="U40" i="5"/>
  <c r="Q40" i="5"/>
  <c r="M40" i="5"/>
  <c r="I40" i="5"/>
  <c r="E40" i="5"/>
  <c r="T37" i="5"/>
  <c r="P37" i="5"/>
  <c r="L37" i="5"/>
  <c r="H37" i="5"/>
  <c r="W34" i="5"/>
  <c r="S34" i="5"/>
  <c r="O34" i="5"/>
  <c r="K34" i="5"/>
  <c r="G34" i="5"/>
  <c r="V31" i="5"/>
  <c r="R31" i="5"/>
  <c r="N31" i="5"/>
  <c r="J31" i="5"/>
  <c r="F31" i="5"/>
  <c r="U28" i="5"/>
  <c r="Q28" i="5"/>
  <c r="M28" i="5"/>
  <c r="I28" i="5"/>
  <c r="E28" i="5"/>
  <c r="T25" i="5"/>
  <c r="P25" i="5"/>
  <c r="L25" i="5"/>
  <c r="H25" i="5"/>
  <c r="W22" i="5"/>
  <c r="S22" i="5"/>
  <c r="O22" i="5"/>
  <c r="K22" i="5"/>
  <c r="G22" i="5"/>
  <c r="V19" i="5"/>
  <c r="R19" i="5"/>
  <c r="N19" i="5"/>
  <c r="J19" i="5"/>
  <c r="F19" i="5"/>
  <c r="U16" i="5"/>
  <c r="Q16" i="5"/>
  <c r="M16" i="5"/>
  <c r="V94" i="5"/>
  <c r="R94" i="5"/>
  <c r="N94" i="5"/>
  <c r="J94" i="5"/>
  <c r="F94" i="5"/>
  <c r="U91" i="5"/>
  <c r="Q91" i="5"/>
  <c r="M91" i="5"/>
  <c r="I91" i="5"/>
  <c r="E91" i="5"/>
  <c r="T88" i="5"/>
  <c r="P88" i="5"/>
  <c r="L88" i="5"/>
  <c r="H88" i="5"/>
  <c r="W85" i="5"/>
  <c r="S85" i="5"/>
  <c r="O85" i="5"/>
  <c r="K85" i="5"/>
  <c r="G85" i="5"/>
  <c r="V82" i="5"/>
  <c r="R82" i="5"/>
  <c r="N82" i="5"/>
  <c r="J82" i="5"/>
  <c r="F82" i="5"/>
  <c r="U79" i="5"/>
  <c r="Q79" i="5"/>
  <c r="M79" i="5"/>
  <c r="I79" i="5"/>
  <c r="E79" i="5"/>
  <c r="T76" i="5"/>
  <c r="P76" i="5"/>
  <c r="L76" i="5"/>
  <c r="H76" i="5"/>
  <c r="W73" i="5"/>
  <c r="S73" i="5"/>
  <c r="O73" i="5"/>
  <c r="K73" i="5"/>
  <c r="G73" i="5"/>
  <c r="V70" i="5"/>
  <c r="R70" i="5"/>
  <c r="N70" i="5"/>
  <c r="J70" i="5"/>
  <c r="F70" i="5"/>
  <c r="U67" i="5"/>
  <c r="Q67" i="5"/>
  <c r="M67" i="5"/>
  <c r="I67" i="5"/>
  <c r="E67" i="5"/>
  <c r="T64" i="5"/>
  <c r="P64" i="5"/>
  <c r="L64" i="5"/>
  <c r="H64" i="5"/>
  <c r="W61" i="5"/>
  <c r="S61" i="5"/>
  <c r="O61" i="5"/>
  <c r="K61" i="5"/>
  <c r="G61" i="5"/>
  <c r="V58" i="5"/>
  <c r="R58" i="5"/>
  <c r="N58" i="5"/>
  <c r="J58" i="5"/>
  <c r="F58" i="5"/>
  <c r="U55" i="5"/>
  <c r="Q55" i="5"/>
  <c r="M55" i="5"/>
  <c r="I55" i="5"/>
  <c r="E55" i="5"/>
  <c r="T52" i="5"/>
  <c r="P52" i="5"/>
  <c r="L52" i="5"/>
  <c r="H52" i="5"/>
  <c r="W49" i="5"/>
  <c r="S49" i="5"/>
  <c r="O49" i="5"/>
  <c r="K49" i="5"/>
  <c r="G49" i="5"/>
  <c r="V46" i="5"/>
  <c r="R46" i="5"/>
  <c r="N46" i="5"/>
  <c r="J46" i="5"/>
  <c r="F46" i="5"/>
  <c r="U43" i="5"/>
  <c r="Q43" i="5"/>
  <c r="M43" i="5"/>
  <c r="I43" i="5"/>
  <c r="E43" i="5"/>
  <c r="T40" i="5"/>
  <c r="P40" i="5"/>
  <c r="L40" i="5"/>
  <c r="H40" i="5"/>
  <c r="W37" i="5"/>
  <c r="S37" i="5"/>
  <c r="O37" i="5"/>
  <c r="K37" i="5"/>
  <c r="G37" i="5"/>
  <c r="V34" i="5"/>
  <c r="R34" i="5"/>
  <c r="N34" i="5"/>
  <c r="J34" i="5"/>
  <c r="F34" i="5"/>
  <c r="U94" i="5"/>
  <c r="Q94" i="5"/>
  <c r="M94" i="5"/>
  <c r="I94" i="5"/>
  <c r="E94" i="5"/>
  <c r="T91" i="5"/>
  <c r="P91" i="5"/>
  <c r="L91" i="5"/>
  <c r="H91" i="5"/>
  <c r="W88" i="5"/>
  <c r="S88" i="5"/>
  <c r="O88" i="5"/>
  <c r="K88" i="5"/>
  <c r="G88" i="5"/>
  <c r="V85" i="5"/>
  <c r="R85" i="5"/>
  <c r="N85" i="5"/>
  <c r="J85" i="5"/>
  <c r="F85" i="5"/>
  <c r="U82" i="5"/>
  <c r="Q82" i="5"/>
  <c r="M82" i="5"/>
  <c r="I82" i="5"/>
  <c r="E82" i="5"/>
  <c r="T79" i="5"/>
  <c r="P79" i="5"/>
  <c r="L79" i="5"/>
  <c r="H79" i="5"/>
  <c r="W76" i="5"/>
  <c r="S76" i="5"/>
  <c r="O76" i="5"/>
  <c r="K76" i="5"/>
  <c r="G76" i="5"/>
  <c r="V73" i="5"/>
  <c r="R73" i="5"/>
  <c r="N73" i="5"/>
  <c r="J73" i="5"/>
  <c r="F73" i="5"/>
  <c r="U70" i="5"/>
  <c r="Q70" i="5"/>
  <c r="M70" i="5"/>
  <c r="I70" i="5"/>
  <c r="E70" i="5"/>
  <c r="T67" i="5"/>
  <c r="P67" i="5"/>
  <c r="L67" i="5"/>
  <c r="H67" i="5"/>
  <c r="W64" i="5"/>
  <c r="S64" i="5"/>
  <c r="O64" i="5"/>
  <c r="K64" i="5"/>
  <c r="G64" i="5"/>
  <c r="V61" i="5"/>
  <c r="R61" i="5"/>
  <c r="N61" i="5"/>
  <c r="J61" i="5"/>
  <c r="F61" i="5"/>
  <c r="U58" i="5"/>
  <c r="Q58" i="5"/>
  <c r="M58" i="5"/>
  <c r="I58" i="5"/>
  <c r="E58" i="5"/>
  <c r="T55" i="5"/>
  <c r="P55" i="5"/>
  <c r="L55" i="5"/>
  <c r="H55" i="5"/>
  <c r="W52" i="5"/>
  <c r="S52" i="5"/>
  <c r="O52" i="5"/>
  <c r="K52" i="5"/>
  <c r="G52" i="5"/>
  <c r="V49" i="5"/>
  <c r="R49" i="5"/>
  <c r="N49" i="5"/>
  <c r="J49" i="5"/>
  <c r="F49" i="5"/>
  <c r="U46" i="5"/>
  <c r="Q46" i="5"/>
  <c r="M46" i="5"/>
  <c r="I46" i="5"/>
  <c r="E46" i="5"/>
  <c r="T43" i="5"/>
  <c r="P43" i="5"/>
  <c r="L43" i="5"/>
  <c r="H43" i="5"/>
  <c r="W40" i="5"/>
  <c r="S40" i="5"/>
  <c r="O40" i="5"/>
  <c r="K40" i="5"/>
  <c r="G40" i="5"/>
  <c r="V37" i="5"/>
  <c r="R37" i="5"/>
  <c r="N37" i="5"/>
  <c r="J37" i="5"/>
  <c r="F37" i="5"/>
  <c r="U34" i="5"/>
  <c r="Q34" i="5"/>
  <c r="M34" i="5"/>
  <c r="I34" i="5"/>
  <c r="E34" i="5"/>
  <c r="T31" i="5"/>
  <c r="P31" i="5"/>
  <c r="L31" i="5"/>
  <c r="H31" i="5"/>
  <c r="W28" i="5"/>
  <c r="S28" i="5"/>
  <c r="O28" i="5"/>
  <c r="K28" i="5"/>
  <c r="G28" i="5"/>
  <c r="V25" i="5"/>
  <c r="R25" i="5"/>
  <c r="N25" i="5"/>
  <c r="J25" i="5"/>
  <c r="F25" i="5"/>
  <c r="U22" i="5"/>
  <c r="Q22" i="5"/>
  <c r="M22" i="5"/>
  <c r="I22" i="5"/>
  <c r="E22" i="5"/>
  <c r="T19" i="5"/>
  <c r="P19" i="5"/>
  <c r="L19" i="5"/>
  <c r="H19" i="5"/>
  <c r="W16" i="5"/>
  <c r="S16" i="5"/>
  <c r="O16" i="5"/>
  <c r="T94" i="5"/>
  <c r="W91" i="5"/>
  <c r="G91" i="5"/>
  <c r="J88" i="5"/>
  <c r="M85" i="5"/>
  <c r="P82" i="5"/>
  <c r="S79" i="5"/>
  <c r="V76" i="5"/>
  <c r="F76" i="5"/>
  <c r="I73" i="5"/>
  <c r="L70" i="5"/>
  <c r="O67" i="5"/>
  <c r="R64" i="5"/>
  <c r="U61" i="5"/>
  <c r="E61" i="5"/>
  <c r="H58" i="5"/>
  <c r="K55" i="5"/>
  <c r="N52" i="5"/>
  <c r="Q49" i="5"/>
  <c r="T46" i="5"/>
  <c r="W43" i="5"/>
  <c r="G43" i="5"/>
  <c r="J40" i="5"/>
  <c r="M37" i="5"/>
  <c r="P34" i="5"/>
  <c r="U31" i="5"/>
  <c r="M31" i="5"/>
  <c r="E31" i="5"/>
  <c r="P28" i="5"/>
  <c r="H28" i="5"/>
  <c r="S25" i="5"/>
  <c r="K25" i="5"/>
  <c r="V22" i="5"/>
  <c r="N22" i="5"/>
  <c r="F22" i="5"/>
  <c r="Q19" i="5"/>
  <c r="I19" i="5"/>
  <c r="T16" i="5"/>
  <c r="L16" i="5"/>
  <c r="H16" i="5"/>
  <c r="W13" i="5"/>
  <c r="S13" i="5"/>
  <c r="O13" i="5"/>
  <c r="K13" i="5"/>
  <c r="G13" i="5"/>
  <c r="V10" i="5"/>
  <c r="R10" i="5"/>
  <c r="N10" i="5"/>
  <c r="J10" i="5"/>
  <c r="F10" i="5"/>
  <c r="U7" i="5"/>
  <c r="Q7" i="5"/>
  <c r="M7" i="5"/>
  <c r="I7" i="5"/>
  <c r="E7" i="5"/>
  <c r="T4" i="5"/>
  <c r="P4" i="5"/>
  <c r="L4" i="5"/>
  <c r="H4" i="5"/>
  <c r="S67" i="5"/>
  <c r="R52" i="5"/>
  <c r="H46" i="5"/>
  <c r="Q37" i="5"/>
  <c r="O31" i="5"/>
  <c r="J28" i="5"/>
  <c r="E25" i="5"/>
  <c r="S19" i="5"/>
  <c r="N16" i="5"/>
  <c r="T13" i="5"/>
  <c r="H13" i="5"/>
  <c r="O10" i="5"/>
  <c r="V7" i="5"/>
  <c r="J7" i="5"/>
  <c r="Q4" i="5"/>
  <c r="E4" i="5"/>
  <c r="P94" i="5"/>
  <c r="S91" i="5"/>
  <c r="V88" i="5"/>
  <c r="F88" i="5"/>
  <c r="I85" i="5"/>
  <c r="L82" i="5"/>
  <c r="O79" i="5"/>
  <c r="R76" i="5"/>
  <c r="U73" i="5"/>
  <c r="E73" i="5"/>
  <c r="H70" i="5"/>
  <c r="K67" i="5"/>
  <c r="N64" i="5"/>
  <c r="Q61" i="5"/>
  <c r="T58" i="5"/>
  <c r="W55" i="5"/>
  <c r="G55" i="5"/>
  <c r="J52" i="5"/>
  <c r="M49" i="5"/>
  <c r="P46" i="5"/>
  <c r="S43" i="5"/>
  <c r="V40" i="5"/>
  <c r="F40" i="5"/>
  <c r="I37" i="5"/>
  <c r="L34" i="5"/>
  <c r="S31" i="5"/>
  <c r="K31" i="5"/>
  <c r="V28" i="5"/>
  <c r="N28" i="5"/>
  <c r="F28" i="5"/>
  <c r="Q25" i="5"/>
  <c r="I25" i="5"/>
  <c r="T22" i="5"/>
  <c r="L22" i="5"/>
  <c r="W19" i="5"/>
  <c r="O19" i="5"/>
  <c r="G19" i="5"/>
  <c r="R16" i="5"/>
  <c r="K16" i="5"/>
  <c r="G16" i="5"/>
  <c r="V13" i="5"/>
  <c r="R13" i="5"/>
  <c r="N13" i="5"/>
  <c r="J13" i="5"/>
  <c r="F13" i="5"/>
  <c r="U10" i="5"/>
  <c r="Q10" i="5"/>
  <c r="M10" i="5"/>
  <c r="I10" i="5"/>
  <c r="E10" i="5"/>
  <c r="T7" i="5"/>
  <c r="P7" i="5"/>
  <c r="L7" i="5"/>
  <c r="H7" i="5"/>
  <c r="W4" i="5"/>
  <c r="S4" i="5"/>
  <c r="O4" i="5"/>
  <c r="K4" i="5"/>
  <c r="G4" i="5"/>
  <c r="V64" i="5"/>
  <c r="O55" i="5"/>
  <c r="E49" i="5"/>
  <c r="N40" i="5"/>
  <c r="W31" i="5"/>
  <c r="R28" i="5"/>
  <c r="M25" i="5"/>
  <c r="P22" i="5"/>
  <c r="K19" i="5"/>
  <c r="I16" i="5"/>
  <c r="P13" i="5"/>
  <c r="W10" i="5"/>
  <c r="K10" i="5"/>
  <c r="R7" i="5"/>
  <c r="F7" i="5"/>
  <c r="M4" i="5"/>
  <c r="L94" i="5"/>
  <c r="O91" i="5"/>
  <c r="R88" i="5"/>
  <c r="U85" i="5"/>
  <c r="E85" i="5"/>
  <c r="H82" i="5"/>
  <c r="K79" i="5"/>
  <c r="N76" i="5"/>
  <c r="Q73" i="5"/>
  <c r="T70" i="5"/>
  <c r="W67" i="5"/>
  <c r="G67" i="5"/>
  <c r="J64" i="5"/>
  <c r="M61" i="5"/>
  <c r="P58" i="5"/>
  <c r="S55" i="5"/>
  <c r="V52" i="5"/>
  <c r="F52" i="5"/>
  <c r="I49" i="5"/>
  <c r="L46" i="5"/>
  <c r="O43" i="5"/>
  <c r="R40" i="5"/>
  <c r="U37" i="5"/>
  <c r="E37" i="5"/>
  <c r="H34" i="5"/>
  <c r="Q31" i="5"/>
  <c r="I31" i="5"/>
  <c r="T28" i="5"/>
  <c r="L28" i="5"/>
  <c r="W25" i="5"/>
  <c r="O25" i="5"/>
  <c r="G25" i="5"/>
  <c r="R22" i="5"/>
  <c r="J22" i="5"/>
  <c r="U19" i="5"/>
  <c r="M19" i="5"/>
  <c r="E19" i="5"/>
  <c r="P16" i="5"/>
  <c r="J16" i="5"/>
  <c r="F16" i="5"/>
  <c r="U13" i="5"/>
  <c r="Q13" i="5"/>
  <c r="M13" i="5"/>
  <c r="I13" i="5"/>
  <c r="E13" i="5"/>
  <c r="T10" i="5"/>
  <c r="P10" i="5"/>
  <c r="L10" i="5"/>
  <c r="H10" i="5"/>
  <c r="W7" i="5"/>
  <c r="S7" i="5"/>
  <c r="O7" i="5"/>
  <c r="K7" i="5"/>
  <c r="G7" i="5"/>
  <c r="V4" i="5"/>
  <c r="R4" i="5"/>
  <c r="N4" i="5"/>
  <c r="J4" i="5"/>
  <c r="F4" i="5"/>
  <c r="H94" i="5"/>
  <c r="K91" i="5"/>
  <c r="N88" i="5"/>
  <c r="Q85" i="5"/>
  <c r="T82" i="5"/>
  <c r="W79" i="5"/>
  <c r="G79" i="5"/>
  <c r="J76" i="5"/>
  <c r="M73" i="5"/>
  <c r="P70" i="5"/>
  <c r="F64" i="5"/>
  <c r="I61" i="5"/>
  <c r="L58" i="5"/>
  <c r="U49" i="5"/>
  <c r="K43" i="5"/>
  <c r="T34" i="5"/>
  <c r="G31" i="5"/>
  <c r="U25" i="5"/>
  <c r="H22" i="5"/>
  <c r="V16" i="5"/>
  <c r="E16" i="5"/>
  <c r="L13" i="5"/>
  <c r="S10" i="5"/>
  <c r="G10" i="5"/>
  <c r="N7" i="5"/>
  <c r="U4" i="5"/>
  <c r="I4" i="5"/>
  <c r="D51" i="1" l="1"/>
  <c r="Z208" i="13" l="1"/>
  <c r="Z204" i="13"/>
  <c r="Z189" i="13"/>
  <c r="Z198" i="13"/>
  <c r="Z180" i="13"/>
  <c r="Z201" i="13"/>
  <c r="Z192" i="13"/>
  <c r="Z191" i="13"/>
  <c r="Z183" i="13"/>
  <c r="Z184" i="13"/>
  <c r="Z207" i="13"/>
  <c r="Z203" i="13"/>
  <c r="Z182" i="13"/>
  <c r="Z202" i="13"/>
  <c r="Z181" i="13"/>
  <c r="Z176" i="13"/>
  <c r="Z177" i="13"/>
  <c r="Z178" i="13"/>
  <c r="Z199" i="13"/>
  <c r="Z190" i="13"/>
  <c r="Z185" i="13"/>
  <c r="Z195" i="13"/>
  <c r="Z188" i="13"/>
  <c r="Z196" i="13"/>
  <c r="Z209" i="13"/>
  <c r="Z205" i="13"/>
  <c r="Z193" i="13"/>
  <c r="Z197" i="13"/>
  <c r="Z206" i="13"/>
  <c r="Z186" i="13"/>
  <c r="Z179" i="13"/>
  <c r="Z194" i="13"/>
  <c r="Z200" i="13"/>
  <c r="Z175" i="13"/>
  <c r="Z187" i="13"/>
  <c r="Z39" i="1" l="1"/>
  <c r="Z37" i="1"/>
  <c r="Z173" i="13"/>
  <c r="Z165" i="13"/>
  <c r="Z162" i="13"/>
  <c r="Z163" i="13"/>
  <c r="Z170" i="13"/>
  <c r="Z171" i="13"/>
  <c r="Z169" i="13"/>
  <c r="Z174" i="13"/>
  <c r="Z159" i="13"/>
  <c r="Z167" i="13"/>
  <c r="Z160" i="13"/>
  <c r="Z161" i="13"/>
  <c r="Z164" i="13"/>
  <c r="Z166" i="13"/>
  <c r="Z172" i="13"/>
  <c r="Z168" i="13"/>
  <c r="Z158" i="13"/>
  <c r="M39" i="1" l="1"/>
  <c r="U39" i="1"/>
  <c r="Q39" i="1"/>
  <c r="I39" i="1"/>
  <c r="T39" i="1"/>
  <c r="S39" i="1"/>
  <c r="O39" i="1"/>
  <c r="K39" i="1"/>
  <c r="P39" i="1"/>
  <c r="L39" i="1"/>
  <c r="H39" i="1"/>
  <c r="R39" i="1"/>
  <c r="N39" i="1"/>
  <c r="J39" i="1"/>
  <c r="F39" i="1"/>
  <c r="U37" i="1"/>
  <c r="M37" i="1"/>
  <c r="I37" i="1"/>
  <c r="S37" i="1"/>
  <c r="O37" i="1"/>
  <c r="G37" i="1"/>
  <c r="Q37" i="1"/>
  <c r="T37" i="1"/>
  <c r="P37" i="1"/>
  <c r="L37" i="1"/>
  <c r="Z146" i="13"/>
  <c r="Z141" i="13"/>
  <c r="Z150" i="13"/>
  <c r="Z134" i="13"/>
  <c r="Z144" i="13"/>
  <c r="Z136" i="13"/>
  <c r="Z133" i="13"/>
  <c r="Z145" i="13"/>
  <c r="Z147" i="13"/>
  <c r="Z151" i="13"/>
  <c r="Z149" i="13"/>
  <c r="Z137" i="13"/>
  <c r="Z142" i="13"/>
  <c r="Z148" i="13"/>
  <c r="Z152" i="13"/>
  <c r="Z155" i="13"/>
  <c r="Z156" i="13"/>
  <c r="Z157" i="13"/>
  <c r="Z140" i="13"/>
  <c r="Z138" i="13"/>
  <c r="Z139" i="13"/>
  <c r="Z143" i="13"/>
  <c r="Z135" i="13"/>
  <c r="Z154" i="13"/>
  <c r="Z153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M17" i="10"/>
  <c r="A17" i="10"/>
  <c r="AG17" i="10" s="1"/>
  <c r="A16" i="10"/>
  <c r="AI16" i="10" s="1"/>
  <c r="AC15" i="10"/>
  <c r="Q15" i="10"/>
  <c r="H15" i="10"/>
  <c r="A15" i="10"/>
  <c r="AK15" i="10" s="1"/>
  <c r="A14" i="10"/>
  <c r="AK14" i="10" s="1"/>
  <c r="AC13" i="10"/>
  <c r="Q13" i="10"/>
  <c r="H13" i="10"/>
  <c r="A13" i="10"/>
  <c r="AK13" i="10" s="1"/>
  <c r="AH12" i="10"/>
  <c r="AB12" i="10"/>
  <c r="Y12" i="10"/>
  <c r="U12" i="10"/>
  <c r="Q12" i="10"/>
  <c r="O12" i="10"/>
  <c r="K12" i="10"/>
  <c r="H12" i="10"/>
  <c r="G12" i="10"/>
  <c r="A12" i="10"/>
  <c r="AF12" i="10" s="1"/>
  <c r="A11" i="10"/>
  <c r="AH11" i="10" s="1"/>
  <c r="AH10" i="10"/>
  <c r="AA10" i="10"/>
  <c r="U10" i="10"/>
  <c r="M10" i="10"/>
  <c r="E10" i="10"/>
  <c r="A10" i="10"/>
  <c r="AG10" i="10" s="1"/>
  <c r="AJ9" i="10"/>
  <c r="AG9" i="10"/>
  <c r="AD9" i="10"/>
  <c r="AB9" i="10"/>
  <c r="Y9" i="10"/>
  <c r="V9" i="10"/>
  <c r="T9" i="10"/>
  <c r="Q9" i="10"/>
  <c r="N9" i="10"/>
  <c r="L9" i="10"/>
  <c r="I9" i="10"/>
  <c r="E9" i="10"/>
  <c r="G9" i="10"/>
  <c r="A9" i="10"/>
  <c r="AI9" i="10" s="1"/>
  <c r="A8" i="10"/>
  <c r="AJ8" i="10" s="1"/>
  <c r="A7" i="10"/>
  <c r="AJ7" i="10" s="1"/>
  <c r="AK6" i="10"/>
  <c r="AH6" i="10"/>
  <c r="AG6" i="10"/>
  <c r="AC6" i="10"/>
  <c r="AB6" i="10"/>
  <c r="Z6" i="10"/>
  <c r="V6" i="10"/>
  <c r="U6" i="10"/>
  <c r="R6" i="10"/>
  <c r="P6" i="10"/>
  <c r="M6" i="10"/>
  <c r="L6" i="10"/>
  <c r="F6" i="10"/>
  <c r="E6" i="10"/>
  <c r="D6" i="10"/>
  <c r="A6" i="10"/>
  <c r="A5" i="10"/>
  <c r="V4" i="10"/>
  <c r="K4" i="10"/>
  <c r="A4" i="10"/>
  <c r="P4" i="10" s="1"/>
  <c r="A3" i="10"/>
  <c r="AH2" i="10"/>
  <c r="AB2" i="10"/>
  <c r="U2" i="10"/>
  <c r="M2" i="10"/>
  <c r="E2" i="10"/>
  <c r="A2" i="10"/>
  <c r="AK2" i="10" s="1"/>
  <c r="U33" i="17"/>
  <c r="M33" i="17"/>
  <c r="F33" i="17"/>
  <c r="A33" i="17"/>
  <c r="X33" i="17" s="1"/>
  <c r="P32" i="17"/>
  <c r="A32" i="17"/>
  <c r="Q31" i="17"/>
  <c r="E31" i="17"/>
  <c r="A31" i="17"/>
  <c r="L31" i="17" s="1"/>
  <c r="A30" i="17"/>
  <c r="W30" i="17" s="1"/>
  <c r="A29" i="17"/>
  <c r="Q29" i="17" s="1"/>
  <c r="R28" i="17"/>
  <c r="L28" i="17"/>
  <c r="G28" i="17"/>
  <c r="A28" i="17"/>
  <c r="N27" i="17"/>
  <c r="M27" i="17"/>
  <c r="E27" i="17"/>
  <c r="A27" i="17"/>
  <c r="A26" i="17"/>
  <c r="A25" i="17"/>
  <c r="U25" i="17" s="1"/>
  <c r="V24" i="17"/>
  <c r="T24" i="17"/>
  <c r="N24" i="17"/>
  <c r="J24" i="17"/>
  <c r="H24" i="17"/>
  <c r="A24" i="17"/>
  <c r="A23" i="17"/>
  <c r="Y23" i="17" s="1"/>
  <c r="K22" i="17"/>
  <c r="A22" i="17"/>
  <c r="R22" i="17" s="1"/>
  <c r="X21" i="17"/>
  <c r="U21" i="17"/>
  <c r="L21" i="17"/>
  <c r="J21" i="17"/>
  <c r="A21" i="17"/>
  <c r="R21" i="17" s="1"/>
  <c r="W20" i="17"/>
  <c r="V20" i="17"/>
  <c r="S20" i="17"/>
  <c r="P20" i="17"/>
  <c r="N20" i="17"/>
  <c r="L20" i="17"/>
  <c r="H20" i="17"/>
  <c r="G20" i="17"/>
  <c r="E20" i="17"/>
  <c r="A20" i="17"/>
  <c r="X20" i="17" s="1"/>
  <c r="X19" i="17"/>
  <c r="V19" i="17"/>
  <c r="T19" i="17"/>
  <c r="M19" i="17"/>
  <c r="I19" i="17"/>
  <c r="E19" i="17"/>
  <c r="A19" i="17"/>
  <c r="X18" i="17"/>
  <c r="T18" i="17"/>
  <c r="R18" i="17"/>
  <c r="O18" i="17"/>
  <c r="J18" i="17"/>
  <c r="H18" i="17"/>
  <c r="G18" i="17"/>
  <c r="A18" i="17"/>
  <c r="W18" i="17" s="1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D17" i="15"/>
  <c r="AC17" i="15"/>
  <c r="Z17" i="15"/>
  <c r="X17" i="15"/>
  <c r="U17" i="15"/>
  <c r="T17" i="15"/>
  <c r="Q17" i="15"/>
  <c r="P17" i="15"/>
  <c r="N17" i="15"/>
  <c r="L17" i="15"/>
  <c r="J17" i="15"/>
  <c r="I17" i="15"/>
  <c r="F17" i="15"/>
  <c r="E17" i="15"/>
  <c r="D17" i="15"/>
  <c r="A17" i="15"/>
  <c r="A16" i="15"/>
  <c r="AK15" i="15"/>
  <c r="Z15" i="15"/>
  <c r="V15" i="15"/>
  <c r="K15" i="15"/>
  <c r="F15" i="15"/>
  <c r="A15" i="15"/>
  <c r="AG15" i="15" s="1"/>
  <c r="AJ14" i="15"/>
  <c r="AH14" i="15"/>
  <c r="AC14" i="15"/>
  <c r="AB14" i="15"/>
  <c r="V14" i="15"/>
  <c r="T14" i="15"/>
  <c r="N14" i="15"/>
  <c r="M14" i="15"/>
  <c r="G14" i="15"/>
  <c r="F14" i="15"/>
  <c r="A14" i="15"/>
  <c r="AG14" i="15" s="1"/>
  <c r="AG13" i="15"/>
  <c r="AB13" i="15"/>
  <c r="W13" i="15"/>
  <c r="S13" i="15"/>
  <c r="L13" i="15"/>
  <c r="G13" i="15"/>
  <c r="H13" i="15"/>
  <c r="A13" i="15"/>
  <c r="AC13" i="15" s="1"/>
  <c r="AJ12" i="15"/>
  <c r="AF12" i="15"/>
  <c r="Z12" i="15"/>
  <c r="V12" i="15"/>
  <c r="T12" i="15"/>
  <c r="K12" i="15"/>
  <c r="J12" i="15"/>
  <c r="D12" i="15"/>
  <c r="A12" i="15"/>
  <c r="A11" i="15"/>
  <c r="AG10" i="15"/>
  <c r="R10" i="15"/>
  <c r="E10" i="15"/>
  <c r="A10" i="15"/>
  <c r="Y9" i="15"/>
  <c r="K9" i="15"/>
  <c r="D9" i="15"/>
  <c r="A9" i="15"/>
  <c r="A8" i="15"/>
  <c r="A7" i="15"/>
  <c r="AK6" i="15"/>
  <c r="AJ6" i="15"/>
  <c r="AG6" i="15"/>
  <c r="AF6" i="15"/>
  <c r="AD6" i="15"/>
  <c r="AB6" i="15"/>
  <c r="Z6" i="15"/>
  <c r="Y6" i="15"/>
  <c r="V6" i="15"/>
  <c r="U6" i="15"/>
  <c r="T6" i="15"/>
  <c r="Q6" i="15"/>
  <c r="P6" i="15"/>
  <c r="N6" i="15"/>
  <c r="L6" i="15"/>
  <c r="J6" i="15"/>
  <c r="I6" i="15"/>
  <c r="F6" i="15"/>
  <c r="E6" i="15"/>
  <c r="D6" i="15"/>
  <c r="A6" i="15"/>
  <c r="AI6" i="15" s="1"/>
  <c r="A5" i="15"/>
  <c r="AE4" i="15"/>
  <c r="W4" i="15"/>
  <c r="L4" i="15"/>
  <c r="F4" i="15"/>
  <c r="A4" i="15"/>
  <c r="A3" i="15"/>
  <c r="AK2" i="15"/>
  <c r="AH2" i="15"/>
  <c r="AG2" i="15"/>
  <c r="AC2" i="15"/>
  <c r="AB2" i="15"/>
  <c r="Z2" i="15"/>
  <c r="V2" i="15"/>
  <c r="U2" i="15"/>
  <c r="R2" i="15"/>
  <c r="P2" i="15"/>
  <c r="M2" i="15"/>
  <c r="L2" i="15"/>
  <c r="G2" i="15"/>
  <c r="F2" i="15"/>
  <c r="E2" i="15"/>
  <c r="A2" i="15"/>
  <c r="E34" i="14"/>
  <c r="D34" i="14"/>
  <c r="D35" i="14" s="1"/>
  <c r="A33" i="14"/>
  <c r="F33" i="14" s="1"/>
  <c r="G33" i="14" s="1"/>
  <c r="A32" i="14"/>
  <c r="F32" i="14" s="1"/>
  <c r="G32" i="14" s="1"/>
  <c r="A31" i="14"/>
  <c r="F31" i="14" s="1"/>
  <c r="G31" i="14" s="1"/>
  <c r="A30" i="14"/>
  <c r="F30" i="14" s="1"/>
  <c r="G30" i="14" s="1"/>
  <c r="A29" i="14"/>
  <c r="F29" i="14" s="1"/>
  <c r="G29" i="14" s="1"/>
  <c r="A28" i="14"/>
  <c r="F28" i="14" s="1"/>
  <c r="G28" i="14" s="1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A19" i="14"/>
  <c r="F19" i="14" s="1"/>
  <c r="G19" i="14" s="1"/>
  <c r="F18" i="14"/>
  <c r="A18" i="14"/>
  <c r="G17" i="14"/>
  <c r="B40" i="8" s="1"/>
  <c r="F17" i="14"/>
  <c r="E17" i="14"/>
  <c r="E35" i="14" s="1"/>
  <c r="D17" i="14"/>
  <c r="E35" i="8"/>
  <c r="C41" i="8" s="1"/>
  <c r="T34" i="8"/>
  <c r="L34" i="8"/>
  <c r="A34" i="8"/>
  <c r="S34" i="8" s="1"/>
  <c r="Y33" i="8"/>
  <c r="R33" i="8"/>
  <c r="N33" i="8"/>
  <c r="H33" i="8"/>
  <c r="F33" i="8"/>
  <c r="A33" i="8"/>
  <c r="X32" i="8"/>
  <c r="W32" i="8"/>
  <c r="V32" i="8"/>
  <c r="S32" i="8"/>
  <c r="R32" i="8"/>
  <c r="P32" i="8"/>
  <c r="N32" i="8"/>
  <c r="L32" i="8"/>
  <c r="K32" i="8"/>
  <c r="H32" i="8"/>
  <c r="G32" i="8"/>
  <c r="F32" i="8"/>
  <c r="A32" i="8"/>
  <c r="Y32" i="8" s="1"/>
  <c r="A31" i="8"/>
  <c r="U31" i="8" s="1"/>
  <c r="W30" i="8"/>
  <c r="V30" i="8"/>
  <c r="T30" i="8"/>
  <c r="P30" i="8"/>
  <c r="O30" i="8"/>
  <c r="L30" i="8"/>
  <c r="J30" i="8"/>
  <c r="G30" i="8"/>
  <c r="F30" i="8"/>
  <c r="A30" i="8"/>
  <c r="X29" i="8"/>
  <c r="V29" i="8"/>
  <c r="T29" i="8"/>
  <c r="Q29" i="8"/>
  <c r="N29" i="8"/>
  <c r="M29" i="8"/>
  <c r="I29" i="8"/>
  <c r="H29" i="8"/>
  <c r="F29" i="8"/>
  <c r="A29" i="8"/>
  <c r="Y29" i="8" s="1"/>
  <c r="A28" i="8"/>
  <c r="X28" i="8" s="1"/>
  <c r="A27" i="8"/>
  <c r="J27" i="8" s="1"/>
  <c r="A26" i="8"/>
  <c r="X26" i="8" s="1"/>
  <c r="T25" i="8"/>
  <c r="R25" i="8"/>
  <c r="L25" i="8"/>
  <c r="H25" i="8"/>
  <c r="A25" i="8"/>
  <c r="Y25" i="8" s="1"/>
  <c r="X24" i="8"/>
  <c r="W24" i="8"/>
  <c r="V24" i="8"/>
  <c r="S24" i="8"/>
  <c r="R24" i="8"/>
  <c r="P24" i="8"/>
  <c r="N24" i="8"/>
  <c r="L24" i="8"/>
  <c r="K24" i="8"/>
  <c r="H24" i="8"/>
  <c r="G24" i="8"/>
  <c r="F24" i="8"/>
  <c r="A24" i="8"/>
  <c r="Y24" i="8" s="1"/>
  <c r="Y23" i="8"/>
  <c r="A23" i="8"/>
  <c r="N23" i="8" s="1"/>
  <c r="X22" i="8"/>
  <c r="W22" i="8"/>
  <c r="V22" i="8"/>
  <c r="S22" i="8"/>
  <c r="R22" i="8"/>
  <c r="P22" i="8"/>
  <c r="N22" i="8"/>
  <c r="L22" i="8"/>
  <c r="K22" i="8"/>
  <c r="H22" i="8"/>
  <c r="G22" i="8"/>
  <c r="F22" i="8"/>
  <c r="A22" i="8"/>
  <c r="Y22" i="8" s="1"/>
  <c r="Y21" i="8"/>
  <c r="V21" i="8"/>
  <c r="R21" i="8"/>
  <c r="Q21" i="8"/>
  <c r="L21" i="8"/>
  <c r="I21" i="8"/>
  <c r="H21" i="8"/>
  <c r="A21" i="8"/>
  <c r="X20" i="8"/>
  <c r="V20" i="8"/>
  <c r="P20" i="8"/>
  <c r="O20" i="8"/>
  <c r="J20" i="8"/>
  <c r="H20" i="8"/>
  <c r="A20" i="8"/>
  <c r="T20" i="8" s="1"/>
  <c r="Z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O17" i="7"/>
  <c r="E17" i="7"/>
  <c r="A17" i="7"/>
  <c r="AI17" i="7" s="1"/>
  <c r="AO16" i="7"/>
  <c r="AE16" i="7"/>
  <c r="U16" i="7"/>
  <c r="M16" i="7"/>
  <c r="E16" i="7"/>
  <c r="A16" i="7"/>
  <c r="AM16" i="7" s="1"/>
  <c r="AO15" i="7"/>
  <c r="E15" i="7"/>
  <c r="A15" i="7"/>
  <c r="R15" i="7" s="1"/>
  <c r="AG14" i="7"/>
  <c r="R14" i="7"/>
  <c r="H14" i="7"/>
  <c r="E14" i="7"/>
  <c r="A14" i="7"/>
  <c r="AL14" i="7" s="1"/>
  <c r="AM13" i="7"/>
  <c r="AE13" i="7"/>
  <c r="Y13" i="7"/>
  <c r="R13" i="7"/>
  <c r="H13" i="7"/>
  <c r="E13" i="7"/>
  <c r="A13" i="7"/>
  <c r="AI13" i="7" s="1"/>
  <c r="E12" i="7"/>
  <c r="A12" i="7"/>
  <c r="AI12" i="7" s="1"/>
  <c r="AK11" i="7"/>
  <c r="AC11" i="7"/>
  <c r="AA11" i="7"/>
  <c r="Q11" i="7"/>
  <c r="H11" i="7"/>
  <c r="E11" i="7"/>
  <c r="A11" i="7"/>
  <c r="AE11" i="7" s="1"/>
  <c r="AL10" i="7"/>
  <c r="AK10" i="7"/>
  <c r="AI10" i="7"/>
  <c r="AD10" i="7"/>
  <c r="AA10" i="7"/>
  <c r="Y10" i="7"/>
  <c r="U10" i="7"/>
  <c r="Q10" i="7"/>
  <c r="O10" i="7"/>
  <c r="H10" i="7"/>
  <c r="K10" i="7"/>
  <c r="E10" i="7"/>
  <c r="A10" i="7"/>
  <c r="AE10" i="7" s="1"/>
  <c r="AM9" i="7"/>
  <c r="AK9" i="7"/>
  <c r="AE9" i="7"/>
  <c r="AD9" i="7"/>
  <c r="Y9" i="7"/>
  <c r="W9" i="7"/>
  <c r="R9" i="7"/>
  <c r="O9" i="7"/>
  <c r="H9" i="7"/>
  <c r="K9" i="7"/>
  <c r="E9" i="7"/>
  <c r="A9" i="7"/>
  <c r="AO9" i="7" s="1"/>
  <c r="E8" i="7"/>
  <c r="A8" i="7"/>
  <c r="AC8" i="7" s="1"/>
  <c r="AC7" i="7"/>
  <c r="AA7" i="7"/>
  <c r="L7" i="7"/>
  <c r="I7" i="7"/>
  <c r="E7" i="7"/>
  <c r="A7" i="7"/>
  <c r="AK7" i="7" s="1"/>
  <c r="AM6" i="7"/>
  <c r="AL6" i="7"/>
  <c r="Z6" i="7"/>
  <c r="W6" i="7"/>
  <c r="L6" i="7"/>
  <c r="H6" i="7"/>
  <c r="E6" i="7"/>
  <c r="A6" i="7"/>
  <c r="AE6" i="7" s="1"/>
  <c r="E5" i="7"/>
  <c r="A5" i="7"/>
  <c r="Z5" i="7" s="1"/>
  <c r="AM4" i="7"/>
  <c r="AJ4" i="7"/>
  <c r="AI4" i="7"/>
  <c r="AE4" i="7"/>
  <c r="AD4" i="7"/>
  <c r="AB4" i="7"/>
  <c r="X4" i="7"/>
  <c r="W4" i="7"/>
  <c r="T4" i="7"/>
  <c r="R4" i="7"/>
  <c r="O4" i="7"/>
  <c r="N4" i="7"/>
  <c r="H4" i="7"/>
  <c r="I4" i="7"/>
  <c r="E4" i="7"/>
  <c r="A4" i="7"/>
  <c r="AN4" i="7" s="1"/>
  <c r="AM3" i="7"/>
  <c r="AL3" i="7"/>
  <c r="AI3" i="7"/>
  <c r="AD3" i="7"/>
  <c r="AB3" i="7"/>
  <c r="X3" i="7"/>
  <c r="V3" i="7"/>
  <c r="R3" i="7"/>
  <c r="P3" i="7"/>
  <c r="L3" i="7"/>
  <c r="I3" i="7"/>
  <c r="E3" i="7"/>
  <c r="A3" i="7"/>
  <c r="AF3" i="7" s="1"/>
  <c r="AM2" i="7"/>
  <c r="AL2" i="7"/>
  <c r="AJ2" i="7"/>
  <c r="AE2" i="7"/>
  <c r="AB2" i="7"/>
  <c r="Z2" i="7"/>
  <c r="V2" i="7"/>
  <c r="R2" i="7"/>
  <c r="P2" i="7"/>
  <c r="L2" i="7"/>
  <c r="H2" i="7"/>
  <c r="E2" i="7"/>
  <c r="E18" i="7" s="1"/>
  <c r="A2" i="7"/>
  <c r="AF2" i="7" s="1"/>
  <c r="A95" i="6"/>
  <c r="A94" i="6"/>
  <c r="A92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A51" i="5" s="1"/>
  <c r="A54" i="5" s="1"/>
  <c r="C51" i="5"/>
  <c r="A50" i="5"/>
  <c r="C48" i="5"/>
  <c r="A47" i="5"/>
  <c r="A46" i="5"/>
  <c r="C45" i="5"/>
  <c r="A44" i="5"/>
  <c r="C42" i="5"/>
  <c r="A41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C30" i="5"/>
  <c r="A29" i="5"/>
  <c r="A28" i="5"/>
  <c r="A27" i="5" s="1"/>
  <c r="C27" i="5"/>
  <c r="A26" i="5"/>
  <c r="C24" i="5"/>
  <c r="A23" i="5"/>
  <c r="A22" i="5"/>
  <c r="C21" i="5"/>
  <c r="A20" i="5"/>
  <c r="C18" i="5"/>
  <c r="A17" i="5"/>
  <c r="A16" i="5"/>
  <c r="A15" i="5" s="1"/>
  <c r="A18" i="5" s="1"/>
  <c r="C15" i="5"/>
  <c r="A14" i="5"/>
  <c r="C12" i="5"/>
  <c r="A11" i="5"/>
  <c r="A10" i="5"/>
  <c r="A9" i="5" s="1"/>
  <c r="A12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AY78" i="4" s="1"/>
  <c r="C75" i="4"/>
  <c r="BA73" i="4"/>
  <c r="AX73" i="4"/>
  <c r="AS73" i="4"/>
  <c r="AR73" i="4"/>
  <c r="AL73" i="4"/>
  <c r="AK73" i="4"/>
  <c r="AF73" i="4"/>
  <c r="AC73" i="4"/>
  <c r="X73" i="4"/>
  <c r="V73" i="4"/>
  <c r="Q73" i="4"/>
  <c r="P73" i="4"/>
  <c r="J73" i="4"/>
  <c r="H73" i="4"/>
  <c r="BC72" i="4"/>
  <c r="BB72" i="4"/>
  <c r="AW72" i="4"/>
  <c r="AU72" i="4"/>
  <c r="AP72" i="4"/>
  <c r="AM72" i="4"/>
  <c r="AH72" i="4"/>
  <c r="AG72" i="4"/>
  <c r="AA72" i="4"/>
  <c r="Z72" i="4"/>
  <c r="U72" i="4"/>
  <c r="R72" i="4"/>
  <c r="M72" i="4"/>
  <c r="K72" i="4"/>
  <c r="F72" i="4"/>
  <c r="E72" i="4"/>
  <c r="A72" i="4"/>
  <c r="BD73" i="4" s="1"/>
  <c r="C70" i="4"/>
  <c r="AZ68" i="4"/>
  <c r="AS68" i="4"/>
  <c r="X68" i="4"/>
  <c r="Q68" i="4"/>
  <c r="AW67" i="4"/>
  <c r="AO67" i="4"/>
  <c r="S67" i="4"/>
  <c r="M67" i="4"/>
  <c r="A67" i="4"/>
  <c r="BD68" i="4" s="1"/>
  <c r="C65" i="4"/>
  <c r="BA63" i="4"/>
  <c r="AS63" i="4"/>
  <c r="AD63" i="4"/>
  <c r="P63" i="4"/>
  <c r="D63" i="4"/>
  <c r="AP62" i="4"/>
  <c r="AC62" i="4"/>
  <c r="U62" i="4"/>
  <c r="G62" i="4"/>
  <c r="A62" i="4"/>
  <c r="C60" i="4"/>
  <c r="BB58" i="4"/>
  <c r="AV58" i="4"/>
  <c r="AT58" i="4"/>
  <c r="AG58" i="4"/>
  <c r="AF58" i="4"/>
  <c r="AD58" i="4"/>
  <c r="V58" i="4"/>
  <c r="T58" i="4"/>
  <c r="P58" i="4"/>
  <c r="J58" i="4"/>
  <c r="E58" i="4"/>
  <c r="D58" i="4"/>
  <c r="AW57" i="4"/>
  <c r="AU57" i="4"/>
  <c r="AQ57" i="4"/>
  <c r="AK57" i="4"/>
  <c r="AI57" i="4"/>
  <c r="AD57" i="4"/>
  <c r="Z57" i="4"/>
  <c r="U57" i="4"/>
  <c r="S57" i="4"/>
  <c r="K57" i="4"/>
  <c r="I57" i="4"/>
  <c r="F57" i="4"/>
  <c r="A57" i="4"/>
  <c r="C55" i="4"/>
  <c r="A52" i="4"/>
  <c r="BD53" i="4" s="1"/>
  <c r="C50" i="4"/>
  <c r="AR48" i="4"/>
  <c r="X48" i="4"/>
  <c r="I48" i="4"/>
  <c r="AT47" i="4"/>
  <c r="AA47" i="4"/>
  <c r="K47" i="4"/>
  <c r="A47" i="4"/>
  <c r="C45" i="4"/>
  <c r="BD43" i="4"/>
  <c r="AZ43" i="4"/>
  <c r="AV43" i="4"/>
  <c r="AT43" i="4"/>
  <c r="AO43" i="4"/>
  <c r="AN43" i="4"/>
  <c r="AK43" i="4"/>
  <c r="AF43" i="4"/>
  <c r="AD43" i="4"/>
  <c r="Z43" i="4"/>
  <c r="X43" i="4"/>
  <c r="T43" i="4"/>
  <c r="R43" i="4"/>
  <c r="M43" i="4"/>
  <c r="J43" i="4"/>
  <c r="I43" i="4"/>
  <c r="D43" i="4"/>
  <c r="BC42" i="4"/>
  <c r="AY42" i="4"/>
  <c r="AU42" i="4"/>
  <c r="AS42" i="4"/>
  <c r="AP42" i="4"/>
  <c r="AK42" i="4"/>
  <c r="AI42" i="4"/>
  <c r="AH42" i="4"/>
  <c r="AC42" i="4"/>
  <c r="Z42" i="4"/>
  <c r="W42" i="4"/>
  <c r="S42" i="4"/>
  <c r="O42" i="4"/>
  <c r="N42" i="4"/>
  <c r="I42" i="4"/>
  <c r="G42" i="4"/>
  <c r="E42" i="4"/>
  <c r="A42" i="4"/>
  <c r="BA43" i="4" s="1"/>
  <c r="C40" i="4"/>
  <c r="A37" i="4"/>
  <c r="AO38" i="4" s="1"/>
  <c r="C35" i="4"/>
  <c r="BD33" i="4"/>
  <c r="AW33" i="4"/>
  <c r="AP33" i="4"/>
  <c r="AK33" i="4"/>
  <c r="AC33" i="4"/>
  <c r="V33" i="4"/>
  <c r="R33" i="4"/>
  <c r="M33" i="4"/>
  <c r="G33" i="4"/>
  <c r="E33" i="4"/>
  <c r="AZ32" i="4"/>
  <c r="AU32" i="4"/>
  <c r="AQ32" i="4"/>
  <c r="AL32" i="4"/>
  <c r="AF32" i="4"/>
  <c r="AB32" i="4"/>
  <c r="W32" i="4"/>
  <c r="R32" i="4"/>
  <c r="O32" i="4"/>
  <c r="J32" i="4"/>
  <c r="D32" i="4"/>
  <c r="A32" i="4"/>
  <c r="AS33" i="4" s="1"/>
  <c r="C30" i="4"/>
  <c r="AC28" i="4"/>
  <c r="R28" i="4"/>
  <c r="BB27" i="4"/>
  <c r="AH27" i="4"/>
  <c r="N27" i="4"/>
  <c r="F27" i="4"/>
  <c r="A27" i="4"/>
  <c r="C25" i="4"/>
  <c r="BC23" i="4"/>
  <c r="BA23" i="4"/>
  <c r="AT23" i="4"/>
  <c r="AS23" i="4"/>
  <c r="AO23" i="4"/>
  <c r="AH23" i="4"/>
  <c r="AE23" i="4"/>
  <c r="Z23" i="4"/>
  <c r="W23" i="4"/>
  <c r="R23" i="4"/>
  <c r="O23" i="4"/>
  <c r="I23" i="4"/>
  <c r="E23" i="4"/>
  <c r="BD22" i="4"/>
  <c r="AX22" i="4"/>
  <c r="AU22" i="4"/>
  <c r="AP22" i="4"/>
  <c r="AJ22" i="4"/>
  <c r="AH22" i="4"/>
  <c r="AD22" i="4"/>
  <c r="W22" i="4"/>
  <c r="T22" i="4"/>
  <c r="S22" i="4"/>
  <c r="L22" i="4"/>
  <c r="H22" i="4"/>
  <c r="D22" i="4"/>
  <c r="A22" i="4"/>
  <c r="C20" i="4"/>
  <c r="AO18" i="4"/>
  <c r="AA18" i="4"/>
  <c r="S18" i="4"/>
  <c r="BD17" i="4"/>
  <c r="AQ17" i="4"/>
  <c r="AI17" i="4"/>
  <c r="P17" i="4"/>
  <c r="F17" i="4"/>
  <c r="A17" i="4"/>
  <c r="AL18" i="4" s="1"/>
  <c r="C15" i="4"/>
  <c r="BB13" i="4"/>
  <c r="BA13" i="4"/>
  <c r="AX13" i="4"/>
  <c r="AU13" i="4"/>
  <c r="AS13" i="4"/>
  <c r="AQ13" i="4"/>
  <c r="AM13" i="4"/>
  <c r="AL13" i="4"/>
  <c r="AK13" i="4"/>
  <c r="AG13" i="4"/>
  <c r="AE13" i="4"/>
  <c r="AC13" i="4"/>
  <c r="Z13" i="4"/>
  <c r="W13" i="4"/>
  <c r="V13" i="4"/>
  <c r="R13" i="4"/>
  <c r="Q13" i="4"/>
  <c r="O13" i="4"/>
  <c r="K13" i="4"/>
  <c r="J13" i="4"/>
  <c r="G13" i="4"/>
  <c r="E13" i="4"/>
  <c r="BC12" i="4"/>
  <c r="BB12" i="4"/>
  <c r="AX12" i="4"/>
  <c r="AV12" i="4"/>
  <c r="AU12" i="4"/>
  <c r="AQ12" i="4"/>
  <c r="AP12" i="4"/>
  <c r="AM12" i="4"/>
  <c r="AJ12" i="4"/>
  <c r="AH12" i="4"/>
  <c r="AF12" i="4"/>
  <c r="AB12" i="4"/>
  <c r="AA12" i="4"/>
  <c r="Z12" i="4"/>
  <c r="V12" i="4"/>
  <c r="T12" i="4"/>
  <c r="R12" i="4"/>
  <c r="O12" i="4"/>
  <c r="L12" i="4"/>
  <c r="K12" i="4"/>
  <c r="G12" i="4"/>
  <c r="F12" i="4"/>
  <c r="D12" i="4"/>
  <c r="A12" i="4"/>
  <c r="BC13" i="4" s="1"/>
  <c r="C10" i="4"/>
  <c r="BC8" i="4"/>
  <c r="AS8" i="4"/>
  <c r="AD8" i="4"/>
  <c r="R8" i="4"/>
  <c r="F8" i="4"/>
  <c r="AR7" i="4"/>
  <c r="AH7" i="4"/>
  <c r="V7" i="4"/>
  <c r="G7" i="4"/>
  <c r="A7" i="4"/>
  <c r="C5" i="4"/>
  <c r="BA3" i="4"/>
  <c r="AP3" i="4"/>
  <c r="AC3" i="4"/>
  <c r="N3" i="4"/>
  <c r="E3" i="4"/>
  <c r="AR2" i="4"/>
  <c r="AD2" i="4"/>
  <c r="T2" i="4"/>
  <c r="G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F37" i="1" s="1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AR78" i="3"/>
  <c r="AD78" i="3"/>
  <c r="W78" i="3"/>
  <c r="Q78" i="3"/>
  <c r="AR77" i="3"/>
  <c r="I77" i="3"/>
  <c r="F77" i="3"/>
  <c r="U77" i="3"/>
  <c r="A77" i="3"/>
  <c r="C75" i="3"/>
  <c r="A72" i="3"/>
  <c r="C70" i="3"/>
  <c r="BC68" i="3"/>
  <c r="AY68" i="3"/>
  <c r="AV68" i="3"/>
  <c r="AT68" i="3"/>
  <c r="AN68" i="3"/>
  <c r="AM68" i="3"/>
  <c r="AL68" i="3"/>
  <c r="G68" i="3"/>
  <c r="AD68" i="3"/>
  <c r="R68" i="3"/>
  <c r="X68" i="3"/>
  <c r="Z68" i="3"/>
  <c r="W68" i="3"/>
  <c r="D68" i="3"/>
  <c r="AG68" i="3"/>
  <c r="AA68" i="3"/>
  <c r="BD67" i="3"/>
  <c r="BC67" i="3"/>
  <c r="AY67" i="3"/>
  <c r="AV67" i="3"/>
  <c r="AR67" i="3"/>
  <c r="AQ67" i="3"/>
  <c r="AK67" i="3"/>
  <c r="AI67" i="3"/>
  <c r="I67" i="3"/>
  <c r="T67" i="3"/>
  <c r="R67" i="3"/>
  <c r="X67" i="3"/>
  <c r="Z67" i="3"/>
  <c r="S67" i="3"/>
  <c r="H67" i="3"/>
  <c r="AA67" i="3"/>
  <c r="U67" i="3"/>
  <c r="L67" i="3"/>
  <c r="A67" i="3"/>
  <c r="BB68" i="3" s="1"/>
  <c r="C65" i="3"/>
  <c r="AB63" i="3"/>
  <c r="M62" i="3"/>
  <c r="A62" i="3"/>
  <c r="C60" i="3"/>
  <c r="BC58" i="3"/>
  <c r="AY58" i="3"/>
  <c r="AV58" i="3"/>
  <c r="AT58" i="3"/>
  <c r="AN58" i="3"/>
  <c r="AM58" i="3"/>
  <c r="AL58" i="3"/>
  <c r="G58" i="3"/>
  <c r="AD58" i="3"/>
  <c r="R58" i="3"/>
  <c r="X58" i="3"/>
  <c r="Z58" i="3"/>
  <c r="W58" i="3"/>
  <c r="D58" i="3"/>
  <c r="AG58" i="3"/>
  <c r="AA58" i="3"/>
  <c r="BD57" i="3"/>
  <c r="BC57" i="3"/>
  <c r="AY57" i="3"/>
  <c r="AV57" i="3"/>
  <c r="AR57" i="3"/>
  <c r="AQ57" i="3"/>
  <c r="AK57" i="3"/>
  <c r="AI57" i="3"/>
  <c r="I57" i="3"/>
  <c r="T57" i="3"/>
  <c r="R57" i="3"/>
  <c r="X57" i="3"/>
  <c r="Z57" i="3"/>
  <c r="S57" i="3"/>
  <c r="H57" i="3"/>
  <c r="AA57" i="3"/>
  <c r="U57" i="3"/>
  <c r="L57" i="3"/>
  <c r="A57" i="3"/>
  <c r="BB58" i="3" s="1"/>
  <c r="C55" i="3"/>
  <c r="A52" i="3"/>
  <c r="C50" i="3"/>
  <c r="BB48" i="3"/>
  <c r="AV48" i="3"/>
  <c r="AR48" i="3"/>
  <c r="AN48" i="3"/>
  <c r="AH48" i="3"/>
  <c r="G48" i="3"/>
  <c r="AD48" i="3"/>
  <c r="X48" i="3"/>
  <c r="Z48" i="3"/>
  <c r="S48" i="3"/>
  <c r="AG48" i="3"/>
  <c r="Q48" i="3"/>
  <c r="BD47" i="3"/>
  <c r="AW47" i="3"/>
  <c r="AV47" i="3"/>
  <c r="AR47" i="3"/>
  <c r="AK47" i="3"/>
  <c r="AI47" i="3"/>
  <c r="Y47" i="3"/>
  <c r="R47" i="3"/>
  <c r="F47" i="3"/>
  <c r="Z47" i="3"/>
  <c r="D47" i="3"/>
  <c r="AA47" i="3"/>
  <c r="U47" i="3"/>
  <c r="A47" i="3"/>
  <c r="C45" i="3"/>
  <c r="AD43" i="3"/>
  <c r="AG43" i="3"/>
  <c r="AJ42" i="3"/>
  <c r="AA42" i="3"/>
  <c r="A42" i="3"/>
  <c r="C40" i="3"/>
  <c r="AY38" i="3"/>
  <c r="AM38" i="3"/>
  <c r="AF38" i="3"/>
  <c r="D38" i="3"/>
  <c r="BC37" i="3"/>
  <c r="AR37" i="3"/>
  <c r="AI37" i="3"/>
  <c r="R37" i="3"/>
  <c r="S37" i="3"/>
  <c r="U37" i="3"/>
  <c r="A37" i="3"/>
  <c r="C35" i="3"/>
  <c r="A32" i="3"/>
  <c r="C30" i="3"/>
  <c r="A27" i="3"/>
  <c r="C25" i="3"/>
  <c r="BC23" i="3"/>
  <c r="AW23" i="3"/>
  <c r="R23" i="3"/>
  <c r="F23" i="3"/>
  <c r="AZ22" i="3"/>
  <c r="AR22" i="3"/>
  <c r="X22" i="3"/>
  <c r="S22" i="3"/>
  <c r="A22" i="3"/>
  <c r="AP23" i="3" s="1"/>
  <c r="C20" i="3"/>
  <c r="BC18" i="3"/>
  <c r="AY18" i="3"/>
  <c r="AW18" i="3"/>
  <c r="AT18" i="3"/>
  <c r="AO18" i="3"/>
  <c r="AM18" i="3"/>
  <c r="AL18" i="3"/>
  <c r="I18" i="3"/>
  <c r="AD18" i="3"/>
  <c r="R18" i="3"/>
  <c r="X18" i="3"/>
  <c r="Z18" i="3"/>
  <c r="W18" i="3"/>
  <c r="H18" i="3"/>
  <c r="AG18" i="3"/>
  <c r="AC18" i="3"/>
  <c r="BD17" i="3"/>
  <c r="BC17" i="3"/>
  <c r="AY17" i="3"/>
  <c r="AV17" i="3"/>
  <c r="AR17" i="3"/>
  <c r="AQ17" i="3"/>
  <c r="AL17" i="3"/>
  <c r="AI17" i="3"/>
  <c r="AH17" i="3"/>
  <c r="T17" i="3"/>
  <c r="R17" i="3"/>
  <c r="X17" i="3"/>
  <c r="Z17" i="3"/>
  <c r="S17" i="3"/>
  <c r="J17" i="3"/>
  <c r="AA17" i="3"/>
  <c r="U17" i="3"/>
  <c r="Q17" i="3"/>
  <c r="A17" i="3"/>
  <c r="BB18" i="3" s="1"/>
  <c r="C15" i="3"/>
  <c r="A12" i="3"/>
  <c r="C10" i="3"/>
  <c r="A7" i="3"/>
  <c r="C5" i="3"/>
  <c r="BA3" i="3"/>
  <c r="AU3" i="3"/>
  <c r="AP3" i="3"/>
  <c r="AK3" i="3"/>
  <c r="E3" i="3"/>
  <c r="O3" i="3"/>
  <c r="F3" i="3"/>
  <c r="N3" i="3"/>
  <c r="AE3" i="3"/>
  <c r="L3" i="3"/>
  <c r="AZ2" i="3"/>
  <c r="AU2" i="3"/>
  <c r="AP2" i="3"/>
  <c r="AJ2" i="3"/>
  <c r="E2" i="3"/>
  <c r="O2" i="3"/>
  <c r="AB2" i="3"/>
  <c r="N2" i="3"/>
  <c r="AE2" i="3"/>
  <c r="K2" i="3"/>
  <c r="A2" i="3"/>
  <c r="BB3" i="3" s="1"/>
  <c r="B19" i="2"/>
  <c r="Q55" i="1" s="1"/>
  <c r="T17" i="2"/>
  <c r="O17" i="2"/>
  <c r="I17" i="2"/>
  <c r="C17" i="2"/>
  <c r="A17" i="2"/>
  <c r="V17" i="2" s="1"/>
  <c r="P16" i="2"/>
  <c r="J16" i="2"/>
  <c r="E16" i="2"/>
  <c r="A16" i="2"/>
  <c r="V16" i="2" s="1"/>
  <c r="A15" i="2"/>
  <c r="O14" i="2"/>
  <c r="C14" i="2"/>
  <c r="A14" i="2"/>
  <c r="V14" i="2" s="1"/>
  <c r="U13" i="2"/>
  <c r="S13" i="2"/>
  <c r="P13" i="2"/>
  <c r="M13" i="2"/>
  <c r="K13" i="2"/>
  <c r="H13" i="2"/>
  <c r="E13" i="2"/>
  <c r="D13" i="2"/>
  <c r="A13" i="2"/>
  <c r="V13" i="2" s="1"/>
  <c r="J12" i="2"/>
  <c r="A12" i="2"/>
  <c r="V12" i="2" s="1"/>
  <c r="O11" i="2"/>
  <c r="J11" i="2"/>
  <c r="E11" i="2"/>
  <c r="A11" i="2"/>
  <c r="V11" i="2" s="1"/>
  <c r="T10" i="2"/>
  <c r="A10" i="2"/>
  <c r="G9" i="2"/>
  <c r="A9" i="2"/>
  <c r="Q9" i="2" s="1"/>
  <c r="P8" i="2"/>
  <c r="E8" i="2"/>
  <c r="A8" i="2"/>
  <c r="V8" i="2" s="1"/>
  <c r="J7" i="2"/>
  <c r="A7" i="2"/>
  <c r="V7" i="2" s="1"/>
  <c r="O6" i="2"/>
  <c r="J6" i="2"/>
  <c r="C6" i="2"/>
  <c r="A6" i="2"/>
  <c r="V6" i="2" s="1"/>
  <c r="U5" i="2"/>
  <c r="T5" i="2"/>
  <c r="S5" i="2"/>
  <c r="P5" i="2"/>
  <c r="O5" i="2"/>
  <c r="M5" i="2"/>
  <c r="K5" i="2"/>
  <c r="I5" i="2"/>
  <c r="H5" i="2"/>
  <c r="E5" i="2"/>
  <c r="C5" i="2"/>
  <c r="D5" i="2"/>
  <c r="A5" i="2"/>
  <c r="V5" i="2" s="1"/>
  <c r="A4" i="2"/>
  <c r="O3" i="2"/>
  <c r="E3" i="2"/>
  <c r="A3" i="2"/>
  <c r="V3" i="2" s="1"/>
  <c r="J2" i="2"/>
  <c r="A2" i="2"/>
  <c r="V2" i="2" s="1"/>
  <c r="W53" i="1"/>
  <c r="W55" i="1" s="1"/>
  <c r="W56" i="1" s="1"/>
  <c r="Z12" i="1"/>
  <c r="Z36" i="1"/>
  <c r="Z35" i="1"/>
  <c r="Z34" i="1"/>
  <c r="Z33" i="1"/>
  <c r="Z30" i="1"/>
  <c r="Z32" i="1"/>
  <c r="Z31" i="1"/>
  <c r="Z52" i="1"/>
  <c r="Z29" i="1"/>
  <c r="Z28" i="1"/>
  <c r="Z15" i="1"/>
  <c r="Z20" i="1"/>
  <c r="Z11" i="1"/>
  <c r="Z26" i="1"/>
  <c r="Z47" i="1"/>
  <c r="Z45" i="1"/>
  <c r="Z17" i="1"/>
  <c r="Z18" i="1"/>
  <c r="Z10" i="1"/>
  <c r="Z43" i="1"/>
  <c r="Z16" i="1"/>
  <c r="Z22" i="1"/>
  <c r="Z14" i="1"/>
  <c r="Z49" i="1"/>
  <c r="AV1" i="11" s="1"/>
  <c r="Z48" i="1"/>
  <c r="Z4" i="1"/>
  <c r="Z27" i="1"/>
  <c r="Z25" i="1"/>
  <c r="Z24" i="1"/>
  <c r="Z50" i="1"/>
  <c r="AW1" i="11" s="1"/>
  <c r="Z23" i="1"/>
  <c r="Z19" i="1"/>
  <c r="Z46" i="1"/>
  <c r="Z44" i="1"/>
  <c r="Z13" i="1"/>
  <c r="Z38" i="1"/>
  <c r="Z42" i="1"/>
  <c r="Z9" i="1"/>
  <c r="Z41" i="1"/>
  <c r="Z8" i="1"/>
  <c r="Z7" i="1"/>
  <c r="Z40" i="1"/>
  <c r="Z6" i="1"/>
  <c r="Z5" i="1"/>
  <c r="Z21" i="1"/>
  <c r="U21" i="1" s="1"/>
  <c r="Z3" i="1"/>
  <c r="U3" i="1" s="1"/>
  <c r="Z2" i="1"/>
  <c r="Z128" i="13"/>
  <c r="Z29" i="13"/>
  <c r="Z103" i="13"/>
  <c r="Z96" i="13"/>
  <c r="Z112" i="13"/>
  <c r="Z113" i="13"/>
  <c r="Z37" i="13"/>
  <c r="Z48" i="13"/>
  <c r="Z76" i="13"/>
  <c r="Z74" i="13"/>
  <c r="Z42" i="13"/>
  <c r="Z15" i="13"/>
  <c r="Z108" i="13"/>
  <c r="Z119" i="13"/>
  <c r="Z132" i="13"/>
  <c r="Z73" i="13"/>
  <c r="Z33" i="13"/>
  <c r="Z8" i="13"/>
  <c r="Z87" i="13"/>
  <c r="Z60" i="13"/>
  <c r="Z81" i="13"/>
  <c r="Z111" i="13"/>
  <c r="Z32" i="13"/>
  <c r="Z129" i="13"/>
  <c r="Z14" i="13"/>
  <c r="Z117" i="13"/>
  <c r="Z70" i="13"/>
  <c r="Z86" i="13"/>
  <c r="Z98" i="13"/>
  <c r="Z115" i="13"/>
  <c r="Z125" i="13"/>
  <c r="Z19" i="13"/>
  <c r="Z131" i="13"/>
  <c r="Z75" i="13"/>
  <c r="Z22" i="13"/>
  <c r="Z99" i="13"/>
  <c r="Z7" i="13"/>
  <c r="Z92" i="13"/>
  <c r="Z45" i="13"/>
  <c r="Z109" i="13"/>
  <c r="Z38" i="13"/>
  <c r="Z82" i="13"/>
  <c r="Z21" i="13"/>
  <c r="Z71" i="13"/>
  <c r="Z61" i="13"/>
  <c r="Z72" i="13"/>
  <c r="Z110" i="13"/>
  <c r="Z25" i="13"/>
  <c r="Z126" i="13"/>
  <c r="Z63" i="13"/>
  <c r="Z97" i="13"/>
  <c r="Z68" i="13"/>
  <c r="Z9" i="13"/>
  <c r="Z41" i="13"/>
  <c r="Z88" i="13"/>
  <c r="Z84" i="13"/>
  <c r="Z62" i="13"/>
  <c r="Z30" i="13"/>
  <c r="Z77" i="13"/>
  <c r="Z12" i="13"/>
  <c r="Z91" i="13"/>
  <c r="Z114" i="13"/>
  <c r="Z89" i="13"/>
  <c r="Z58" i="13"/>
  <c r="Z53" i="13"/>
  <c r="Z106" i="13"/>
  <c r="Z79" i="13"/>
  <c r="Z27" i="13"/>
  <c r="Z83" i="13"/>
  <c r="Z50" i="13"/>
  <c r="Z56" i="13"/>
  <c r="Z47" i="13"/>
  <c r="Z34" i="13"/>
  <c r="Z40" i="13"/>
  <c r="Z54" i="13"/>
  <c r="Z123" i="13"/>
  <c r="Z52" i="13"/>
  <c r="Z121" i="13"/>
  <c r="Z93" i="13"/>
  <c r="Z49" i="13"/>
  <c r="Z55" i="13"/>
  <c r="Z102" i="13"/>
  <c r="Z35" i="13"/>
  <c r="Z90" i="13"/>
  <c r="Z94" i="13"/>
  <c r="Z4" i="13"/>
  <c r="Z18" i="13"/>
  <c r="Z57" i="13"/>
  <c r="Z101" i="13"/>
  <c r="Z43" i="13"/>
  <c r="Z20" i="13"/>
  <c r="Z10" i="13"/>
  <c r="Z39" i="13"/>
  <c r="Z64" i="13"/>
  <c r="Z100" i="13"/>
  <c r="Z28" i="13"/>
  <c r="Z95" i="13"/>
  <c r="Z105" i="13"/>
  <c r="Z13" i="13"/>
  <c r="Z104" i="13"/>
  <c r="Z24" i="13"/>
  <c r="Z3" i="13"/>
  <c r="Z65" i="13"/>
  <c r="Z130" i="13"/>
  <c r="Z107" i="13"/>
  <c r="Z124" i="13"/>
  <c r="Z67" i="13"/>
  <c r="Z120" i="13"/>
  <c r="Z11" i="13"/>
  <c r="Z5" i="13"/>
  <c r="Z44" i="13"/>
  <c r="Z122" i="13"/>
  <c r="Z78" i="13"/>
  <c r="Z2" i="13"/>
  <c r="Z69" i="13"/>
  <c r="Z80" i="13"/>
  <c r="Z66" i="13"/>
  <c r="Z26" i="13"/>
  <c r="Z46" i="13"/>
  <c r="Z118" i="13"/>
  <c r="Z23" i="13"/>
  <c r="Z17" i="13"/>
  <c r="Z6" i="13"/>
  <c r="Z85" i="13"/>
  <c r="Z31" i="13"/>
  <c r="Z16" i="13"/>
  <c r="Z127" i="13"/>
  <c r="Z59" i="13"/>
  <c r="Z36" i="13"/>
  <c r="Z51" i="13"/>
  <c r="Z116" i="13"/>
  <c r="N2" i="1" l="1"/>
  <c r="AX211" i="11"/>
  <c r="AX212" i="11"/>
  <c r="AM1" i="11"/>
  <c r="AQ1" i="11"/>
  <c r="AO1" i="11"/>
  <c r="AS1" i="11"/>
  <c r="AL1" i="11"/>
  <c r="AP1" i="11"/>
  <c r="AT1" i="11"/>
  <c r="AU1" i="11"/>
  <c r="AN1" i="11"/>
  <c r="AR1" i="11"/>
  <c r="AY1" i="11"/>
  <c r="V4" i="2"/>
  <c r="E4" i="2"/>
  <c r="P4" i="2"/>
  <c r="J4" i="2"/>
  <c r="AE22" i="3"/>
  <c r="AL22" i="3"/>
  <c r="H23" i="3"/>
  <c r="V9" i="2"/>
  <c r="S9" i="2"/>
  <c r="M9" i="2"/>
  <c r="H9" i="2"/>
  <c r="D9" i="2"/>
  <c r="U9" i="2"/>
  <c r="P9" i="2"/>
  <c r="K9" i="2"/>
  <c r="E9" i="2"/>
  <c r="T9" i="2"/>
  <c r="O9" i="2"/>
  <c r="I9" i="2"/>
  <c r="C9" i="2"/>
  <c r="V10" i="2"/>
  <c r="C10" i="2"/>
  <c r="O10" i="2"/>
  <c r="J10" i="2"/>
  <c r="V15" i="2"/>
  <c r="E15" i="2"/>
  <c r="O15" i="2"/>
  <c r="J15" i="2"/>
  <c r="U4" i="2"/>
  <c r="U15" i="2"/>
  <c r="L9" i="2"/>
  <c r="AX23" i="3"/>
  <c r="AQ23" i="3"/>
  <c r="AK23" i="3"/>
  <c r="Y23" i="3"/>
  <c r="P23" i="3"/>
  <c r="N23" i="3"/>
  <c r="U23" i="3"/>
  <c r="BB22" i="3"/>
  <c r="AU22" i="3"/>
  <c r="AM22" i="3"/>
  <c r="G22" i="3"/>
  <c r="O22" i="3"/>
  <c r="W22" i="3"/>
  <c r="AG22" i="3"/>
  <c r="K22" i="3"/>
  <c r="BB23" i="3"/>
  <c r="AU23" i="3"/>
  <c r="AM23" i="3"/>
  <c r="I23" i="3"/>
  <c r="O23" i="3"/>
  <c r="W23" i="3"/>
  <c r="AG23" i="3"/>
  <c r="L23" i="3"/>
  <c r="AX22" i="3"/>
  <c r="AQ22" i="3"/>
  <c r="AJ22" i="3"/>
  <c r="T22" i="3"/>
  <c r="P22" i="3"/>
  <c r="N22" i="3"/>
  <c r="U22" i="3"/>
  <c r="BA23" i="3"/>
  <c r="AS23" i="3"/>
  <c r="AL23" i="3"/>
  <c r="E23" i="3"/>
  <c r="X23" i="3"/>
  <c r="V23" i="3"/>
  <c r="AE23" i="3"/>
  <c r="BC22" i="3"/>
  <c r="AV22" i="3"/>
  <c r="AP22" i="3"/>
  <c r="AH22" i="3"/>
  <c r="R22" i="3"/>
  <c r="AB22" i="3"/>
  <c r="D22" i="3"/>
  <c r="Q22" i="3"/>
  <c r="E22" i="3"/>
  <c r="Q23" i="3"/>
  <c r="AH23" i="3"/>
  <c r="T2" i="2"/>
  <c r="U7" i="2"/>
  <c r="U12" i="2"/>
  <c r="G17" i="2"/>
  <c r="L17" i="2"/>
  <c r="Q17" i="2"/>
  <c r="BC38" i="3"/>
  <c r="AT38" i="3"/>
  <c r="AL38" i="3"/>
  <c r="R38" i="3"/>
  <c r="W38" i="3"/>
  <c r="AA38" i="3"/>
  <c r="D37" i="3"/>
  <c r="F37" i="3"/>
  <c r="Y37" i="3"/>
  <c r="AN37" i="3"/>
  <c r="AW37" i="3"/>
  <c r="Q38" i="3"/>
  <c r="Z38" i="3"/>
  <c r="G38" i="3"/>
  <c r="AR38" i="3"/>
  <c r="AY63" i="3"/>
  <c r="AD63" i="3"/>
  <c r="AS62" i="3"/>
  <c r="AA62" i="3"/>
  <c r="BA62" i="3"/>
  <c r="AV63" i="3"/>
  <c r="AY78" i="3"/>
  <c r="AN78" i="3"/>
  <c r="G78" i="3"/>
  <c r="X78" i="3"/>
  <c r="D78" i="3"/>
  <c r="BD77" i="3"/>
  <c r="AV77" i="3"/>
  <c r="AK77" i="3"/>
  <c r="T77" i="3"/>
  <c r="Z77" i="3"/>
  <c r="AA77" i="3"/>
  <c r="H77" i="3"/>
  <c r="R77" i="3"/>
  <c r="AN77" i="3"/>
  <c r="AY77" i="3"/>
  <c r="AG78" i="3"/>
  <c r="AF78" i="3"/>
  <c r="AL78" i="3"/>
  <c r="AV78" i="3"/>
  <c r="AY8" i="4"/>
  <c r="AO8" i="4"/>
  <c r="AG8" i="4"/>
  <c r="W8" i="4"/>
  <c r="M8" i="4"/>
  <c r="BD7" i="4"/>
  <c r="AV7" i="4"/>
  <c r="AL7" i="4"/>
  <c r="AB7" i="4"/>
  <c r="S7" i="4"/>
  <c r="H7" i="4"/>
  <c r="N7" i="4"/>
  <c r="AA7" i="4"/>
  <c r="AN7" i="4"/>
  <c r="AY7" i="4"/>
  <c r="K8" i="4"/>
  <c r="Y8" i="4"/>
  <c r="AL8" i="4"/>
  <c r="AW8" i="4"/>
  <c r="AA37" i="4"/>
  <c r="U38" i="4"/>
  <c r="AZ48" i="4"/>
  <c r="AN48" i="4"/>
  <c r="AC48" i="4"/>
  <c r="N48" i="4"/>
  <c r="BC47" i="4"/>
  <c r="AQ47" i="4"/>
  <c r="AC47" i="4"/>
  <c r="R47" i="4"/>
  <c r="F47" i="4"/>
  <c r="S47" i="4"/>
  <c r="AI47" i="4"/>
  <c r="BB47" i="4"/>
  <c r="R48" i="4"/>
  <c r="AG48" i="4"/>
  <c r="AX48" i="4"/>
  <c r="G52" i="4"/>
  <c r="Q52" i="4"/>
  <c r="Z52" i="4"/>
  <c r="AK52" i="4"/>
  <c r="AS52" i="4"/>
  <c r="BB52" i="4"/>
  <c r="P53" i="4"/>
  <c r="AB53" i="4"/>
  <c r="AL53" i="4"/>
  <c r="BA53" i="4"/>
  <c r="C2" i="2"/>
  <c r="AX2" i="11" s="1"/>
  <c r="U3" i="2"/>
  <c r="E7" i="2"/>
  <c r="U8" i="2"/>
  <c r="E12" i="2"/>
  <c r="G13" i="2"/>
  <c r="L13" i="2"/>
  <c r="Q13" i="2"/>
  <c r="T14" i="2"/>
  <c r="D17" i="2"/>
  <c r="H17" i="2"/>
  <c r="M17" i="2"/>
  <c r="S17" i="2"/>
  <c r="D2" i="3"/>
  <c r="X2" i="3"/>
  <c r="AH2" i="3"/>
  <c r="AR2" i="3"/>
  <c r="BC2" i="3"/>
  <c r="H3" i="3"/>
  <c r="X3" i="3"/>
  <c r="AH3" i="3"/>
  <c r="AS3" i="3"/>
  <c r="BC3" i="3"/>
  <c r="L37" i="3"/>
  <c r="H37" i="3"/>
  <c r="X37" i="3"/>
  <c r="I37" i="3"/>
  <c r="AQ37" i="3"/>
  <c r="AY37" i="3"/>
  <c r="AG38" i="3"/>
  <c r="X38" i="3"/>
  <c r="AH38" i="3"/>
  <c r="AV38" i="3"/>
  <c r="AY43" i="3"/>
  <c r="AN43" i="3"/>
  <c r="BA42" i="3"/>
  <c r="S42" i="3"/>
  <c r="AS42" i="3"/>
  <c r="AV43" i="3"/>
  <c r="S62" i="3"/>
  <c r="AG63" i="3"/>
  <c r="L77" i="3"/>
  <c r="S77" i="3"/>
  <c r="Y77" i="3"/>
  <c r="AQ77" i="3"/>
  <c r="BC77" i="3"/>
  <c r="S78" i="3"/>
  <c r="R78" i="3"/>
  <c r="AM78" i="3"/>
  <c r="BB78" i="3"/>
  <c r="AX3" i="4"/>
  <c r="AM3" i="4"/>
  <c r="S3" i="4"/>
  <c r="AZ2" i="4"/>
  <c r="AI2" i="4"/>
  <c r="O2" i="4"/>
  <c r="X2" i="4"/>
  <c r="AX2" i="4"/>
  <c r="Y3" i="4"/>
  <c r="AU3" i="4"/>
  <c r="F7" i="4"/>
  <c r="P7" i="4"/>
  <c r="AD7" i="4"/>
  <c r="AQ7" i="4"/>
  <c r="BC7" i="4"/>
  <c r="Q8" i="4"/>
  <c r="AA8" i="4"/>
  <c r="AM8" i="4"/>
  <c r="BB8" i="4"/>
  <c r="O17" i="4"/>
  <c r="AJ17" i="4"/>
  <c r="J18" i="4"/>
  <c r="AU23" i="4"/>
  <c r="AM23" i="4"/>
  <c r="AD23" i="4"/>
  <c r="S23" i="4"/>
  <c r="J23" i="4"/>
  <c r="BC22" i="4"/>
  <c r="AR22" i="4"/>
  <c r="AI22" i="4"/>
  <c r="Z22" i="4"/>
  <c r="O22" i="4"/>
  <c r="G22" i="4"/>
  <c r="N22" i="4"/>
  <c r="AB22" i="4"/>
  <c r="AN22" i="4"/>
  <c r="AY22" i="4"/>
  <c r="M23" i="4"/>
  <c r="Y23" i="4"/>
  <c r="AK23" i="4"/>
  <c r="AY23" i="4"/>
  <c r="AY28" i="4"/>
  <c r="AT28" i="4"/>
  <c r="I28" i="4"/>
  <c r="X27" i="4"/>
  <c r="AQ27" i="4"/>
  <c r="AL28" i="4"/>
  <c r="G32" i="4"/>
  <c r="P32" i="4"/>
  <c r="Z32" i="4"/>
  <c r="AJ32" i="4"/>
  <c r="AR32" i="4"/>
  <c r="BB32" i="4"/>
  <c r="K33" i="4"/>
  <c r="U33" i="4"/>
  <c r="AF33" i="4"/>
  <c r="AK37" i="4"/>
  <c r="G47" i="4"/>
  <c r="Y47" i="4"/>
  <c r="AM47" i="4"/>
  <c r="D48" i="4"/>
  <c r="V48" i="4"/>
  <c r="AL48" i="4"/>
  <c r="J52" i="4"/>
  <c r="R52" i="4"/>
  <c r="AC52" i="4"/>
  <c r="AL52" i="4"/>
  <c r="AU52" i="4"/>
  <c r="F53" i="4"/>
  <c r="Q53" i="4"/>
  <c r="AC53" i="4"/>
  <c r="AR53" i="4"/>
  <c r="BD63" i="4"/>
  <c r="AZ63" i="4"/>
  <c r="AK63" i="4"/>
  <c r="X63" i="4"/>
  <c r="I63" i="4"/>
  <c r="AU62" i="4"/>
  <c r="AH62" i="4"/>
  <c r="S62" i="4"/>
  <c r="E62" i="4"/>
  <c r="AN63" i="4"/>
  <c r="R63" i="4"/>
  <c r="BC62" i="4"/>
  <c r="AI62" i="4"/>
  <c r="N62" i="4"/>
  <c r="Z62" i="4"/>
  <c r="AX62" i="4"/>
  <c r="Y63" i="4"/>
  <c r="AT63" i="4"/>
  <c r="BA38" i="4"/>
  <c r="AF38" i="4"/>
  <c r="AT37" i="4"/>
  <c r="I37" i="4"/>
  <c r="D38" i="4"/>
  <c r="AW38" i="4"/>
  <c r="BB53" i="4"/>
  <c r="AV53" i="4"/>
  <c r="AN53" i="4"/>
  <c r="AG53" i="4"/>
  <c r="Z53" i="4"/>
  <c r="R53" i="4"/>
  <c r="L53" i="4"/>
  <c r="E53" i="4"/>
  <c r="AX53" i="4"/>
  <c r="AP53" i="4"/>
  <c r="AF53" i="4"/>
  <c r="V53" i="4"/>
  <c r="M53" i="4"/>
  <c r="BC52" i="4"/>
  <c r="AW52" i="4"/>
  <c r="AP52" i="4"/>
  <c r="AH52" i="4"/>
  <c r="AA52" i="4"/>
  <c r="U52" i="4"/>
  <c r="M52" i="4"/>
  <c r="F52" i="4"/>
  <c r="K52" i="4"/>
  <c r="V52" i="4"/>
  <c r="AE52" i="4"/>
  <c r="AM52" i="4"/>
  <c r="AX52" i="4"/>
  <c r="H53" i="4"/>
  <c r="U53" i="4"/>
  <c r="AH53" i="4"/>
  <c r="AS53" i="4"/>
  <c r="M3" i="1"/>
  <c r="O2" i="2"/>
  <c r="J3" i="2"/>
  <c r="G5" i="2"/>
  <c r="L5" i="2"/>
  <c r="Q5" i="2"/>
  <c r="T6" i="2"/>
  <c r="O7" i="2"/>
  <c r="J8" i="2"/>
  <c r="U11" i="2"/>
  <c r="P12" i="2"/>
  <c r="C13" i="2"/>
  <c r="I13" i="2"/>
  <c r="O13" i="2"/>
  <c r="T13" i="2"/>
  <c r="J14" i="2"/>
  <c r="U16" i="2"/>
  <c r="E17" i="2"/>
  <c r="K17" i="2"/>
  <c r="P17" i="2"/>
  <c r="U17" i="2"/>
  <c r="U2" i="3"/>
  <c r="W2" i="3"/>
  <c r="T2" i="3"/>
  <c r="AM2" i="3"/>
  <c r="AX2" i="3"/>
  <c r="U3" i="3"/>
  <c r="W3" i="3"/>
  <c r="Y3" i="3"/>
  <c r="AM3" i="3"/>
  <c r="AX3" i="3"/>
  <c r="D17" i="3"/>
  <c r="P17" i="3"/>
  <c r="AD17" i="3"/>
  <c r="AN17" i="3"/>
  <c r="AX17" i="3"/>
  <c r="Q18" i="3"/>
  <c r="V18" i="3"/>
  <c r="M18" i="3"/>
  <c r="AH18" i="3"/>
  <c r="AS18" i="3"/>
  <c r="AA37" i="3"/>
  <c r="Z37" i="3"/>
  <c r="T37" i="3"/>
  <c r="AK37" i="3"/>
  <c r="AV37" i="3"/>
  <c r="BD37" i="3"/>
  <c r="S38" i="3"/>
  <c r="AD38" i="3"/>
  <c r="AN38" i="3"/>
  <c r="BB38" i="3"/>
  <c r="M42" i="3"/>
  <c r="AB43" i="3"/>
  <c r="BC48" i="3"/>
  <c r="AT48" i="3"/>
  <c r="AL48" i="3"/>
  <c r="R48" i="3"/>
  <c r="W48" i="3"/>
  <c r="AA48" i="3"/>
  <c r="AY47" i="3"/>
  <c r="AQ47" i="3"/>
  <c r="I47" i="3"/>
  <c r="X47" i="3"/>
  <c r="H47" i="3"/>
  <c r="L47" i="3"/>
  <c r="S47" i="3"/>
  <c r="T47" i="3"/>
  <c r="AN47" i="3"/>
  <c r="BC47" i="3"/>
  <c r="D48" i="3"/>
  <c r="AF48" i="3"/>
  <c r="AM48" i="3"/>
  <c r="AY48" i="3"/>
  <c r="AJ62" i="3"/>
  <c r="AN63" i="3"/>
  <c r="D77" i="3"/>
  <c r="X77" i="3"/>
  <c r="AI77" i="3"/>
  <c r="AW77" i="3"/>
  <c r="AA78" i="3"/>
  <c r="Z78" i="3"/>
  <c r="AH78" i="3"/>
  <c r="AT78" i="3"/>
  <c r="J2" i="4"/>
  <c r="AM2" i="4"/>
  <c r="J3" i="4"/>
  <c r="AH3" i="4"/>
  <c r="L7" i="4"/>
  <c r="W7" i="4"/>
  <c r="AI7" i="4"/>
  <c r="AX7" i="4"/>
  <c r="I8" i="4"/>
  <c r="S8" i="4"/>
  <c r="AH8" i="4"/>
  <c r="AT8" i="4"/>
  <c r="BA18" i="4"/>
  <c r="AW18" i="4"/>
  <c r="AE18" i="4"/>
  <c r="K18" i="4"/>
  <c r="AT17" i="4"/>
  <c r="AA17" i="4"/>
  <c r="H17" i="4"/>
  <c r="X17" i="4"/>
  <c r="AZ17" i="4"/>
  <c r="U18" i="4"/>
  <c r="AU18" i="4"/>
  <c r="BA33" i="4"/>
  <c r="AR33" i="4"/>
  <c r="AH33" i="4"/>
  <c r="X33" i="4"/>
  <c r="Q33" i="4"/>
  <c r="J33" i="4"/>
  <c r="BC32" i="4"/>
  <c r="AV32" i="4"/>
  <c r="AP32" i="4"/>
  <c r="AH32" i="4"/>
  <c r="AA32" i="4"/>
  <c r="T32" i="4"/>
  <c r="L32" i="4"/>
  <c r="F32" i="4"/>
  <c r="K32" i="4"/>
  <c r="V32" i="4"/>
  <c r="AE32" i="4"/>
  <c r="AM32" i="4"/>
  <c r="AX32" i="4"/>
  <c r="F33" i="4"/>
  <c r="O33" i="4"/>
  <c r="AB33" i="4"/>
  <c r="AL33" i="4"/>
  <c r="AX33" i="4"/>
  <c r="Q37" i="4"/>
  <c r="L38" i="4"/>
  <c r="N47" i="4"/>
  <c r="AH47" i="4"/>
  <c r="AW47" i="4"/>
  <c r="L48" i="4"/>
  <c r="AD48" i="4"/>
  <c r="AT48" i="4"/>
  <c r="E52" i="4"/>
  <c r="O52" i="4"/>
  <c r="W52" i="4"/>
  <c r="AG52" i="4"/>
  <c r="AQ52" i="4"/>
  <c r="BA52" i="4"/>
  <c r="J53" i="4"/>
  <c r="X53" i="4"/>
  <c r="AK53" i="4"/>
  <c r="AW53" i="4"/>
  <c r="M62" i="4"/>
  <c r="AO62" i="4"/>
  <c r="J63" i="4"/>
  <c r="AF63" i="4"/>
  <c r="D57" i="3"/>
  <c r="F57" i="3"/>
  <c r="Y57" i="3"/>
  <c r="AN57" i="3"/>
  <c r="AW57" i="3"/>
  <c r="Q58" i="3"/>
  <c r="S58" i="3"/>
  <c r="AF58" i="3"/>
  <c r="AH58" i="3"/>
  <c r="AR58" i="3"/>
  <c r="D67" i="3"/>
  <c r="F67" i="3"/>
  <c r="Y67" i="3"/>
  <c r="AN67" i="3"/>
  <c r="AW67" i="3"/>
  <c r="Q68" i="3"/>
  <c r="S68" i="3"/>
  <c r="AF68" i="3"/>
  <c r="AH68" i="3"/>
  <c r="AR68" i="3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M42" i="4"/>
  <c r="U42" i="4"/>
  <c r="AD42" i="4"/>
  <c r="AO42" i="4"/>
  <c r="AX42" i="4"/>
  <c r="E43" i="4"/>
  <c r="P43" i="4"/>
  <c r="Y43" i="4"/>
  <c r="AH43" i="4"/>
  <c r="AS43" i="4"/>
  <c r="BA58" i="4"/>
  <c r="AL58" i="4"/>
  <c r="Z58" i="4"/>
  <c r="Q58" i="4"/>
  <c r="I58" i="4"/>
  <c r="AY57" i="4"/>
  <c r="AP57" i="4"/>
  <c r="AG57" i="4"/>
  <c r="V57" i="4"/>
  <c r="N57" i="4"/>
  <c r="E57" i="4"/>
  <c r="O57" i="4"/>
  <c r="AA57" i="4"/>
  <c r="AO57" i="4"/>
  <c r="BB57" i="4"/>
  <c r="L58" i="4"/>
  <c r="Y58" i="4"/>
  <c r="AO58" i="4"/>
  <c r="A30" i="5"/>
  <c r="B28" i="5"/>
  <c r="Q77" i="4"/>
  <c r="AH77" i="4"/>
  <c r="BB77" i="4"/>
  <c r="U78" i="4"/>
  <c r="AM78" i="4"/>
  <c r="A7" i="5"/>
  <c r="B10" i="5"/>
  <c r="A79" i="5"/>
  <c r="A91" i="6"/>
  <c r="O2" i="7"/>
  <c r="W2" i="7"/>
  <c r="N3" i="7"/>
  <c r="W3" i="7"/>
  <c r="J4" i="7"/>
  <c r="S4" i="7"/>
  <c r="Z4" i="7"/>
  <c r="AH4" i="7"/>
  <c r="L5" i="7"/>
  <c r="AF5" i="7"/>
  <c r="R6" i="7"/>
  <c r="AF6" i="7"/>
  <c r="U7" i="7"/>
  <c r="AM7" i="7"/>
  <c r="M8" i="7"/>
  <c r="AG8" i="7"/>
  <c r="N9" i="7"/>
  <c r="U9" i="7"/>
  <c r="AC9" i="7"/>
  <c r="AI9" i="7"/>
  <c r="N10" i="7"/>
  <c r="V10" i="7"/>
  <c r="U11" i="7"/>
  <c r="AL11" i="7"/>
  <c r="M12" i="7"/>
  <c r="AA12" i="7"/>
  <c r="AL12" i="7"/>
  <c r="K13" i="7"/>
  <c r="O13" i="7"/>
  <c r="W13" i="7"/>
  <c r="AD13" i="7"/>
  <c r="AK13" i="7"/>
  <c r="AE14" i="7"/>
  <c r="H16" i="7"/>
  <c r="S16" i="7"/>
  <c r="AC16" i="7"/>
  <c r="K17" i="7"/>
  <c r="F20" i="8"/>
  <c r="N20" i="8"/>
  <c r="T21" i="8"/>
  <c r="M21" i="8"/>
  <c r="F21" i="8"/>
  <c r="N21" i="8"/>
  <c r="X21" i="8"/>
  <c r="F25" i="8"/>
  <c r="N25" i="8"/>
  <c r="J26" i="8"/>
  <c r="P26" i="8"/>
  <c r="Y27" i="8"/>
  <c r="J28" i="8"/>
  <c r="R28" i="8"/>
  <c r="Y30" i="8"/>
  <c r="X30" i="8"/>
  <c r="S30" i="8"/>
  <c r="N30" i="8"/>
  <c r="H30" i="8"/>
  <c r="K30" i="8"/>
  <c r="R30" i="8"/>
  <c r="Z30" i="8"/>
  <c r="X33" i="8"/>
  <c r="Q33" i="8"/>
  <c r="I33" i="8"/>
  <c r="M33" i="8"/>
  <c r="V33" i="8"/>
  <c r="J34" i="8"/>
  <c r="AF4" i="15"/>
  <c r="Z4" i="15"/>
  <c r="R4" i="15"/>
  <c r="K4" i="15"/>
  <c r="D4" i="15"/>
  <c r="AJ4" i="15"/>
  <c r="AA4" i="15"/>
  <c r="P4" i="15"/>
  <c r="H4" i="15"/>
  <c r="AB4" i="15"/>
  <c r="T4" i="15"/>
  <c r="J4" i="15"/>
  <c r="V4" i="15"/>
  <c r="AI10" i="15"/>
  <c r="AJ10" i="15"/>
  <c r="AD10" i="15"/>
  <c r="Y10" i="15"/>
  <c r="T10" i="15"/>
  <c r="N10" i="15"/>
  <c r="I10" i="15"/>
  <c r="D10" i="15"/>
  <c r="AH10" i="15"/>
  <c r="AB10" i="15"/>
  <c r="U10" i="15"/>
  <c r="M10" i="15"/>
  <c r="F10" i="15"/>
  <c r="AK10" i="15"/>
  <c r="AC10" i="15"/>
  <c r="V10" i="15"/>
  <c r="P10" i="15"/>
  <c r="G10" i="15"/>
  <c r="Q10" i="15"/>
  <c r="AF10" i="15"/>
  <c r="AA67" i="4"/>
  <c r="BC67" i="4"/>
  <c r="AD68" i="4"/>
  <c r="G72" i="4"/>
  <c r="O72" i="4"/>
  <c r="V72" i="4"/>
  <c r="AC72" i="4"/>
  <c r="AK72" i="4"/>
  <c r="AQ72" i="4"/>
  <c r="AX72" i="4"/>
  <c r="E73" i="4"/>
  <c r="L73" i="4"/>
  <c r="R73" i="4"/>
  <c r="Z73" i="4"/>
  <c r="AG73" i="4"/>
  <c r="AN73" i="4"/>
  <c r="AV73" i="4"/>
  <c r="BB73" i="4"/>
  <c r="E77" i="4"/>
  <c r="X77" i="4"/>
  <c r="AP77" i="4"/>
  <c r="H78" i="4"/>
  <c r="AB78" i="4"/>
  <c r="AS78" i="4"/>
  <c r="A31" i="5"/>
  <c r="S5" i="7"/>
  <c r="AL5" i="7"/>
  <c r="S8" i="7"/>
  <c r="AM8" i="7"/>
  <c r="Q12" i="7"/>
  <c r="AC12" i="7"/>
  <c r="AO12" i="7"/>
  <c r="Y26" i="8"/>
  <c r="W26" i="8"/>
  <c r="R26" i="8"/>
  <c r="L26" i="8"/>
  <c r="G26" i="8"/>
  <c r="K26" i="8"/>
  <c r="S26" i="8"/>
  <c r="Z26" i="8"/>
  <c r="Y28" i="8"/>
  <c r="V28" i="8"/>
  <c r="P28" i="8"/>
  <c r="K28" i="8"/>
  <c r="F28" i="8"/>
  <c r="L28" i="8"/>
  <c r="S28" i="8"/>
  <c r="Z28" i="8"/>
  <c r="F67" i="4"/>
  <c r="AH67" i="4"/>
  <c r="I68" i="4"/>
  <c r="AL68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F77" i="4"/>
  <c r="Z77" i="4"/>
  <c r="AS77" i="4"/>
  <c r="K78" i="4"/>
  <c r="AC78" i="4"/>
  <c r="AW78" i="4"/>
  <c r="B16" i="5"/>
  <c r="B88" i="5"/>
  <c r="X5" i="7"/>
  <c r="AN5" i="7"/>
  <c r="V8" i="7"/>
  <c r="AO8" i="7"/>
  <c r="S12" i="7"/>
  <c r="AD12" i="7"/>
  <c r="M13" i="7"/>
  <c r="S13" i="7"/>
  <c r="Z13" i="7"/>
  <c r="AH13" i="7"/>
  <c r="AO13" i="7"/>
  <c r="AL15" i="7"/>
  <c r="AD15" i="7"/>
  <c r="AK16" i="7"/>
  <c r="AD16" i="7"/>
  <c r="W16" i="7"/>
  <c r="O16" i="7"/>
  <c r="K16" i="7"/>
  <c r="N16" i="7"/>
  <c r="Y16" i="7"/>
  <c r="AH16" i="7"/>
  <c r="AO17" i="7"/>
  <c r="Z17" i="7"/>
  <c r="S17" i="7"/>
  <c r="F26" i="8"/>
  <c r="N26" i="8"/>
  <c r="T26" i="8"/>
  <c r="G28" i="8"/>
  <c r="N28" i="8"/>
  <c r="T28" i="8"/>
  <c r="Y34" i="8"/>
  <c r="V34" i="8"/>
  <c r="P34" i="8"/>
  <c r="K34" i="8"/>
  <c r="F34" i="8"/>
  <c r="W34" i="8"/>
  <c r="O34" i="8"/>
  <c r="H34" i="8"/>
  <c r="N34" i="8"/>
  <c r="X34" i="8"/>
  <c r="J10" i="15"/>
  <c r="X10" i="15"/>
  <c r="AH11" i="15"/>
  <c r="R11" i="15"/>
  <c r="AC11" i="15"/>
  <c r="M77" i="4"/>
  <c r="AG77" i="4"/>
  <c r="BA77" i="4"/>
  <c r="Q78" i="4"/>
  <c r="AK78" i="4"/>
  <c r="BD78" i="4"/>
  <c r="B40" i="5"/>
  <c r="H5" i="7"/>
  <c r="P6" i="7"/>
  <c r="R7" i="7"/>
  <c r="L8" i="7"/>
  <c r="M9" i="7"/>
  <c r="S9" i="7"/>
  <c r="Z9" i="7"/>
  <c r="AH9" i="7"/>
  <c r="K12" i="7"/>
  <c r="V12" i="7"/>
  <c r="N13" i="7"/>
  <c r="U13" i="7"/>
  <c r="AC13" i="7"/>
  <c r="U14" i="7"/>
  <c r="R16" i="7"/>
  <c r="Z16" i="7"/>
  <c r="AI16" i="7"/>
  <c r="AA17" i="7"/>
  <c r="Y20" i="8"/>
  <c r="W20" i="8"/>
  <c r="R20" i="8"/>
  <c r="L20" i="8"/>
  <c r="G20" i="8"/>
  <c r="K20" i="8"/>
  <c r="S20" i="8"/>
  <c r="Z20" i="8"/>
  <c r="X25" i="8"/>
  <c r="Q25" i="8"/>
  <c r="I25" i="8"/>
  <c r="M25" i="8"/>
  <c r="V25" i="8"/>
  <c r="H26" i="8"/>
  <c r="O26" i="8"/>
  <c r="V26" i="8"/>
  <c r="Q27" i="8"/>
  <c r="H28" i="8"/>
  <c r="O28" i="8"/>
  <c r="W28" i="8"/>
  <c r="L33" i="8"/>
  <c r="T33" i="8"/>
  <c r="G34" i="8"/>
  <c r="R34" i="8"/>
  <c r="Z34" i="8"/>
  <c r="O4" i="15"/>
  <c r="AH4" i="15"/>
  <c r="L10" i="15"/>
  <c r="Z10" i="15"/>
  <c r="H11" i="15"/>
  <c r="T19" i="8"/>
  <c r="J22" i="8"/>
  <c r="O22" i="8"/>
  <c r="T22" i="8"/>
  <c r="Z22" i="8"/>
  <c r="J24" i="8"/>
  <c r="O24" i="8"/>
  <c r="T24" i="8"/>
  <c r="Z24" i="8"/>
  <c r="L29" i="8"/>
  <c r="R29" i="8"/>
  <c r="J32" i="8"/>
  <c r="O32" i="8"/>
  <c r="T32" i="8"/>
  <c r="Z32" i="8"/>
  <c r="AI2" i="15"/>
  <c r="AJ2" i="15"/>
  <c r="AD2" i="15"/>
  <c r="Y2" i="15"/>
  <c r="T2" i="15"/>
  <c r="N2" i="15"/>
  <c r="I2" i="15"/>
  <c r="D2" i="15"/>
  <c r="J2" i="15"/>
  <c r="Q2" i="15"/>
  <c r="X2" i="15"/>
  <c r="AF2" i="15"/>
  <c r="AJ9" i="15"/>
  <c r="S9" i="15"/>
  <c r="AF9" i="15"/>
  <c r="AH12" i="15"/>
  <c r="AA12" i="15"/>
  <c r="P12" i="15"/>
  <c r="F12" i="15"/>
  <c r="O12" i="15"/>
  <c r="AE12" i="15"/>
  <c r="D14" i="15"/>
  <c r="L14" i="15"/>
  <c r="R14" i="15"/>
  <c r="Y14" i="15"/>
  <c r="E15" i="15"/>
  <c r="Q15" i="15"/>
  <c r="F21" i="17"/>
  <c r="W28" i="17"/>
  <c r="P28" i="17"/>
  <c r="H28" i="17"/>
  <c r="X28" i="17"/>
  <c r="N28" i="17"/>
  <c r="E28" i="17"/>
  <c r="S28" i="17"/>
  <c r="K28" i="17"/>
  <c r="V28" i="17"/>
  <c r="W32" i="17"/>
  <c r="V32" i="17"/>
  <c r="K32" i="17"/>
  <c r="N32" i="17"/>
  <c r="X32" i="17"/>
  <c r="H32" i="17"/>
  <c r="S32" i="17"/>
  <c r="E32" i="17"/>
  <c r="T25" i="17"/>
  <c r="I25" i="17"/>
  <c r="X25" i="17"/>
  <c r="M25" i="17"/>
  <c r="P25" i="17"/>
  <c r="F25" i="17"/>
  <c r="X26" i="17"/>
  <c r="T26" i="17"/>
  <c r="G26" i="17"/>
  <c r="O26" i="17"/>
  <c r="H26" i="17"/>
  <c r="U29" i="17"/>
  <c r="M29" i="17"/>
  <c r="E29" i="17"/>
  <c r="R29" i="17"/>
  <c r="J29" i="17"/>
  <c r="X29" i="17"/>
  <c r="P29" i="17"/>
  <c r="F29" i="17"/>
  <c r="V29" i="17"/>
  <c r="H25" i="17"/>
  <c r="N26" i="17"/>
  <c r="H29" i="17"/>
  <c r="T30" i="17"/>
  <c r="G30" i="17"/>
  <c r="J30" i="17"/>
  <c r="R30" i="17"/>
  <c r="AI14" i="15"/>
  <c r="AK14" i="15"/>
  <c r="AF14" i="15"/>
  <c r="Z14" i="15"/>
  <c r="U14" i="15"/>
  <c r="P14" i="15"/>
  <c r="J14" i="15"/>
  <c r="E14" i="15"/>
  <c r="I14" i="15"/>
  <c r="Q14" i="15"/>
  <c r="X14" i="15"/>
  <c r="AD14" i="15"/>
  <c r="AH15" i="15"/>
  <c r="AE15" i="15"/>
  <c r="U15" i="15"/>
  <c r="J15" i="15"/>
  <c r="O15" i="15"/>
  <c r="AA15" i="15"/>
  <c r="V21" i="17"/>
  <c r="P21" i="17"/>
  <c r="H21" i="17"/>
  <c r="Q21" i="17"/>
  <c r="E21" i="17"/>
  <c r="M21" i="17"/>
  <c r="N25" i="17"/>
  <c r="W26" i="17"/>
  <c r="L29" i="17"/>
  <c r="L30" i="17"/>
  <c r="D40" i="8"/>
  <c r="G6" i="15"/>
  <c r="M6" i="15"/>
  <c r="R6" i="15"/>
  <c r="X6" i="15"/>
  <c r="AC6" i="15"/>
  <c r="AH6" i="15"/>
  <c r="Q13" i="15"/>
  <c r="AI17" i="15"/>
  <c r="AG17" i="15"/>
  <c r="AB17" i="15"/>
  <c r="V17" i="15"/>
  <c r="G17" i="15"/>
  <c r="M17" i="15"/>
  <c r="R17" i="15"/>
  <c r="Y17" i="15"/>
  <c r="AF17" i="15"/>
  <c r="Q19" i="17"/>
  <c r="H19" i="17"/>
  <c r="N19" i="17"/>
  <c r="X24" i="17"/>
  <c r="O24" i="17"/>
  <c r="E24" i="17"/>
  <c r="P24" i="17"/>
  <c r="X27" i="17"/>
  <c r="V27" i="17"/>
  <c r="H27" i="17"/>
  <c r="T27" i="17"/>
  <c r="J33" i="17"/>
  <c r="F2" i="10"/>
  <c r="P2" i="10"/>
  <c r="V2" i="10"/>
  <c r="AC2" i="10"/>
  <c r="AI6" i="10"/>
  <c r="AJ6" i="10"/>
  <c r="AD6" i="10"/>
  <c r="Y6" i="10"/>
  <c r="T6" i="10"/>
  <c r="N6" i="10"/>
  <c r="I6" i="10"/>
  <c r="G6" i="10"/>
  <c r="J6" i="10"/>
  <c r="Q6" i="10"/>
  <c r="X6" i="10"/>
  <c r="AF6" i="10"/>
  <c r="AI2" i="10"/>
  <c r="AJ2" i="10"/>
  <c r="AD2" i="10"/>
  <c r="Y2" i="10"/>
  <c r="T2" i="10"/>
  <c r="N2" i="10"/>
  <c r="I2" i="10"/>
  <c r="G2" i="10"/>
  <c r="J2" i="10"/>
  <c r="Q2" i="10"/>
  <c r="X2" i="10"/>
  <c r="AF2" i="10"/>
  <c r="V31" i="17"/>
  <c r="I31" i="17"/>
  <c r="T31" i="17"/>
  <c r="V33" i="17"/>
  <c r="R33" i="17"/>
  <c r="H33" i="17"/>
  <c r="P33" i="17"/>
  <c r="D2" i="10"/>
  <c r="L2" i="10"/>
  <c r="R2" i="10"/>
  <c r="Z2" i="10"/>
  <c r="AG2" i="10"/>
  <c r="AH4" i="10"/>
  <c r="AA4" i="10"/>
  <c r="E4" i="10"/>
  <c r="AF4" i="10"/>
  <c r="J14" i="10"/>
  <c r="R14" i="10"/>
  <c r="Z14" i="10"/>
  <c r="AH14" i="10"/>
  <c r="J16" i="10"/>
  <c r="R16" i="10"/>
  <c r="Z16" i="10"/>
  <c r="AH16" i="10"/>
  <c r="D9" i="10"/>
  <c r="J9" i="10"/>
  <c r="P9" i="10"/>
  <c r="U9" i="10"/>
  <c r="Z9" i="10"/>
  <c r="AF9" i="10"/>
  <c r="AK9" i="10"/>
  <c r="H10" i="10"/>
  <c r="O10" i="10"/>
  <c r="V10" i="10"/>
  <c r="AC10" i="10"/>
  <c r="AK10" i="10"/>
  <c r="D12" i="10"/>
  <c r="L12" i="10"/>
  <c r="T12" i="10"/>
  <c r="AA12" i="10"/>
  <c r="AJ12" i="10"/>
  <c r="I13" i="10"/>
  <c r="U13" i="10"/>
  <c r="AE13" i="10"/>
  <c r="G14" i="10"/>
  <c r="L14" i="10"/>
  <c r="T14" i="10"/>
  <c r="AB14" i="10"/>
  <c r="AJ14" i="10"/>
  <c r="I15" i="10"/>
  <c r="U15" i="10"/>
  <c r="AE15" i="10"/>
  <c r="G16" i="10"/>
  <c r="L16" i="10"/>
  <c r="T16" i="10"/>
  <c r="AB16" i="10"/>
  <c r="AJ16" i="10"/>
  <c r="U17" i="10"/>
  <c r="J10" i="10"/>
  <c r="Q10" i="10"/>
  <c r="W10" i="10"/>
  <c r="AE10" i="10"/>
  <c r="M13" i="10"/>
  <c r="W13" i="10"/>
  <c r="AG13" i="10"/>
  <c r="E14" i="10"/>
  <c r="N14" i="10"/>
  <c r="V14" i="10"/>
  <c r="AD14" i="10"/>
  <c r="M15" i="10"/>
  <c r="W15" i="10"/>
  <c r="AG15" i="10"/>
  <c r="E16" i="10"/>
  <c r="N16" i="10"/>
  <c r="V16" i="10"/>
  <c r="AD16" i="10"/>
  <c r="N18" i="17"/>
  <c r="K20" i="17"/>
  <c r="R20" i="17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F14" i="10"/>
  <c r="P14" i="10"/>
  <c r="X14" i="10"/>
  <c r="AF14" i="10"/>
  <c r="D15" i="10"/>
  <c r="O15" i="10"/>
  <c r="Y15" i="10"/>
  <c r="F16" i="10"/>
  <c r="P16" i="10"/>
  <c r="X16" i="10"/>
  <c r="AF16" i="10"/>
  <c r="D17" i="10"/>
  <c r="AK1" i="11"/>
  <c r="AK211" i="11" s="1"/>
  <c r="AJ1" i="11"/>
  <c r="Q1" i="1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G212" i="11" s="1"/>
  <c r="A3" i="11"/>
  <c r="S1" i="11"/>
  <c r="S211" i="11" s="1"/>
  <c r="AH1" i="11"/>
  <c r="AF1" i="11"/>
  <c r="AE1" i="11"/>
  <c r="V2" i="13"/>
  <c r="L1" i="11"/>
  <c r="L211" i="11" s="1"/>
  <c r="P1" i="11"/>
  <c r="P212" i="11" s="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30" i="1"/>
  <c r="V1" i="11"/>
  <c r="Z1" i="11"/>
  <c r="AD1" i="11"/>
  <c r="H1" i="11"/>
  <c r="T1" i="11"/>
  <c r="G18" i="14"/>
  <c r="G34" i="14" s="1"/>
  <c r="D1" i="11"/>
  <c r="D212" i="11" s="1"/>
  <c r="L21" i="1"/>
  <c r="E1" i="11"/>
  <c r="I1" i="11"/>
  <c r="M1" i="11"/>
  <c r="M212" i="11" s="1"/>
  <c r="U1" i="11"/>
  <c r="X1" i="11"/>
  <c r="AB1" i="11"/>
  <c r="C58" i="4"/>
  <c r="T21" i="1"/>
  <c r="F1" i="11"/>
  <c r="F211" i="11" s="1"/>
  <c r="J1" i="11"/>
  <c r="N1" i="11"/>
  <c r="N212" i="11" s="1"/>
  <c r="R1" i="11"/>
  <c r="R212" i="11" s="1"/>
  <c r="Y1" i="11"/>
  <c r="AC1" i="11"/>
  <c r="F12" i="1"/>
  <c r="K30" i="1"/>
  <c r="H21" i="1"/>
  <c r="U14" i="1"/>
  <c r="N30" i="1"/>
  <c r="Q41" i="1"/>
  <c r="Q11" i="1"/>
  <c r="Q30" i="1"/>
  <c r="M42" i="1"/>
  <c r="Q42" i="1"/>
  <c r="S27" i="1"/>
  <c r="I30" i="1"/>
  <c r="S30" i="1"/>
  <c r="F16" i="1"/>
  <c r="G42" i="1"/>
  <c r="U42" i="1"/>
  <c r="M36" i="1"/>
  <c r="I6" i="1"/>
  <c r="O16" i="1"/>
  <c r="S16" i="1"/>
  <c r="L16" i="1"/>
  <c r="T16" i="1"/>
  <c r="F26" i="1"/>
  <c r="F28" i="1"/>
  <c r="Q29" i="1"/>
  <c r="G16" i="1"/>
  <c r="F29" i="1"/>
  <c r="P29" i="1"/>
  <c r="G34" i="1"/>
  <c r="N36" i="1"/>
  <c r="P16" i="1"/>
  <c r="L34" i="1"/>
  <c r="F36" i="1"/>
  <c r="Q36" i="1"/>
  <c r="F42" i="1"/>
  <c r="O42" i="1"/>
  <c r="O19" i="1"/>
  <c r="I16" i="1"/>
  <c r="M16" i="1"/>
  <c r="Q16" i="1"/>
  <c r="U16" i="1"/>
  <c r="N28" i="1"/>
  <c r="J29" i="1"/>
  <c r="I36" i="1"/>
  <c r="U36" i="1"/>
  <c r="B33" i="8"/>
  <c r="C33" i="8" s="1"/>
  <c r="D33" i="8" s="1"/>
  <c r="F18" i="15"/>
  <c r="N43" i="1" s="1"/>
  <c r="R18" i="15"/>
  <c r="V18" i="15"/>
  <c r="Z18" i="15"/>
  <c r="AD18" i="15"/>
  <c r="AH18" i="15"/>
  <c r="C32" i="4"/>
  <c r="C67" i="4"/>
  <c r="G50" i="1"/>
  <c r="G7" i="1"/>
  <c r="Q7" i="1"/>
  <c r="U41" i="1"/>
  <c r="U19" i="1"/>
  <c r="O10" i="1"/>
  <c r="F17" i="1"/>
  <c r="M17" i="1"/>
  <c r="U17" i="1"/>
  <c r="I11" i="1"/>
  <c r="U11" i="1"/>
  <c r="J30" i="1"/>
  <c r="O30" i="1"/>
  <c r="U30" i="1"/>
  <c r="M34" i="1"/>
  <c r="U34" i="1"/>
  <c r="C52" i="4"/>
  <c r="C53" i="4"/>
  <c r="C62" i="4"/>
  <c r="F38" i="1"/>
  <c r="O50" i="1"/>
  <c r="F48" i="1"/>
  <c r="M11" i="1"/>
  <c r="I34" i="1"/>
  <c r="O34" i="1"/>
  <c r="C23" i="4"/>
  <c r="I41" i="1"/>
  <c r="Q6" i="1"/>
  <c r="F7" i="1"/>
  <c r="M7" i="1"/>
  <c r="U7" i="1"/>
  <c r="M41" i="1"/>
  <c r="K42" i="1"/>
  <c r="R42" i="1"/>
  <c r="R38" i="1"/>
  <c r="T13" i="1"/>
  <c r="S50" i="1"/>
  <c r="I27" i="1"/>
  <c r="J48" i="1"/>
  <c r="O14" i="1"/>
  <c r="L18" i="1"/>
  <c r="Q17" i="1"/>
  <c r="L29" i="1"/>
  <c r="G30" i="1"/>
  <c r="M30" i="1"/>
  <c r="Q34" i="1"/>
  <c r="F35" i="1"/>
  <c r="N48" i="1"/>
  <c r="P21" i="1"/>
  <c r="I7" i="1"/>
  <c r="N7" i="1"/>
  <c r="S7" i="1"/>
  <c r="I42" i="1"/>
  <c r="S42" i="1"/>
  <c r="H38" i="1"/>
  <c r="U38" i="1"/>
  <c r="U27" i="1"/>
  <c r="G48" i="1"/>
  <c r="K48" i="1"/>
  <c r="O48" i="1"/>
  <c r="S48" i="1"/>
  <c r="U10" i="1"/>
  <c r="T18" i="1"/>
  <c r="I17" i="1"/>
  <c r="N17" i="1"/>
  <c r="T17" i="1"/>
  <c r="T26" i="1"/>
  <c r="L11" i="1"/>
  <c r="T11" i="1"/>
  <c r="T28" i="1"/>
  <c r="I29" i="1"/>
  <c r="N29" i="1"/>
  <c r="T29" i="1"/>
  <c r="F32" i="1"/>
  <c r="T32" i="1"/>
  <c r="L30" i="1"/>
  <c r="P30" i="1"/>
  <c r="T30" i="1"/>
  <c r="F34" i="1"/>
  <c r="S34" i="1"/>
  <c r="N35" i="1"/>
  <c r="R36" i="1"/>
  <c r="N12" i="1"/>
  <c r="C43" i="4"/>
  <c r="B30" i="8"/>
  <c r="C30" i="8" s="1"/>
  <c r="D30" i="8" s="1"/>
  <c r="AI18" i="15"/>
  <c r="M38" i="1"/>
  <c r="L48" i="1"/>
  <c r="P48" i="1"/>
  <c r="T48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22" i="1"/>
  <c r="O31" i="1"/>
  <c r="J32" i="1"/>
  <c r="T23" i="1"/>
  <c r="O27" i="1"/>
  <c r="I48" i="1"/>
  <c r="Q48" i="1"/>
  <c r="T22" i="1"/>
  <c r="L26" i="1"/>
  <c r="L28" i="1"/>
  <c r="U31" i="1"/>
  <c r="L32" i="1"/>
  <c r="C3" i="4"/>
  <c r="C68" i="4"/>
  <c r="M18" i="15"/>
  <c r="Q18" i="15"/>
  <c r="U18" i="15"/>
  <c r="Y18" i="15"/>
  <c r="AC18" i="15"/>
  <c r="AG18" i="15"/>
  <c r="AK18" i="15"/>
  <c r="F47" i="1"/>
  <c r="Q47" i="1"/>
  <c r="Q19" i="1"/>
  <c r="G24" i="1"/>
  <c r="S24" i="1"/>
  <c r="F14" i="1"/>
  <c r="Q14" i="1"/>
  <c r="F10" i="1"/>
  <c r="Q10" i="1"/>
  <c r="G47" i="1"/>
  <c r="M47" i="1"/>
  <c r="G18" i="2"/>
  <c r="K18" i="2"/>
  <c r="O18" i="2"/>
  <c r="S18" i="2"/>
  <c r="F24" i="1"/>
  <c r="F15" i="1"/>
  <c r="K15" i="1"/>
  <c r="Q15" i="1"/>
  <c r="G44" i="1"/>
  <c r="O44" i="1"/>
  <c r="S44" i="1"/>
  <c r="O24" i="1"/>
  <c r="M15" i="1"/>
  <c r="R15" i="1"/>
  <c r="O5" i="1"/>
  <c r="G6" i="1"/>
  <c r="O6" i="1"/>
  <c r="S6" i="1"/>
  <c r="L44" i="1"/>
  <c r="P44" i="1"/>
  <c r="T44" i="1"/>
  <c r="F19" i="1"/>
  <c r="M19" i="1"/>
  <c r="G14" i="1"/>
  <c r="M14" i="1"/>
  <c r="I15" i="1"/>
  <c r="N15" i="1"/>
  <c r="S15" i="1"/>
  <c r="P28" i="1"/>
  <c r="N32" i="1"/>
  <c r="L18" i="2"/>
  <c r="T18" i="2"/>
  <c r="F44" i="1"/>
  <c r="B9" i="2"/>
  <c r="F6" i="1"/>
  <c r="N6" i="1"/>
  <c r="L8" i="1"/>
  <c r="F41" i="1"/>
  <c r="N41" i="1"/>
  <c r="F31" i="1"/>
  <c r="Q31" i="1"/>
  <c r="P35" i="1"/>
  <c r="P8" i="1"/>
  <c r="G41" i="1"/>
  <c r="O41" i="1"/>
  <c r="S41" i="1"/>
  <c r="I38" i="1"/>
  <c r="P38" i="1"/>
  <c r="L24" i="1"/>
  <c r="P24" i="1"/>
  <c r="T24" i="1"/>
  <c r="F27" i="1"/>
  <c r="Q27" i="1"/>
  <c r="G10" i="1"/>
  <c r="M10" i="1"/>
  <c r="F18" i="1"/>
  <c r="I47" i="1"/>
  <c r="N47" i="1"/>
  <c r="S47" i="1"/>
  <c r="P26" i="1"/>
  <c r="F11" i="1"/>
  <c r="N11" i="1"/>
  <c r="G31" i="1"/>
  <c r="M31" i="1"/>
  <c r="J35" i="1"/>
  <c r="G36" i="1"/>
  <c r="K36" i="1"/>
  <c r="O36" i="1"/>
  <c r="S36" i="1"/>
  <c r="H18" i="2"/>
  <c r="P18" i="2"/>
  <c r="B11" i="2"/>
  <c r="S5" i="1"/>
  <c r="P6" i="1"/>
  <c r="T8" i="1"/>
  <c r="L41" i="1"/>
  <c r="P41" i="1"/>
  <c r="T41" i="1"/>
  <c r="J38" i="1"/>
  <c r="Q38" i="1"/>
  <c r="I44" i="1"/>
  <c r="M44" i="1"/>
  <c r="Q44" i="1"/>
  <c r="U44" i="1"/>
  <c r="I19" i="1"/>
  <c r="N19" i="1"/>
  <c r="S19" i="1"/>
  <c r="L23" i="1"/>
  <c r="I24" i="1"/>
  <c r="M24" i="1"/>
  <c r="Q24" i="1"/>
  <c r="U24" i="1"/>
  <c r="M27" i="1"/>
  <c r="F4" i="1"/>
  <c r="N4" i="1"/>
  <c r="I14" i="1"/>
  <c r="S14" i="1"/>
  <c r="L22" i="1"/>
  <c r="I10" i="1"/>
  <c r="N10" i="1"/>
  <c r="S10" i="1"/>
  <c r="P18" i="1"/>
  <c r="G17" i="1"/>
  <c r="S17" i="1"/>
  <c r="O47" i="1"/>
  <c r="U47" i="1"/>
  <c r="G11" i="1"/>
  <c r="O11" i="1"/>
  <c r="S11" i="1"/>
  <c r="J15" i="1"/>
  <c r="O15" i="1"/>
  <c r="U15" i="1"/>
  <c r="J28" i="1"/>
  <c r="G29" i="1"/>
  <c r="K29" i="1"/>
  <c r="O29" i="1"/>
  <c r="S29" i="1"/>
  <c r="F52" i="1"/>
  <c r="I31" i="1"/>
  <c r="N31" i="1"/>
  <c r="S31" i="1"/>
  <c r="P32" i="1"/>
  <c r="L35" i="1"/>
  <c r="T35" i="1"/>
  <c r="H36" i="1"/>
  <c r="L36" i="1"/>
  <c r="P36" i="1"/>
  <c r="T36" i="1"/>
  <c r="J12" i="1"/>
  <c r="I18" i="2"/>
  <c r="M18" i="2"/>
  <c r="Q18" i="2"/>
  <c r="U18" i="2"/>
  <c r="B16" i="2"/>
  <c r="H84" i="3"/>
  <c r="Y84" i="3"/>
  <c r="H31" i="1" s="1"/>
  <c r="AK84" i="3"/>
  <c r="AS84" i="3"/>
  <c r="G5" i="1"/>
  <c r="N44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9" i="1"/>
  <c r="F43" i="1"/>
  <c r="J43" i="1"/>
  <c r="R43" i="1"/>
  <c r="J52" i="1"/>
  <c r="R52" i="1"/>
  <c r="F46" i="1"/>
  <c r="N46" i="1"/>
  <c r="J25" i="1"/>
  <c r="N25" i="1"/>
  <c r="F45" i="1"/>
  <c r="N45" i="1"/>
  <c r="AJ212" i="11"/>
  <c r="AJ211" i="11"/>
  <c r="AN212" i="11"/>
  <c r="AN211" i="11"/>
  <c r="F33" i="1"/>
  <c r="J33" i="1"/>
  <c r="N33" i="1"/>
  <c r="I21" i="1"/>
  <c r="M21" i="1"/>
  <c r="Q21" i="1"/>
  <c r="G40" i="1"/>
  <c r="O40" i="1"/>
  <c r="S40" i="1"/>
  <c r="I8" i="1"/>
  <c r="M8" i="1"/>
  <c r="Q8" i="1"/>
  <c r="U8" i="1"/>
  <c r="G9" i="1"/>
  <c r="S9" i="1"/>
  <c r="L212" i="11"/>
  <c r="I13" i="1"/>
  <c r="M13" i="1"/>
  <c r="Q13" i="1"/>
  <c r="U13" i="1"/>
  <c r="G46" i="1"/>
  <c r="O46" i="1"/>
  <c r="S46" i="1"/>
  <c r="I23" i="1"/>
  <c r="M23" i="1"/>
  <c r="Q23" i="1"/>
  <c r="U23" i="1"/>
  <c r="L50" i="1"/>
  <c r="P50" i="1"/>
  <c r="T50" i="1"/>
  <c r="G25" i="1"/>
  <c r="O25" i="1"/>
  <c r="S25" i="1"/>
  <c r="I4" i="1"/>
  <c r="M4" i="1"/>
  <c r="Q4" i="1"/>
  <c r="U4" i="1"/>
  <c r="G49" i="1"/>
  <c r="K49" i="1"/>
  <c r="O49" i="1"/>
  <c r="S49" i="1"/>
  <c r="I22" i="1"/>
  <c r="M22" i="1"/>
  <c r="Q22" i="1"/>
  <c r="U22" i="1"/>
  <c r="G43" i="1"/>
  <c r="O43" i="1"/>
  <c r="S43" i="1"/>
  <c r="I18" i="1"/>
  <c r="M18" i="1"/>
  <c r="Q18" i="1"/>
  <c r="U18" i="1"/>
  <c r="G45" i="1"/>
  <c r="O45" i="1"/>
  <c r="S45" i="1"/>
  <c r="AG211" i="11"/>
  <c r="I26" i="1"/>
  <c r="M26" i="1"/>
  <c r="Q26" i="1"/>
  <c r="U26" i="1"/>
  <c r="G20" i="1"/>
  <c r="O20" i="1"/>
  <c r="S20" i="1"/>
  <c r="AK212" i="11"/>
  <c r="I28" i="1"/>
  <c r="M28" i="1"/>
  <c r="Q28" i="1"/>
  <c r="U28" i="1"/>
  <c r="G52" i="1"/>
  <c r="K52" i="1"/>
  <c r="O52" i="1"/>
  <c r="S52" i="1"/>
  <c r="AO211" i="11"/>
  <c r="AO212" i="11"/>
  <c r="I32" i="1"/>
  <c r="M32" i="1"/>
  <c r="Q32" i="1"/>
  <c r="U32" i="1"/>
  <c r="G33" i="1"/>
  <c r="O33" i="1"/>
  <c r="S33" i="1"/>
  <c r="AS211" i="11"/>
  <c r="AS212" i="11"/>
  <c r="I35" i="1"/>
  <c r="M35" i="1"/>
  <c r="Q35" i="1"/>
  <c r="U35" i="1"/>
  <c r="G12" i="1"/>
  <c r="K12" i="1"/>
  <c r="O12" i="1"/>
  <c r="S12" i="1"/>
  <c r="B2" i="2"/>
  <c r="F40" i="1"/>
  <c r="N40" i="1"/>
  <c r="F25" i="1"/>
  <c r="F49" i="1"/>
  <c r="N49" i="1"/>
  <c r="N52" i="1"/>
  <c r="AY212" i="11"/>
  <c r="AY211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5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5" i="1"/>
  <c r="Q5" i="1"/>
  <c r="F8" i="1"/>
  <c r="N8" i="1"/>
  <c r="L9" i="1"/>
  <c r="P9" i="1"/>
  <c r="T9" i="1"/>
  <c r="F13" i="1"/>
  <c r="N13" i="1"/>
  <c r="T46" i="1"/>
  <c r="Q211" i="11"/>
  <c r="Q212" i="11"/>
  <c r="I50" i="1"/>
  <c r="Q50" i="1"/>
  <c r="F22" i="1"/>
  <c r="N22" i="1"/>
  <c r="H43" i="1"/>
  <c r="L43" i="1"/>
  <c r="P43" i="1"/>
  <c r="T43" i="1"/>
  <c r="L45" i="1"/>
  <c r="P45" i="1"/>
  <c r="T45" i="1"/>
  <c r="AH211" i="11"/>
  <c r="AH212" i="11"/>
  <c r="L20" i="1"/>
  <c r="P20" i="1"/>
  <c r="T20" i="1"/>
  <c r="AL211" i="11"/>
  <c r="AL212" i="11"/>
  <c r="H52" i="1"/>
  <c r="L52" i="1"/>
  <c r="P52" i="1"/>
  <c r="T52" i="1"/>
  <c r="AP211" i="11"/>
  <c r="AP212" i="11"/>
  <c r="AP15" i="11"/>
  <c r="L33" i="1"/>
  <c r="P33" i="1"/>
  <c r="T33" i="1"/>
  <c r="AT211" i="11"/>
  <c r="AT212" i="11"/>
  <c r="H12" i="1"/>
  <c r="L12" i="1"/>
  <c r="T12" i="1"/>
  <c r="J49" i="1"/>
  <c r="AF212" i="11"/>
  <c r="AF211" i="11"/>
  <c r="F20" i="1"/>
  <c r="N20" i="1"/>
  <c r="AR212" i="11"/>
  <c r="AR211" i="11"/>
  <c r="F21" i="1"/>
  <c r="N21" i="1"/>
  <c r="L40" i="1"/>
  <c r="P40" i="1"/>
  <c r="T40" i="1"/>
  <c r="L46" i="1"/>
  <c r="P46" i="1"/>
  <c r="F23" i="1"/>
  <c r="N23" i="1"/>
  <c r="L25" i="1"/>
  <c r="P25" i="1"/>
  <c r="T25" i="1"/>
  <c r="L49" i="1"/>
  <c r="P49" i="1"/>
  <c r="T49" i="1"/>
  <c r="O21" i="1"/>
  <c r="S21" i="1"/>
  <c r="F5" i="1"/>
  <c r="N5" i="1"/>
  <c r="I40" i="1"/>
  <c r="M40" i="1"/>
  <c r="Q40" i="1"/>
  <c r="U40" i="1"/>
  <c r="L7" i="1"/>
  <c r="P7" i="1"/>
  <c r="T7" i="1"/>
  <c r="G8" i="1"/>
  <c r="O8" i="1"/>
  <c r="S8" i="1"/>
  <c r="I9" i="1"/>
  <c r="M9" i="1"/>
  <c r="Q9" i="1"/>
  <c r="U9" i="1"/>
  <c r="H42" i="1"/>
  <c r="L42" i="1"/>
  <c r="P42" i="1"/>
  <c r="T42" i="1"/>
  <c r="G38" i="1"/>
  <c r="K38" i="1"/>
  <c r="O38" i="1"/>
  <c r="S38" i="1"/>
  <c r="G13" i="1"/>
  <c r="S13" i="1"/>
  <c r="I46" i="1"/>
  <c r="M46" i="1"/>
  <c r="Q46" i="1"/>
  <c r="U46" i="1"/>
  <c r="L19" i="1"/>
  <c r="P19" i="1"/>
  <c r="T19" i="1"/>
  <c r="G23" i="1"/>
  <c r="O23" i="1"/>
  <c r="S23" i="1"/>
  <c r="F50" i="1"/>
  <c r="J50" i="1"/>
  <c r="N50" i="1"/>
  <c r="S212" i="11"/>
  <c r="I25" i="1"/>
  <c r="M25" i="1"/>
  <c r="Q25" i="1"/>
  <c r="U25" i="1"/>
  <c r="L27" i="1"/>
  <c r="P27" i="1"/>
  <c r="T27" i="1"/>
  <c r="G4" i="1"/>
  <c r="O4" i="1"/>
  <c r="S4" i="1"/>
  <c r="W212" i="11"/>
  <c r="W211" i="11"/>
  <c r="I49" i="1"/>
  <c r="M49" i="1"/>
  <c r="Q49" i="1"/>
  <c r="U49" i="1"/>
  <c r="L14" i="1"/>
  <c r="P14" i="1"/>
  <c r="T14" i="1"/>
  <c r="G22" i="1"/>
  <c r="K22" i="1"/>
  <c r="O22" i="1"/>
  <c r="S22" i="1"/>
  <c r="I43" i="1"/>
  <c r="M43" i="1"/>
  <c r="Q43" i="1"/>
  <c r="U43" i="1"/>
  <c r="L10" i="1"/>
  <c r="T10" i="1"/>
  <c r="G18" i="1"/>
  <c r="O18" i="1"/>
  <c r="S18" i="1"/>
  <c r="AE211" i="11"/>
  <c r="I45" i="1"/>
  <c r="M45" i="1"/>
  <c r="Q45" i="1"/>
  <c r="U45" i="1"/>
  <c r="L47" i="1"/>
  <c r="P47" i="1"/>
  <c r="T47" i="1"/>
  <c r="G26" i="1"/>
  <c r="O26" i="1"/>
  <c r="S26" i="1"/>
  <c r="AI212" i="11"/>
  <c r="AI211" i="11"/>
  <c r="I20" i="1"/>
  <c r="M20" i="1"/>
  <c r="Q20" i="1"/>
  <c r="U20" i="1"/>
  <c r="H15" i="1"/>
  <c r="P15" i="1"/>
  <c r="T15" i="1"/>
  <c r="G28" i="1"/>
  <c r="K28" i="1"/>
  <c r="O28" i="1"/>
  <c r="S28" i="1"/>
  <c r="AM212" i="11"/>
  <c r="AM211" i="11"/>
  <c r="I52" i="1"/>
  <c r="M52" i="1"/>
  <c r="Q52" i="1"/>
  <c r="U52" i="1"/>
  <c r="L31" i="1"/>
  <c r="T31" i="1"/>
  <c r="G32" i="1"/>
  <c r="K32" i="1"/>
  <c r="O32" i="1"/>
  <c r="S32" i="1"/>
  <c r="AQ212" i="11"/>
  <c r="AQ211" i="11"/>
  <c r="AQ15" i="11"/>
  <c r="I33" i="1"/>
  <c r="Q33" i="1"/>
  <c r="P34" i="1"/>
  <c r="T34" i="1"/>
  <c r="G35" i="1"/>
  <c r="O35" i="1"/>
  <c r="S35" i="1"/>
  <c r="AU212" i="11"/>
  <c r="AU211" i="11"/>
  <c r="AU2" i="11"/>
  <c r="I12" i="1"/>
  <c r="M12" i="1"/>
  <c r="Q12" i="1"/>
  <c r="U12" i="1"/>
  <c r="U84" i="3"/>
  <c r="H26" i="1" s="1"/>
  <c r="Z84" i="3"/>
  <c r="H32" i="1" s="1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5" i="1" s="1"/>
  <c r="C28" i="17"/>
  <c r="D28" i="17" s="1"/>
  <c r="E34" i="17"/>
  <c r="O7" i="1" s="1"/>
  <c r="T38" i="1"/>
  <c r="B18" i="17"/>
  <c r="B22" i="17"/>
  <c r="C2" i="8"/>
  <c r="D2" i="8" s="1"/>
  <c r="C91" i="6"/>
  <c r="AX15" i="11" l="1"/>
  <c r="M6" i="1"/>
  <c r="U6" i="1"/>
  <c r="O9" i="1"/>
  <c r="N16" i="1"/>
  <c r="P211" i="11"/>
  <c r="C33" i="17"/>
  <c r="D33" i="17" s="1"/>
  <c r="H46" i="1"/>
  <c r="G18" i="15"/>
  <c r="X84" i="3"/>
  <c r="H30" i="1" s="1"/>
  <c r="B20" i="17"/>
  <c r="C31" i="17"/>
  <c r="D31" i="17" s="1"/>
  <c r="C3" i="15"/>
  <c r="B25" i="8"/>
  <c r="C25" i="8" s="1"/>
  <c r="D25" i="8" s="1"/>
  <c r="C16" i="7"/>
  <c r="B23" i="17"/>
  <c r="C5" i="15"/>
  <c r="E18" i="15"/>
  <c r="C4" i="7"/>
  <c r="H35" i="8"/>
  <c r="B23" i="8"/>
  <c r="C23" i="8" s="1"/>
  <c r="D23" i="8" s="1"/>
  <c r="J18" i="7"/>
  <c r="J22" i="7" s="1"/>
  <c r="C14" i="7"/>
  <c r="C12" i="7"/>
  <c r="C7" i="7"/>
  <c r="K18" i="7"/>
  <c r="M84" i="3"/>
  <c r="H13" i="1" s="1"/>
  <c r="W84" i="3"/>
  <c r="H29" i="1" s="1"/>
  <c r="AH84" i="3"/>
  <c r="E84" i="3"/>
  <c r="H4" i="1" s="1"/>
  <c r="AE84" i="3"/>
  <c r="O84" i="3"/>
  <c r="N84" i="3"/>
  <c r="AD84" i="3"/>
  <c r="H37" i="1" s="1"/>
  <c r="J84" i="3"/>
  <c r="W15" i="11"/>
  <c r="AL15" i="11"/>
  <c r="B8" i="2"/>
  <c r="B6" i="2"/>
  <c r="C18" i="2"/>
  <c r="G21" i="1" s="1"/>
  <c r="B3" i="2"/>
  <c r="AY2" i="11"/>
  <c r="AG84" i="3"/>
  <c r="H18" i="1"/>
  <c r="V84" i="3"/>
  <c r="I84" i="3"/>
  <c r="H14" i="1"/>
  <c r="H44" i="1"/>
  <c r="B30" i="17"/>
  <c r="B7" i="2"/>
  <c r="D18" i="15"/>
  <c r="G35" i="8"/>
  <c r="M48" i="1" s="1"/>
  <c r="H36" i="8"/>
  <c r="H18" i="7"/>
  <c r="H22" i="7" s="1"/>
  <c r="T4" i="1" s="1"/>
  <c r="AF15" i="11"/>
  <c r="AT15" i="11"/>
  <c r="B12" i="2"/>
  <c r="D18" i="2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Y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U50" i="1" l="1"/>
  <c r="U33" i="1"/>
  <c r="M50" i="1"/>
  <c r="M33" i="1"/>
  <c r="M29" i="1"/>
  <c r="G15" i="1"/>
  <c r="G39" i="1"/>
  <c r="D39" i="1" s="1"/>
  <c r="N9" i="1"/>
  <c r="N38" i="1"/>
  <c r="H10" i="1"/>
  <c r="H19" i="1"/>
  <c r="G19" i="1"/>
  <c r="G27" i="1"/>
  <c r="H9" i="1"/>
  <c r="H5" i="1"/>
  <c r="H49" i="1"/>
  <c r="H35" i="1"/>
  <c r="H20" i="1"/>
  <c r="H28" i="1"/>
  <c r="L38" i="1"/>
  <c r="L15" i="1"/>
  <c r="N42" i="1"/>
  <c r="N14" i="1"/>
  <c r="N18" i="1"/>
  <c r="N26" i="1"/>
  <c r="L6" i="1"/>
  <c r="T5" i="1"/>
  <c r="T6" i="1"/>
  <c r="H27" i="1"/>
  <c r="H8" i="1"/>
  <c r="H48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X28" i="11" s="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5" i="1"/>
  <c r="W34" i="17"/>
  <c r="U34" i="17"/>
  <c r="I35" i="8"/>
  <c r="Y97" i="6"/>
  <c r="A18" i="11" l="1"/>
  <c r="A41" i="11"/>
  <c r="AX41" i="11" s="1"/>
  <c r="AW28" i="11"/>
  <c r="AG28" i="11"/>
  <c r="L28" i="11"/>
  <c r="P28" i="11"/>
  <c r="A29" i="11"/>
  <c r="AS28" i="11"/>
  <c r="AY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O17" i="1" s="1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B34" i="8"/>
  <c r="C34" i="8" s="1"/>
  <c r="D34" i="8" s="1"/>
  <c r="C5" i="10"/>
  <c r="AR84" i="3"/>
  <c r="C13" i="10"/>
  <c r="C8" i="10"/>
  <c r="C21" i="17"/>
  <c r="D21" i="17" s="1"/>
  <c r="AA18" i="15"/>
  <c r="AP94" i="6"/>
  <c r="AK97" i="6"/>
  <c r="AL94" i="6"/>
  <c r="U97" i="6"/>
  <c r="AU91" i="6"/>
  <c r="AH94" i="6"/>
  <c r="Q97" i="6"/>
  <c r="AG97" i="6"/>
  <c r="AX94" i="6"/>
  <c r="I97" i="6"/>
  <c r="E97" i="6"/>
  <c r="AI91" i="6"/>
  <c r="AA91" i="6"/>
  <c r="P10" i="1" l="1"/>
  <c r="P12" i="1"/>
  <c r="N27" i="1"/>
  <c r="N37" i="1"/>
  <c r="N24" i="1"/>
  <c r="N34" i="1"/>
  <c r="P23" i="1"/>
  <c r="P31" i="1"/>
  <c r="A54" i="11"/>
  <c r="AX54" i="11" s="1"/>
  <c r="AW41" i="11"/>
  <c r="AJ41" i="11"/>
  <c r="AO41" i="11"/>
  <c r="AY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X6" i="11" s="1"/>
  <c r="A30" i="11"/>
  <c r="A19" i="11"/>
  <c r="AX19" i="11" s="1"/>
  <c r="O13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1" i="1" s="1"/>
  <c r="AE18" i="15"/>
  <c r="G2" i="11"/>
  <c r="C2" i="15"/>
  <c r="AM18" i="7"/>
  <c r="AM20" i="7" s="1"/>
  <c r="AE18" i="7"/>
  <c r="AE20" i="7" s="1"/>
  <c r="AB84" i="3"/>
  <c r="H34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H11" i="1" s="1"/>
  <c r="AZ84" i="3"/>
  <c r="AC18" i="10"/>
  <c r="L18" i="10"/>
  <c r="AA18" i="10"/>
  <c r="J18" i="10"/>
  <c r="Z18" i="10"/>
  <c r="L18" i="7"/>
  <c r="W18" i="7"/>
  <c r="W20" i="7" s="1"/>
  <c r="AM85" i="4"/>
  <c r="G85" i="4"/>
  <c r="T84" i="3"/>
  <c r="AO97" i="6"/>
  <c r="AC97" i="6"/>
  <c r="AT94" i="6"/>
  <c r="AD94" i="6"/>
  <c r="AQ91" i="6"/>
  <c r="AS97" i="6"/>
  <c r="AE91" i="6"/>
  <c r="AW97" i="6"/>
  <c r="L13" i="1" l="1"/>
  <c r="L17" i="1"/>
  <c r="H16" i="1"/>
  <c r="H17" i="1"/>
  <c r="H23" i="1"/>
  <c r="H40" i="1"/>
  <c r="H41" i="1"/>
  <c r="O20" i="7"/>
  <c r="O22" i="7"/>
  <c r="A20" i="11"/>
  <c r="AX20" i="11" s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Y19" i="11"/>
  <c r="AK19" i="11"/>
  <c r="AE19" i="11"/>
  <c r="V19" i="11"/>
  <c r="G19" i="11"/>
  <c r="A7" i="11"/>
  <c r="AX7" i="11" s="1"/>
  <c r="AW6" i="11"/>
  <c r="AN6" i="11"/>
  <c r="AS6" i="11"/>
  <c r="AY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Y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G18" i="10"/>
  <c r="O18" i="15"/>
  <c r="B46" i="5"/>
  <c r="A48" i="5"/>
  <c r="K85" i="4"/>
  <c r="AF84" i="3"/>
  <c r="H25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H24" i="1" s="1"/>
  <c r="S18" i="7"/>
  <c r="S20" i="7" s="1"/>
  <c r="B22" i="5"/>
  <c r="A24" i="5"/>
  <c r="AY85" i="4"/>
  <c r="BC85" i="4"/>
  <c r="AA85" i="4"/>
  <c r="AA84" i="3"/>
  <c r="H33" i="1" s="1"/>
  <c r="G84" i="3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5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4" i="1"/>
  <c r="C18" i="7"/>
  <c r="X6" i="11"/>
  <c r="X19" i="11"/>
  <c r="X28" i="11"/>
  <c r="F54" i="11"/>
  <c r="F19" i="11"/>
  <c r="C18" i="10"/>
  <c r="P55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5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5" i="1" s="1"/>
  <c r="F55" i="1"/>
  <c r="AY91" i="6"/>
  <c r="M97" i="6"/>
  <c r="AM91" i="6"/>
  <c r="H67" i="11" l="1"/>
  <c r="AX67" i="11"/>
  <c r="P13" i="1"/>
  <c r="P17" i="1"/>
  <c r="H6" i="1"/>
  <c r="H7" i="1"/>
  <c r="P4" i="1"/>
  <c r="P5" i="1"/>
  <c r="H22" i="1"/>
  <c r="H50" i="1"/>
  <c r="H45" i="1"/>
  <c r="H47" i="1"/>
  <c r="G67" i="11"/>
  <c r="A56" i="11"/>
  <c r="A32" i="11"/>
  <c r="AX32" i="11" s="1"/>
  <c r="A44" i="11"/>
  <c r="A80" i="11"/>
  <c r="AX80" i="11" s="1"/>
  <c r="AW67" i="11"/>
  <c r="AG67" i="11"/>
  <c r="AO67" i="11"/>
  <c r="AY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X8" i="11" s="1"/>
  <c r="AW7" i="11"/>
  <c r="AY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X21" i="11" s="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Y20" i="11"/>
  <c r="AE20" i="11"/>
  <c r="AO20" i="11"/>
  <c r="L20" i="11"/>
  <c r="AN20" i="11"/>
  <c r="P20" i="11"/>
  <c r="AK20" i="11"/>
  <c r="AS20" i="11"/>
  <c r="G20" i="11"/>
  <c r="AG20" i="11"/>
  <c r="F53" i="1"/>
  <c r="F59" i="1" s="1"/>
  <c r="AB36" i="4"/>
  <c r="J21" i="4"/>
  <c r="L36" i="4"/>
  <c r="AU66" i="3"/>
  <c r="B34" i="17"/>
  <c r="O55" i="1" s="1"/>
  <c r="AP21" i="4"/>
  <c r="E66" i="3"/>
  <c r="AR36" i="4"/>
  <c r="Z21" i="4"/>
  <c r="N66" i="3"/>
  <c r="C85" i="4"/>
  <c r="I55" i="1" s="1"/>
  <c r="C66" i="4"/>
  <c r="A66" i="4" s="1"/>
  <c r="C61" i="4"/>
  <c r="A61" i="4" s="1"/>
  <c r="C71" i="4"/>
  <c r="A71" i="4" s="1"/>
  <c r="AM21" i="11"/>
  <c r="W21" i="11"/>
  <c r="O53" i="1"/>
  <c r="T3" i="13" s="1"/>
  <c r="T4" i="13" s="1"/>
  <c r="Q53" i="1"/>
  <c r="Q56" i="1" s="1"/>
  <c r="F21" i="11"/>
  <c r="X21" i="11"/>
  <c r="AJ8" i="11"/>
  <c r="AN21" i="11"/>
  <c r="K21" i="11"/>
  <c r="U8" i="11"/>
  <c r="AC8" i="11"/>
  <c r="AK8" i="11"/>
  <c r="AS8" i="11"/>
  <c r="O8" i="11"/>
  <c r="AY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Y8" i="11"/>
  <c r="AH21" i="11"/>
  <c r="AP21" i="11"/>
  <c r="J8" i="11"/>
  <c r="D8" i="11"/>
  <c r="H21" i="11"/>
  <c r="V21" i="11"/>
  <c r="N21" i="11"/>
  <c r="W8" i="11"/>
  <c r="AU8" i="11"/>
  <c r="AQ8" i="11"/>
  <c r="AI8" i="11"/>
  <c r="F56" i="1"/>
  <c r="AQ21" i="11"/>
  <c r="AI21" i="11"/>
  <c r="AE21" i="11"/>
  <c r="G53" i="1"/>
  <c r="C76" i="4"/>
  <c r="A76" i="4" s="1"/>
  <c r="D18" i="17"/>
  <c r="D34" i="17" s="1"/>
  <c r="C34" i="17"/>
  <c r="C81" i="4"/>
  <c r="A81" i="4" s="1"/>
  <c r="E19" i="7"/>
  <c r="L55" i="1"/>
  <c r="C84" i="3"/>
  <c r="H55" i="1" s="1"/>
  <c r="AU21" i="11"/>
  <c r="AM8" i="11"/>
  <c r="AE8" i="11"/>
  <c r="AA21" i="1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3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3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H53" i="1" l="1"/>
  <c r="U48" i="1"/>
  <c r="U29" i="1"/>
  <c r="A9" i="11"/>
  <c r="AX9" i="11" s="1"/>
  <c r="AW8" i="11"/>
  <c r="AV8" i="11"/>
  <c r="A33" i="11"/>
  <c r="AX33" i="11" s="1"/>
  <c r="AW32" i="11"/>
  <c r="AJ32" i="11"/>
  <c r="AN32" i="11"/>
  <c r="AK32" i="11"/>
  <c r="AO32" i="11"/>
  <c r="AS32" i="11"/>
  <c r="AY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X22" i="11" s="1"/>
  <c r="AW21" i="11"/>
  <c r="AV21" i="11"/>
  <c r="A45" i="11"/>
  <c r="AX45" i="11" s="1"/>
  <c r="A69" i="11"/>
  <c r="A57" i="11"/>
  <c r="A93" i="11"/>
  <c r="AX93" i="11" s="1"/>
  <c r="AW80" i="11"/>
  <c r="AJ80" i="11"/>
  <c r="A81" i="11"/>
  <c r="P80" i="11"/>
  <c r="AS80" i="11"/>
  <c r="AK80" i="11"/>
  <c r="AY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D82" i="6"/>
  <c r="AR88" i="6"/>
  <c r="AF88" i="6"/>
  <c r="AE79" i="6"/>
  <c r="AO85" i="6"/>
  <c r="AJ88" i="6"/>
  <c r="AA79" i="6"/>
  <c r="AG85" i="6"/>
  <c r="AZ88" i="6"/>
  <c r="AP82" i="6"/>
  <c r="AY79" i="6"/>
  <c r="AT82" i="6"/>
  <c r="AK85" i="6"/>
  <c r="AL82" i="6"/>
  <c r="AM79" i="6"/>
  <c r="AX82" i="6"/>
  <c r="AS85" i="6"/>
  <c r="AH82" i="6"/>
  <c r="AN88" i="6"/>
  <c r="AB88" i="6"/>
  <c r="AW85" i="6"/>
  <c r="AV88" i="6"/>
  <c r="AI79" i="6"/>
  <c r="AC85" i="6"/>
  <c r="AU79" i="6"/>
  <c r="AQ79" i="6"/>
  <c r="A58" i="11" l="1"/>
  <c r="AX58" i="11" s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Y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X34" i="11" s="1"/>
  <c r="AW33" i="11"/>
  <c r="AY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X46" i="11" s="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Y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X106" i="11" s="1"/>
  <c r="AW93" i="11"/>
  <c r="AJ93" i="11"/>
  <c r="AN93" i="11"/>
  <c r="A94" i="11"/>
  <c r="AG93" i="11"/>
  <c r="AO93" i="11"/>
  <c r="AS93" i="11"/>
  <c r="Q93" i="11"/>
  <c r="AY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Y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R35" i="1" s="1"/>
  <c r="X85" i="3"/>
  <c r="R30" i="1" s="1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R13" i="1" s="1"/>
  <c r="AF85" i="3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R19" i="1" s="1"/>
  <c r="BC85" i="3"/>
  <c r="L85" i="3"/>
  <c r="R12" i="1" s="1"/>
  <c r="J85" i="3"/>
  <c r="AF86" i="4"/>
  <c r="AO85" i="3"/>
  <c r="S85" i="3"/>
  <c r="R45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21" i="1" s="1"/>
  <c r="G85" i="3"/>
  <c r="Z85" i="3"/>
  <c r="R32" i="1" s="1"/>
  <c r="AD85" i="3"/>
  <c r="R37" i="1" s="1"/>
  <c r="C16" i="4"/>
  <c r="A16" i="4" s="1"/>
  <c r="C6" i="3"/>
  <c r="A6" i="3" s="1"/>
  <c r="E85" i="3"/>
  <c r="BA85" i="3"/>
  <c r="Y85" i="3"/>
  <c r="R31" i="1" s="1"/>
  <c r="U85" i="3"/>
  <c r="R26" i="1" s="1"/>
  <c r="W85" i="3"/>
  <c r="AA85" i="3"/>
  <c r="R33" i="1" s="1"/>
  <c r="Z86" i="4"/>
  <c r="AC86" i="4"/>
  <c r="L86" i="4"/>
  <c r="C46" i="4"/>
  <c r="A46" i="4" s="1"/>
  <c r="C51" i="4"/>
  <c r="A51" i="4" s="1"/>
  <c r="AX85" i="3"/>
  <c r="AB85" i="3"/>
  <c r="R34" i="1" s="1"/>
  <c r="H86" i="4"/>
  <c r="BB86" i="4"/>
  <c r="I85" i="3"/>
  <c r="R9" i="1" s="1"/>
  <c r="V85" i="3"/>
  <c r="R28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6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6" i="1"/>
  <c r="D86" i="4"/>
  <c r="C16" i="3"/>
  <c r="A16" i="3" s="1"/>
  <c r="M3" i="13"/>
  <c r="M4" i="13" s="1"/>
  <c r="H56" i="1"/>
  <c r="C21" i="3"/>
  <c r="A21" i="3" s="1"/>
  <c r="C41" i="3"/>
  <c r="A41" i="3" s="1"/>
  <c r="C36" i="3"/>
  <c r="A36" i="3" s="1"/>
  <c r="C67" i="6"/>
  <c r="AX94" i="11" l="1"/>
  <c r="AX16" i="11"/>
  <c r="AX3" i="11"/>
  <c r="AX29" i="11"/>
  <c r="AX42" i="11"/>
  <c r="AX55" i="11"/>
  <c r="AX68" i="11"/>
  <c r="AX81" i="11"/>
  <c r="R17" i="1"/>
  <c r="R29" i="1"/>
  <c r="R25" i="1"/>
  <c r="R44" i="1"/>
  <c r="R16" i="1"/>
  <c r="R48" i="1"/>
  <c r="R20" i="1"/>
  <c r="R49" i="1"/>
  <c r="R40" i="1"/>
  <c r="R6" i="1"/>
  <c r="R4" i="1"/>
  <c r="R22" i="1"/>
  <c r="R50" i="1"/>
  <c r="R7" i="1"/>
  <c r="R24" i="1"/>
  <c r="R41" i="1"/>
  <c r="R8" i="1"/>
  <c r="R47" i="1"/>
  <c r="R11" i="1"/>
  <c r="R23" i="1"/>
  <c r="R27" i="1"/>
  <c r="R14" i="1"/>
  <c r="R46" i="1"/>
  <c r="R5" i="1"/>
  <c r="R10" i="1"/>
  <c r="R18" i="1"/>
  <c r="A35" i="11"/>
  <c r="AX35" i="11" s="1"/>
  <c r="AW34" i="11"/>
  <c r="AV34" i="11"/>
  <c r="L34" i="11"/>
  <c r="AO34" i="11"/>
  <c r="AY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X71" i="11" s="1"/>
  <c r="A95" i="11"/>
  <c r="AW94" i="11"/>
  <c r="A119" i="11"/>
  <c r="AX119" i="11" s="1"/>
  <c r="AW106" i="11"/>
  <c r="AJ106" i="11"/>
  <c r="L106" i="11"/>
  <c r="AG106" i="11"/>
  <c r="AK106" i="11"/>
  <c r="AS106" i="11"/>
  <c r="AY106" i="11"/>
  <c r="A107" i="11"/>
  <c r="AX107" i="11" s="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X24" i="11" s="1"/>
  <c r="AW81" i="11"/>
  <c r="A47" i="11"/>
  <c r="AX47" i="11" s="1"/>
  <c r="AW46" i="11"/>
  <c r="AY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X11" i="11" s="1"/>
  <c r="A83" i="11"/>
  <c r="A59" i="11"/>
  <c r="AX59" i="11" s="1"/>
  <c r="AW58" i="11"/>
  <c r="AS58" i="11"/>
  <c r="AJ58" i="11"/>
  <c r="AN58" i="11"/>
  <c r="AK58" i="11"/>
  <c r="AO58" i="11"/>
  <c r="P58" i="11"/>
  <c r="AY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C85" i="3"/>
  <c r="R55" i="1" s="1"/>
  <c r="C86" i="4"/>
  <c r="S55" i="1" s="1"/>
  <c r="S56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Y94" i="11"/>
  <c r="AY81" i="11"/>
  <c r="AY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Y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Y29" i="11"/>
  <c r="AY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Y107" i="11"/>
  <c r="AY68" i="11"/>
  <c r="AY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AS73" i="6"/>
  <c r="AL58" i="6"/>
  <c r="AT58" i="6"/>
  <c r="AP70" i="6"/>
  <c r="C55" i="6"/>
  <c r="AX10" i="11" l="1"/>
  <c r="AX23" i="11"/>
  <c r="R53" i="1"/>
  <c r="AW10" i="11"/>
  <c r="A60" i="11"/>
  <c r="AX60" i="11" s="1"/>
  <c r="AW59" i="11"/>
  <c r="AY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Y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Y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X48" i="11" s="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Y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X36" i="11" s="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Y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X84" i="11" s="1"/>
  <c r="A108" i="11"/>
  <c r="AW107" i="11"/>
  <c r="AW119" i="11"/>
  <c r="A120" i="11"/>
  <c r="AX120" i="11" s="1"/>
  <c r="AJ119" i="11"/>
  <c r="AN119" i="11"/>
  <c r="AO119" i="11"/>
  <c r="AS119" i="11"/>
  <c r="A132" i="11"/>
  <c r="AX132" i="11" s="1"/>
  <c r="P119" i="11"/>
  <c r="AG119" i="11"/>
  <c r="AY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X72" i="11" s="1"/>
  <c r="AW71" i="11"/>
  <c r="AN71" i="11"/>
  <c r="AK71" i="11"/>
  <c r="AS71" i="11"/>
  <c r="AJ71" i="11"/>
  <c r="AG71" i="11"/>
  <c r="AO71" i="11"/>
  <c r="AY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Q55" i="6"/>
  <c r="AN76" i="6"/>
  <c r="AU67" i="6"/>
  <c r="AO73" i="6"/>
  <c r="AA55" i="6"/>
  <c r="AF76" i="6"/>
  <c r="AO61" i="6"/>
  <c r="AC73" i="6"/>
  <c r="AQ67" i="6"/>
  <c r="AW73" i="6"/>
  <c r="AI67" i="6"/>
  <c r="AG73" i="6"/>
  <c r="AU55" i="6"/>
  <c r="AB76" i="6"/>
  <c r="A85" i="11" l="1"/>
  <c r="AX85" i="11" s="1"/>
  <c r="AW84" i="11"/>
  <c r="AG84" i="11"/>
  <c r="AK84" i="11"/>
  <c r="AN84" i="11"/>
  <c r="AJ84" i="11"/>
  <c r="P84" i="11"/>
  <c r="AS84" i="11"/>
  <c r="AY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X49" i="11" s="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Y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X97" i="11" s="1"/>
  <c r="A73" i="11"/>
  <c r="AX73" i="11" s="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Y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Y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X133" i="11" s="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AX145" i="11" s="1"/>
  <c r="H132" i="11"/>
  <c r="AC132" i="11"/>
  <c r="Y132" i="11"/>
  <c r="F132" i="11"/>
  <c r="U132" i="11"/>
  <c r="C132" i="11"/>
  <c r="A109" i="11"/>
  <c r="A37" i="11"/>
  <c r="AX37" i="11" s="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Y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X61" i="11" s="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Y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6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Y36" i="11"/>
  <c r="AY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Y10" i="11"/>
  <c r="AY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H70" i="6"/>
  <c r="AB64" i="6"/>
  <c r="AG61" i="6"/>
  <c r="AN64" i="6"/>
  <c r="AV64" i="6"/>
  <c r="AK61" i="6"/>
  <c r="AE67" i="6"/>
  <c r="AJ76" i="6"/>
  <c r="AI55" i="6"/>
  <c r="AS61" i="6"/>
  <c r="AV76" i="6"/>
  <c r="AX58" i="6"/>
  <c r="AL70" i="6"/>
  <c r="AY67" i="6"/>
  <c r="AE55" i="6"/>
  <c r="AK73" i="6"/>
  <c r="AC61" i="6"/>
  <c r="AY55" i="6"/>
  <c r="AH58" i="6"/>
  <c r="AA67" i="6"/>
  <c r="AZ76" i="6"/>
  <c r="AW61" i="6"/>
  <c r="AP58" i="6"/>
  <c r="AM55" i="6"/>
  <c r="AM67" i="6"/>
  <c r="AJ64" i="6"/>
  <c r="AD58" i="6"/>
  <c r="AX70" i="6"/>
  <c r="AR76" i="6"/>
  <c r="AT70" i="6"/>
  <c r="AZ64" i="6"/>
  <c r="AF64" i="6"/>
  <c r="AD70" i="6"/>
  <c r="AR64" i="6"/>
  <c r="A98" i="11" l="1"/>
  <c r="AX98" i="11" s="1"/>
  <c r="AW97" i="11"/>
  <c r="P97" i="11"/>
  <c r="AG97" i="11"/>
  <c r="AY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X62" i="11" s="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Y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Y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X50" i="11" s="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AX146" i="11" s="1"/>
  <c r="G145" i="11"/>
  <c r="Q145" i="11"/>
  <c r="AE145" i="11"/>
  <c r="AL145" i="11"/>
  <c r="AY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X158" i="11" s="1"/>
  <c r="AN145" i="11"/>
  <c r="AS145" i="11"/>
  <c r="W145" i="11"/>
  <c r="AH145" i="11"/>
  <c r="AQ145" i="11"/>
  <c r="D145" i="11"/>
  <c r="I145" i="11"/>
  <c r="A74" i="11"/>
  <c r="AX74" i="11" s="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Y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X86" i="11" s="1"/>
  <c r="AW85" i="11"/>
  <c r="AY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X110" i="11" s="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Y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N53" i="1"/>
  <c r="N56" i="1" s="1"/>
  <c r="E3" i="1"/>
  <c r="D15" i="1"/>
  <c r="P18" i="8"/>
  <c r="P38" i="8" s="1"/>
  <c r="D49" i="1"/>
  <c r="D52" i="1"/>
  <c r="T55" i="1"/>
  <c r="T38" i="8"/>
  <c r="B14" i="10"/>
  <c r="D16" i="7"/>
  <c r="F16" i="7" s="1"/>
  <c r="L38" i="8"/>
  <c r="B4" i="15"/>
  <c r="F18" i="8"/>
  <c r="B6" i="10"/>
  <c r="H20" i="10"/>
  <c r="D38" i="1"/>
  <c r="D28" i="1"/>
  <c r="D32" i="1"/>
  <c r="H18" i="8"/>
  <c r="H38" i="8" s="1"/>
  <c r="B16" i="15"/>
  <c r="B12" i="15"/>
  <c r="L53" i="1"/>
  <c r="E2" i="1"/>
  <c r="D48" i="1"/>
  <c r="D29" i="1"/>
  <c r="D30" i="1"/>
  <c r="J18" i="8"/>
  <c r="R18" i="8"/>
  <c r="R38" i="8" s="1"/>
  <c r="J36" i="8"/>
  <c r="E20" i="15"/>
  <c r="B15" i="10"/>
  <c r="P53" i="1"/>
  <c r="U3" i="13" s="1"/>
  <c r="U4" i="13" s="1"/>
  <c r="M53" i="1"/>
  <c r="R3" i="13" s="1"/>
  <c r="R4" i="13" s="1"/>
  <c r="U53" i="1"/>
  <c r="D3" i="1"/>
  <c r="D12" i="1"/>
  <c r="Z18" i="8"/>
  <c r="Z38" i="8" s="1"/>
  <c r="B2" i="10"/>
  <c r="K8" i="13"/>
  <c r="T53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X25" i="11" l="1"/>
  <c r="AX12" i="11"/>
  <c r="AX38" i="11"/>
  <c r="S3" i="13"/>
  <c r="S4" i="13" s="1"/>
  <c r="A135" i="11"/>
  <c r="A75" i="11"/>
  <c r="AX75" i="11" s="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Y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X171" i="11" s="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Y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X159" i="11" s="1"/>
  <c r="AK158" i="11"/>
  <c r="AE158" i="11"/>
  <c r="K158" i="11"/>
  <c r="A123" i="11"/>
  <c r="AX123" i="11" s="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Y146" i="11"/>
  <c r="AD146" i="11"/>
  <c r="AF146" i="11"/>
  <c r="N146" i="11"/>
  <c r="AK146" i="11"/>
  <c r="AS146" i="11"/>
  <c r="M146" i="11"/>
  <c r="A51" i="11"/>
  <c r="AX51" i="11" s="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Y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X63" i="11" s="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Y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X111" i="11" s="1"/>
  <c r="AW110" i="11"/>
  <c r="AG110" i="11"/>
  <c r="AH110" i="11"/>
  <c r="AR110" i="11"/>
  <c r="AM110" i="11"/>
  <c r="AQ110" i="11"/>
  <c r="AI110" i="11"/>
  <c r="I110" i="11"/>
  <c r="N110" i="11"/>
  <c r="Q110" i="11"/>
  <c r="AJ110" i="11"/>
  <c r="AY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X87" i="11" s="1"/>
  <c r="AW86" i="11"/>
  <c r="AV86" i="11"/>
  <c r="Y86" i="11"/>
  <c r="M86" i="11"/>
  <c r="V86" i="11"/>
  <c r="AA86" i="11"/>
  <c r="I86" i="11"/>
  <c r="F86" i="11"/>
  <c r="U86" i="11"/>
  <c r="AY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X99" i="11" s="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Y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6" i="1"/>
  <c r="P56" i="1"/>
  <c r="J38" i="8"/>
  <c r="M56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Y51" i="11"/>
  <c r="AC25" i="11"/>
  <c r="AT38" i="11"/>
  <c r="O25" i="11"/>
  <c r="AE38" i="11"/>
  <c r="AY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Y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Y38" i="11"/>
  <c r="T51" i="11"/>
  <c r="AR51" i="11"/>
  <c r="E51" i="11"/>
  <c r="AC51" i="11"/>
  <c r="AH51" i="11"/>
  <c r="S51" i="11"/>
  <c r="D18" i="7"/>
  <c r="F2" i="7"/>
  <c r="F18" i="7" s="1"/>
  <c r="F19" i="7" s="1"/>
  <c r="X2" i="1"/>
  <c r="A100" i="11" l="1"/>
  <c r="AX100" i="11" s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Y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X112" i="11" s="1"/>
  <c r="AW111" i="11"/>
  <c r="D111" i="11"/>
  <c r="AM111" i="11"/>
  <c r="AV111" i="11"/>
  <c r="AU111" i="11"/>
  <c r="AF111" i="11"/>
  <c r="M111" i="11"/>
  <c r="AG111" i="11"/>
  <c r="AD111" i="11"/>
  <c r="AY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AX184" i="11" s="1"/>
  <c r="G171" i="11"/>
  <c r="AD171" i="11"/>
  <c r="AT171" i="11"/>
  <c r="AU171" i="11"/>
  <c r="AY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AX172" i="11" s="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X76" i="11" s="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Y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X64" i="11" s="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Y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X124" i="11" s="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Y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Y159" i="11"/>
  <c r="N159" i="11"/>
  <c r="AQ159" i="11"/>
  <c r="AE159" i="11"/>
  <c r="A88" i="11"/>
  <c r="AX88" i="11" s="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Y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X136" i="11" s="1"/>
  <c r="A148" i="11"/>
  <c r="Q3" i="13"/>
  <c r="L56" i="1"/>
  <c r="D36" i="8"/>
  <c r="D35" i="8" s="1"/>
  <c r="C35" i="8"/>
  <c r="U55" i="1"/>
  <c r="D25" i="7"/>
  <c r="C25" i="7" s="1"/>
  <c r="D26" i="7"/>
  <c r="D19" i="7"/>
  <c r="D18" i="8"/>
  <c r="D17" i="8" s="1"/>
  <c r="C17" i="8"/>
  <c r="A149" i="11" l="1"/>
  <c r="AX149" i="11" s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Y64" i="11"/>
  <c r="AQ64" i="11"/>
  <c r="AU64" i="11"/>
  <c r="H64" i="11"/>
  <c r="U64" i="11"/>
  <c r="AD64" i="11"/>
  <c r="AA64" i="11"/>
  <c r="AJ64" i="11"/>
  <c r="AG64" i="11"/>
  <c r="AL64" i="11"/>
  <c r="P64" i="11"/>
  <c r="A113" i="11"/>
  <c r="AX113" i="11" s="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Y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Y136" i="11"/>
  <c r="AU136" i="11"/>
  <c r="N136" i="11"/>
  <c r="AF136" i="11"/>
  <c r="AE136" i="11"/>
  <c r="A137" i="11"/>
  <c r="AX137" i="11" s="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X89" i="11" s="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Y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X77" i="11" s="1"/>
  <c r="AW76" i="11"/>
  <c r="AO76" i="11"/>
  <c r="AS76" i="11"/>
  <c r="AY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Y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AX197" i="11" s="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AX185" i="11" s="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X101" i="11" s="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Y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X125" i="11" s="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Y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Y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6" i="1"/>
  <c r="D27" i="7"/>
  <c r="C27" i="7" s="1"/>
  <c r="C26" i="7"/>
  <c r="A126" i="11" l="1"/>
  <c r="AX126" i="11" s="1"/>
  <c r="AW125" i="11"/>
  <c r="AV125" i="11"/>
  <c r="L125" i="11"/>
  <c r="S125" i="11"/>
  <c r="X125" i="11"/>
  <c r="AN125" i="11"/>
  <c r="AY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X162" i="11" s="1"/>
  <c r="A78" i="11"/>
  <c r="A79" i="11" s="1"/>
  <c r="AW77" i="11"/>
  <c r="AV77" i="11"/>
  <c r="U77" i="11"/>
  <c r="AR77" i="11"/>
  <c r="AH77" i="11"/>
  <c r="AY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X102" i="11" s="1"/>
  <c r="AW101" i="11"/>
  <c r="AV101" i="11"/>
  <c r="AH101" i="11"/>
  <c r="V101" i="11"/>
  <c r="F101" i="11"/>
  <c r="G101" i="11"/>
  <c r="AY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Y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AX198" i="11" s="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Y197" i="11"/>
  <c r="AE197" i="11"/>
  <c r="AO197" i="11"/>
  <c r="N197" i="11"/>
  <c r="W197" i="11"/>
  <c r="AU197" i="11"/>
  <c r="AC197" i="11"/>
  <c r="X197" i="11"/>
  <c r="E197" i="11"/>
  <c r="H197" i="11"/>
  <c r="A90" i="11"/>
  <c r="AX90" i="11" s="1"/>
  <c r="AW89" i="11"/>
  <c r="AN89" i="11"/>
  <c r="P89" i="11"/>
  <c r="AJ89" i="11"/>
  <c r="AK89" i="11"/>
  <c r="AO89" i="11"/>
  <c r="AD89" i="11"/>
  <c r="Q89" i="11"/>
  <c r="AF89" i="11"/>
  <c r="AG89" i="11"/>
  <c r="AS89" i="11"/>
  <c r="AY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Y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X138" i="11" s="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X150" i="11" s="1"/>
  <c r="AG149" i="11"/>
  <c r="AY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X114" i="11" s="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Y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Y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X151" i="11" s="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X139" i="11" s="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Y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AX163" i="11" s="1"/>
  <c r="Q162" i="11"/>
  <c r="P162" i="11"/>
  <c r="AR162" i="11"/>
  <c r="R162" i="11"/>
  <c r="X162" i="11"/>
  <c r="U162" i="11"/>
  <c r="AY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X115" i="11" s="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Y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X175" i="11" s="1"/>
  <c r="A103" i="11"/>
  <c r="AX103" i="11" s="1"/>
  <c r="AW102" i="11"/>
  <c r="AO102" i="11"/>
  <c r="AS102" i="11"/>
  <c r="P102" i="11"/>
  <c r="AY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X127" i="11" s="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Y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Y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Y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Y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AX152" i="11" s="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Y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Y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AX140" i="11" s="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AX176" i="11" s="1"/>
  <c r="L175" i="11"/>
  <c r="AA175" i="11"/>
  <c r="AF175" i="11"/>
  <c r="S175" i="11"/>
  <c r="AL175" i="11"/>
  <c r="AY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X188" i="11" s="1"/>
  <c r="A128" i="11"/>
  <c r="AX128" i="11" s="1"/>
  <c r="AW127" i="11"/>
  <c r="AV127" i="11"/>
  <c r="K127" i="11"/>
  <c r="AC127" i="11"/>
  <c r="AP127" i="11"/>
  <c r="G127" i="11"/>
  <c r="U127" i="11"/>
  <c r="AY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X116" i="11" s="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Y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AX164" i="11" s="1"/>
  <c r="L163" i="11"/>
  <c r="AF163" i="11"/>
  <c r="AD163" i="11"/>
  <c r="AA163" i="11"/>
  <c r="AH163" i="11"/>
  <c r="AY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AX165" i="11" s="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Y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X201" i="11" s="1"/>
  <c r="A141" i="11"/>
  <c r="AX141" i="11" s="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Y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Y188" i="11"/>
  <c r="W188" i="11"/>
  <c r="O188" i="11"/>
  <c r="AC188" i="11"/>
  <c r="I188" i="11"/>
  <c r="V188" i="11"/>
  <c r="A189" i="11"/>
  <c r="AX189" i="11" s="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AX177" i="11" s="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Y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Y116" i="11"/>
  <c r="E116" i="11"/>
  <c r="L116" i="11"/>
  <c r="AA116" i="11"/>
  <c r="AT116" i="11"/>
  <c r="M116" i="11"/>
  <c r="AI116" i="11"/>
  <c r="AW152" i="11"/>
  <c r="AV152" i="11"/>
  <c r="AN152" i="11"/>
  <c r="AY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X153" i="11" s="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X129" i="11" s="1"/>
  <c r="AW128" i="11"/>
  <c r="N128" i="11"/>
  <c r="AQ128" i="11"/>
  <c r="AI128" i="11"/>
  <c r="AU128" i="11"/>
  <c r="AT128" i="11"/>
  <c r="AR128" i="11"/>
  <c r="AL128" i="11"/>
  <c r="AO128" i="11"/>
  <c r="AY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X142" i="11" s="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Y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Y177" i="11"/>
  <c r="X177" i="11"/>
  <c r="E177" i="11"/>
  <c r="AA177" i="11"/>
  <c r="AL177" i="11"/>
  <c r="N177" i="11"/>
  <c r="M177" i="11"/>
  <c r="AP177" i="11"/>
  <c r="A178" i="11"/>
  <c r="AX178" i="11" s="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X166" i="11" s="1"/>
  <c r="AJ165" i="11"/>
  <c r="AE165" i="11"/>
  <c r="AY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Y129" i="11"/>
  <c r="E129" i="11"/>
  <c r="L129" i="11"/>
  <c r="S129" i="11"/>
  <c r="Z129" i="11"/>
  <c r="M129" i="11"/>
  <c r="T129" i="11"/>
  <c r="AA129" i="11"/>
  <c r="AH129" i="11"/>
  <c r="A154" i="11"/>
  <c r="AX154" i="11" s="1"/>
  <c r="AW153" i="11"/>
  <c r="AV153" i="11"/>
  <c r="AK153" i="11"/>
  <c r="D153" i="11"/>
  <c r="R153" i="11"/>
  <c r="X153" i="11"/>
  <c r="AR153" i="11"/>
  <c r="Z153" i="11"/>
  <c r="AE153" i="11"/>
  <c r="U153" i="11"/>
  <c r="AY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AX190" i="11" s="1"/>
  <c r="Q189" i="11"/>
  <c r="S189" i="11"/>
  <c r="AQ189" i="11"/>
  <c r="AF189" i="11"/>
  <c r="AY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Y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AX202" i="11" s="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Y190" i="11"/>
  <c r="AC190" i="11"/>
  <c r="AF190" i="11"/>
  <c r="W190" i="11"/>
  <c r="R190" i="11"/>
  <c r="AE190" i="11"/>
  <c r="AK190" i="11"/>
  <c r="D190" i="11"/>
  <c r="A191" i="11"/>
  <c r="AX191" i="11" s="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Y142" i="11"/>
  <c r="S142" i="11"/>
  <c r="Y142" i="11"/>
  <c r="AV142" i="11"/>
  <c r="Z142" i="11"/>
  <c r="D142" i="11"/>
  <c r="AW202" i="11"/>
  <c r="AV202" i="11"/>
  <c r="A203" i="11"/>
  <c r="AX203" i="11" s="1"/>
  <c r="G202" i="11"/>
  <c r="AU202" i="11"/>
  <c r="AD202" i="11"/>
  <c r="AM202" i="11"/>
  <c r="AY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AX155" i="11" s="1"/>
  <c r="P154" i="11"/>
  <c r="AS154" i="11"/>
  <c r="AH154" i="11"/>
  <c r="S154" i="11"/>
  <c r="AY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AX179" i="11" s="1"/>
  <c r="Q178" i="11"/>
  <c r="N178" i="11"/>
  <c r="P178" i="11"/>
  <c r="AI178" i="11"/>
  <c r="AY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X167" i="11" s="1"/>
  <c r="AT166" i="11"/>
  <c r="AR166" i="11"/>
  <c r="Y166" i="11"/>
  <c r="AY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Y179" i="11"/>
  <c r="Z179" i="11"/>
  <c r="L179" i="11"/>
  <c r="U179" i="11"/>
  <c r="D179" i="11"/>
  <c r="AG179" i="11"/>
  <c r="Q179" i="11"/>
  <c r="AT179" i="11"/>
  <c r="AR179" i="11"/>
  <c r="A180" i="11"/>
  <c r="AX180" i="11" s="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Y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AX192" i="11" s="1"/>
  <c r="P191" i="11"/>
  <c r="AY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4" i="11" s="1"/>
  <c r="AY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AX168" i="11" s="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Y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Y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Y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AX181" i="11" s="1"/>
  <c r="L180" i="11"/>
  <c r="AF180" i="11"/>
  <c r="AK180" i="11"/>
  <c r="AO180" i="11"/>
  <c r="AU180" i="11"/>
  <c r="H180" i="11"/>
  <c r="F180" i="11"/>
  <c r="AW192" i="11"/>
  <c r="AV192" i="11"/>
  <c r="A193" i="11"/>
  <c r="AX193" i="11" s="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Y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Y204" i="11"/>
  <c r="G204" i="11"/>
  <c r="AI204" i="11"/>
  <c r="AL204" i="11"/>
  <c r="M204" i="11"/>
  <c r="AM204" i="11"/>
  <c r="J204" i="11"/>
  <c r="F204" i="11"/>
  <c r="AA204" i="11"/>
  <c r="T204" i="11"/>
  <c r="A205" i="11"/>
  <c r="AX205" i="11" s="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Y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6" i="11" s="1"/>
  <c r="AY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4" i="11" s="1"/>
  <c r="AY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Y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Y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X207" i="11" s="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Y207" i="11"/>
  <c r="AF207" i="11"/>
  <c r="O207" i="11"/>
  <c r="E207" i="11"/>
  <c r="S207" i="11"/>
  <c r="G207" i="11"/>
  <c r="AT207" i="11"/>
  <c r="AL207" i="11"/>
  <c r="AH207" i="11"/>
  <c r="AU207" i="11"/>
  <c r="H207" i="11"/>
  <c r="AT91" i="6" l="1"/>
  <c r="AI55" i="5"/>
  <c r="AI28" i="6"/>
  <c r="AJ67" i="5"/>
  <c r="AT22" i="6"/>
  <c r="AG19" i="5"/>
  <c r="AB88" i="5"/>
  <c r="AS76" i="5"/>
  <c r="AM22" i="6"/>
  <c r="AL82" i="5"/>
  <c r="AY94" i="5"/>
  <c r="AP82" i="5"/>
  <c r="AH46" i="6"/>
  <c r="AK70" i="5"/>
  <c r="AU16" i="6"/>
  <c r="Y10" i="5"/>
  <c r="AM85" i="5"/>
  <c r="AN19" i="5"/>
  <c r="AA49" i="6"/>
  <c r="AV40" i="6"/>
  <c r="AP13" i="5"/>
  <c r="AZ52" i="5"/>
  <c r="AU37" i="6"/>
  <c r="AV7" i="6"/>
  <c r="AG19" i="6"/>
  <c r="AH64" i="6"/>
  <c r="AJ73" i="5"/>
  <c r="AI25" i="5"/>
  <c r="AF37" i="6"/>
  <c r="AU52" i="6"/>
  <c r="AT88" i="5"/>
  <c r="AD67" i="5"/>
  <c r="AH46" i="5"/>
  <c r="AZ43" i="5"/>
  <c r="AN34" i="5"/>
  <c r="AY19" i="5"/>
  <c r="AH40" i="5"/>
  <c r="AC28" i="5"/>
  <c r="AP64" i="6"/>
  <c r="AX82" i="5"/>
  <c r="AT94" i="5"/>
  <c r="H97" i="5"/>
  <c r="AX88" i="6"/>
  <c r="AX52" i="5"/>
  <c r="AD13" i="6"/>
  <c r="AL94" i="5"/>
  <c r="X91" i="5"/>
  <c r="AQ49" i="5"/>
  <c r="AK13" i="6"/>
  <c r="AT10" i="5"/>
  <c r="AY40" i="6"/>
  <c r="AU13" i="6"/>
  <c r="AP88" i="5"/>
  <c r="AY97" i="6"/>
  <c r="AF31" i="5"/>
  <c r="AQ64" i="5"/>
  <c r="AM46" i="5"/>
  <c r="AS58" i="5"/>
  <c r="AY31" i="5"/>
  <c r="AC13" i="6"/>
  <c r="AA55" i="5"/>
  <c r="AG82" i="6"/>
  <c r="AK94" i="5"/>
  <c r="AL16" i="6"/>
  <c r="AB28" i="6"/>
  <c r="AC73" i="5"/>
  <c r="AY79" i="5"/>
  <c r="AN91" i="5"/>
  <c r="AN52" i="6"/>
  <c r="AT7" i="5"/>
  <c r="Y46" i="5"/>
  <c r="AW7" i="5"/>
  <c r="X28" i="5"/>
  <c r="AP64" i="5"/>
  <c r="AT31" i="6"/>
  <c r="AD4" i="5"/>
  <c r="AL22" i="6"/>
  <c r="AT67" i="5"/>
  <c r="AO28" i="5"/>
  <c r="AA16" i="5"/>
  <c r="AD91" i="6"/>
  <c r="AZ73" i="5"/>
  <c r="AD52" i="5"/>
  <c r="AM28" i="5"/>
  <c r="AV46" i="6"/>
  <c r="Y31" i="5"/>
  <c r="AE76" i="6"/>
  <c r="AU19" i="5"/>
  <c r="AG22" i="5"/>
  <c r="AO91" i="5"/>
  <c r="AY13" i="6"/>
  <c r="AK25" i="6"/>
  <c r="AM73" i="6"/>
  <c r="AJ55" i="6"/>
  <c r="AE82" i="6"/>
  <c r="AN79" i="6"/>
  <c r="AL43" i="5"/>
  <c r="AK91" i="6"/>
  <c r="AF94" i="6"/>
  <c r="AF34" i="5"/>
  <c r="AF43" i="6"/>
  <c r="AR34" i="5"/>
  <c r="AF88" i="5"/>
  <c r="X82" i="5"/>
  <c r="AX46" i="5"/>
  <c r="AH16" i="5"/>
  <c r="AX97" i="5"/>
  <c r="AQ79" i="5"/>
  <c r="AE73" i="5"/>
  <c r="AM73" i="5"/>
  <c r="AK79" i="6"/>
  <c r="AW22" i="5"/>
  <c r="AX40" i="6"/>
  <c r="AJ52" i="5"/>
  <c r="AC64" i="6"/>
  <c r="AG55" i="5"/>
  <c r="X94" i="5"/>
  <c r="AR37" i="5"/>
  <c r="AC55" i="5"/>
  <c r="AN10" i="6"/>
  <c r="Y73" i="5"/>
  <c r="AI46" i="6"/>
  <c r="AG7" i="6"/>
  <c r="O97" i="5"/>
  <c r="AP73" i="5"/>
  <c r="AD34" i="6"/>
  <c r="AB25" i="6"/>
  <c r="AC25" i="5"/>
  <c r="AQ43" i="5"/>
  <c r="AF31" i="6"/>
  <c r="C88" i="6"/>
  <c r="AB73" i="6"/>
  <c r="AA52" i="5"/>
  <c r="C40" i="6"/>
  <c r="AB34" i="6"/>
  <c r="AH28" i="6"/>
  <c r="AQ13" i="5"/>
  <c r="AK49" i="5"/>
  <c r="AW85" i="5"/>
  <c r="AA19" i="6"/>
  <c r="AU61" i="6"/>
  <c r="AM76" i="6"/>
  <c r="AK13" i="5"/>
  <c r="AO67" i="5"/>
  <c r="AC79" i="6"/>
  <c r="AV10" i="5"/>
  <c r="AC7" i="6"/>
  <c r="AC97" i="5"/>
  <c r="AK31" i="6"/>
  <c r="C82" i="6"/>
  <c r="AA31" i="6"/>
  <c r="AT58" i="5"/>
  <c r="AC70" i="5"/>
  <c r="AS67" i="6"/>
  <c r="AS16" i="6"/>
  <c r="AW46" i="5"/>
  <c r="AP76" i="6"/>
  <c r="Y37" i="5"/>
  <c r="AM49" i="6"/>
  <c r="AO34" i="5"/>
  <c r="AG37" i="6"/>
  <c r="AF43" i="5"/>
  <c r="AU40" i="5"/>
  <c r="AX7" i="6"/>
  <c r="AP91" i="6"/>
  <c r="AI82" i="5"/>
  <c r="AH88" i="5"/>
  <c r="AS31" i="6"/>
  <c r="AA13" i="5"/>
  <c r="AO31" i="6"/>
  <c r="X79" i="5"/>
  <c r="AB7" i="5"/>
  <c r="C25" i="5"/>
  <c r="AN76" i="5"/>
  <c r="AR58" i="6"/>
  <c r="AR85" i="5"/>
  <c r="AV67" i="6"/>
  <c r="AR46" i="6"/>
  <c r="AT25" i="6"/>
  <c r="AR43" i="6"/>
  <c r="AX31" i="6"/>
  <c r="AN13" i="6"/>
  <c r="AW46" i="6"/>
  <c r="AP61" i="5"/>
  <c r="S97" i="5"/>
  <c r="AO25" i="6"/>
  <c r="AY16" i="6"/>
  <c r="AV58" i="6"/>
  <c r="AZ76" i="5"/>
  <c r="AC43" i="6"/>
  <c r="AQ28" i="6"/>
  <c r="AG43" i="6"/>
  <c r="AK76" i="6"/>
  <c r="X52" i="5"/>
  <c r="AS82" i="6"/>
  <c r="AP28" i="5"/>
  <c r="AF10" i="5"/>
  <c r="AC16" i="6"/>
  <c r="AW70" i="6"/>
  <c r="AI28" i="5"/>
  <c r="AA19" i="5"/>
  <c r="AX55" i="5"/>
  <c r="AT16" i="6"/>
  <c r="AX61" i="6"/>
  <c r="AW55" i="6"/>
  <c r="AN85" i="6"/>
  <c r="Z58" i="5"/>
  <c r="AZ34" i="5"/>
  <c r="AN52" i="5"/>
  <c r="AM19" i="5"/>
  <c r="AE64" i="6"/>
  <c r="AL91" i="6"/>
  <c r="AB31" i="6"/>
  <c r="P97" i="5"/>
  <c r="AW52" i="6"/>
  <c r="AD13" i="5"/>
  <c r="AK25" i="5"/>
  <c r="AE19" i="5"/>
  <c r="AV55" i="5"/>
  <c r="AO64" i="6"/>
  <c r="AV10" i="6"/>
  <c r="AI88" i="6"/>
  <c r="AY22" i="6"/>
  <c r="AV25" i="6"/>
  <c r="AY10" i="5"/>
  <c r="K97" i="6"/>
  <c r="AM10" i="6"/>
  <c r="AL88" i="5"/>
  <c r="AW13" i="5"/>
  <c r="AK7" i="5"/>
  <c r="AW91" i="6"/>
  <c r="AC76" i="6"/>
  <c r="AI52" i="5"/>
  <c r="AZ58" i="6"/>
  <c r="AL64" i="5"/>
  <c r="AN43" i="5"/>
  <c r="AV85" i="5"/>
  <c r="P97" i="6"/>
  <c r="AQ28" i="5"/>
  <c r="C49" i="6"/>
  <c r="AS13" i="6"/>
  <c r="AL25" i="5"/>
  <c r="AC4" i="6"/>
  <c r="Z91" i="5"/>
  <c r="AY7" i="5"/>
  <c r="AW34" i="6"/>
  <c r="AY91" i="5"/>
  <c r="AC25" i="6"/>
  <c r="AU94" i="5"/>
  <c r="AT40" i="5"/>
  <c r="AT16" i="5"/>
  <c r="AM19" i="6"/>
  <c r="AU73" i="6"/>
  <c r="AK82" i="6"/>
  <c r="AE13" i="6"/>
  <c r="AV49" i="6"/>
  <c r="AN94" i="5"/>
  <c r="AX49" i="6"/>
  <c r="AP55" i="6"/>
  <c r="Z94" i="5"/>
  <c r="AJ25" i="6"/>
  <c r="AE4" i="5"/>
  <c r="AS22" i="5"/>
  <c r="AP70" i="5"/>
  <c r="AW79" i="6"/>
  <c r="AK37" i="5"/>
  <c r="AR79" i="5"/>
  <c r="AY13" i="5"/>
  <c r="AN73" i="5"/>
  <c r="AR82" i="5"/>
  <c r="AA79" i="5"/>
  <c r="AX19" i="5"/>
  <c r="AQ64" i="6"/>
  <c r="AH7" i="6"/>
  <c r="AT97" i="5"/>
  <c r="AW34" i="5"/>
  <c r="AI64" i="6"/>
  <c r="AO61" i="5"/>
  <c r="C58" i="5"/>
  <c r="AI40" i="5"/>
  <c r="AO10" i="5"/>
  <c r="AQ7" i="6"/>
  <c r="AP88" i="6"/>
  <c r="AW55" i="5"/>
  <c r="X85" i="5"/>
  <c r="AA40" i="6"/>
  <c r="C73" i="5"/>
  <c r="AG76" i="6"/>
  <c r="AJ13" i="6"/>
  <c r="AZ67" i="6"/>
  <c r="AC34" i="5"/>
  <c r="AT76" i="5"/>
  <c r="AF22" i="6"/>
  <c r="AC46" i="6"/>
  <c r="C97" i="6"/>
  <c r="AK43" i="6"/>
  <c r="AC22" i="5"/>
  <c r="AE46" i="5"/>
  <c r="AE94" i="6"/>
  <c r="AM31" i="6"/>
  <c r="AJ91" i="6"/>
  <c r="AN43" i="6"/>
  <c r="AB94" i="5"/>
  <c r="Z7" i="5"/>
  <c r="AH28" i="5"/>
  <c r="AD55" i="5"/>
  <c r="AA85" i="6"/>
  <c r="AT13" i="6"/>
  <c r="C79" i="5"/>
  <c r="AA61" i="6"/>
  <c r="AQ85" i="6"/>
  <c r="C61" i="5"/>
  <c r="AN70" i="6"/>
  <c r="AQ88" i="6"/>
  <c r="AI7" i="5"/>
  <c r="AK49" i="6"/>
  <c r="AY37" i="5"/>
  <c r="C67" i="5"/>
  <c r="AL70" i="5"/>
  <c r="AX13" i="6"/>
  <c r="AA4" i="5"/>
  <c r="AZ91" i="6"/>
  <c r="AC58" i="6"/>
  <c r="Y43" i="5"/>
  <c r="AP7" i="6"/>
  <c r="C52" i="5"/>
  <c r="AU10" i="6"/>
  <c r="AQ73" i="6"/>
  <c r="AV40" i="5"/>
  <c r="AM82" i="5"/>
  <c r="AZ25" i="5"/>
  <c r="AN40" i="5"/>
  <c r="AS94" i="6"/>
  <c r="AD61" i="5"/>
  <c r="AF67" i="5"/>
  <c r="AL52" i="6"/>
  <c r="AA82" i="5"/>
  <c r="Z19" i="5"/>
  <c r="AG52" i="5"/>
  <c r="C94" i="6"/>
  <c r="AH97" i="6"/>
  <c r="AT31" i="5"/>
  <c r="AW37" i="5"/>
  <c r="AN16" i="5"/>
  <c r="AQ73" i="5"/>
  <c r="AJ10" i="6"/>
  <c r="AR43" i="5"/>
  <c r="AZ40" i="6"/>
  <c r="AZ52" i="6"/>
  <c r="AY4" i="6"/>
  <c r="AG70" i="6"/>
  <c r="AX67" i="5"/>
  <c r="AN49" i="6"/>
  <c r="Z70" i="5"/>
  <c r="Y16" i="5"/>
  <c r="AH97" i="5"/>
  <c r="AU7" i="5"/>
  <c r="AI10" i="5"/>
  <c r="G97" i="6"/>
  <c r="AV34" i="6"/>
  <c r="AJ94" i="6"/>
  <c r="AZ31" i="5"/>
  <c r="AE94" i="5"/>
  <c r="C37" i="6"/>
  <c r="AD37" i="6"/>
  <c r="AX22" i="6"/>
  <c r="O97" i="6"/>
  <c r="AL49" i="6"/>
  <c r="AB91" i="6"/>
  <c r="AK70" i="6"/>
  <c r="AP22" i="6"/>
  <c r="AR73" i="5"/>
  <c r="AO85" i="5"/>
  <c r="AP13" i="6"/>
  <c r="AU88" i="6"/>
  <c r="AS43" i="6"/>
  <c r="AA34" i="5"/>
  <c r="AK28" i="5"/>
  <c r="Y22" i="5"/>
  <c r="AG13" i="6"/>
  <c r="AN31" i="6"/>
  <c r="AI25" i="6"/>
  <c r="AD79" i="6"/>
  <c r="AO19" i="5"/>
  <c r="AJ91" i="5"/>
  <c r="AF82" i="5"/>
  <c r="AW31" i="6"/>
  <c r="AK97" i="5"/>
  <c r="AK37" i="6"/>
  <c r="AZ94" i="6"/>
  <c r="AI7" i="6"/>
  <c r="AN55" i="6"/>
  <c r="AL34" i="5"/>
  <c r="AK55" i="6"/>
  <c r="AQ70" i="6"/>
  <c r="AH49" i="6"/>
  <c r="AY82" i="5"/>
  <c r="AL31" i="5"/>
  <c r="AZ19" i="5"/>
  <c r="AQ19" i="6"/>
  <c r="AA61" i="5"/>
  <c r="AL55" i="5"/>
  <c r="AW76" i="5"/>
  <c r="AZ70" i="5"/>
  <c r="Z31" i="5"/>
  <c r="AP46" i="6"/>
  <c r="AU46" i="5"/>
  <c r="AH52" i="6"/>
  <c r="AO52" i="5"/>
  <c r="AY28" i="5"/>
  <c r="AN16" i="6"/>
  <c r="AB4" i="6"/>
  <c r="AK31" i="5"/>
  <c r="AS85" i="5"/>
  <c r="AI4" i="6"/>
  <c r="AQ7" i="5"/>
  <c r="AW88" i="6"/>
  <c r="AC22" i="6"/>
  <c r="AR67" i="5"/>
  <c r="AU64" i="5"/>
  <c r="AW94" i="6"/>
  <c r="AM70" i="5"/>
  <c r="AO13" i="6"/>
  <c r="AO88" i="6"/>
  <c r="AC19" i="5"/>
  <c r="AH52" i="5"/>
  <c r="AR79" i="6"/>
  <c r="AT19" i="5"/>
  <c r="AG88" i="5"/>
  <c r="AI85" i="6"/>
  <c r="AE16" i="5"/>
  <c r="AE67" i="5"/>
  <c r="AR85" i="6"/>
  <c r="AB85" i="6"/>
  <c r="AQ10" i="6"/>
  <c r="AV70" i="5"/>
  <c r="AD82" i="5"/>
  <c r="AE52" i="6"/>
  <c r="AR61" i="5"/>
  <c r="Y4" i="5"/>
  <c r="AD25" i="6"/>
  <c r="AE25" i="6"/>
  <c r="AK22" i="6"/>
  <c r="AX88" i="5"/>
  <c r="AK28" i="6"/>
  <c r="I97" i="5"/>
  <c r="AA37" i="5"/>
  <c r="AF91" i="6"/>
  <c r="AQ76" i="5"/>
  <c r="AR4" i="5"/>
  <c r="AK76" i="5"/>
  <c r="AE37" i="5"/>
  <c r="AS46" i="5"/>
  <c r="AO13" i="5"/>
  <c r="AN28" i="6"/>
  <c r="AY94" i="6"/>
  <c r="AF70" i="5"/>
  <c r="AZ61" i="6"/>
  <c r="AP28" i="6"/>
  <c r="AZ61" i="5"/>
  <c r="AE40" i="5"/>
  <c r="AI94" i="5"/>
  <c r="AW82" i="6"/>
  <c r="AN82" i="5"/>
  <c r="AU49" i="5"/>
  <c r="AX79" i="6"/>
  <c r="AG25" i="6"/>
  <c r="C31" i="6"/>
  <c r="J97" i="5"/>
  <c r="AS46" i="6"/>
  <c r="AL4" i="6"/>
  <c r="X19" i="5"/>
  <c r="AE64" i="5"/>
  <c r="AJ19" i="6"/>
  <c r="Z85" i="5"/>
  <c r="AD70" i="5"/>
  <c r="AM16" i="6"/>
  <c r="C97" i="5"/>
  <c r="AV85" i="6"/>
  <c r="AH55" i="6"/>
  <c r="N97" i="6"/>
  <c r="AE76" i="5"/>
  <c r="AV13" i="6"/>
  <c r="AH58" i="5"/>
  <c r="AA40" i="5"/>
  <c r="AS22" i="6"/>
  <c r="AS19" i="6"/>
  <c r="AT22" i="5"/>
  <c r="AC52" i="6"/>
  <c r="AK61" i="5"/>
  <c r="AP67" i="6"/>
  <c r="AI88" i="5"/>
  <c r="AN37" i="6"/>
  <c r="AS97" i="5"/>
  <c r="AB22" i="5"/>
  <c r="AC19" i="6"/>
  <c r="AM49" i="5"/>
  <c r="AC88" i="6"/>
  <c r="AE82" i="5"/>
  <c r="AD49" i="6"/>
  <c r="AV76" i="5"/>
  <c r="X10" i="5"/>
  <c r="AF4" i="5"/>
  <c r="AB10" i="5"/>
  <c r="AC37" i="5"/>
  <c r="AX22" i="5"/>
  <c r="AH64" i="5"/>
  <c r="J97" i="6"/>
  <c r="AG94" i="6"/>
  <c r="AZ82" i="6"/>
  <c r="AU61" i="5"/>
  <c r="AC52" i="5"/>
  <c r="AG16" i="6"/>
  <c r="AY10" i="6"/>
  <c r="AX94" i="5"/>
  <c r="L97" i="5"/>
  <c r="AM79" i="5"/>
  <c r="AW73" i="5"/>
  <c r="AC94" i="5"/>
  <c r="AQ55" i="5"/>
  <c r="AJ22" i="6"/>
  <c r="AW58" i="5"/>
  <c r="Z73" i="5"/>
  <c r="AQ70" i="5"/>
  <c r="AS37" i="5"/>
  <c r="AN67" i="6"/>
  <c r="AH61" i="6"/>
  <c r="AS58" i="6"/>
  <c r="AI52" i="6"/>
  <c r="AD61" i="6"/>
  <c r="AW94" i="5"/>
  <c r="AB61" i="6"/>
  <c r="AE22" i="5"/>
  <c r="AT43" i="5"/>
  <c r="AO58" i="5"/>
  <c r="AA76" i="5"/>
  <c r="AL22" i="5"/>
  <c r="AT91" i="5"/>
  <c r="AB49" i="6"/>
  <c r="AJ46" i="6"/>
  <c r="AC49" i="5"/>
  <c r="AR16" i="6"/>
  <c r="AK94" i="6"/>
  <c r="AP97" i="6"/>
  <c r="AG40" i="6"/>
  <c r="AW28" i="5"/>
  <c r="AP49" i="5"/>
  <c r="AJ10" i="5"/>
  <c r="AQ34" i="5"/>
  <c r="AS28" i="5"/>
  <c r="AN61" i="5"/>
  <c r="AD76" i="6"/>
  <c r="AI10" i="6"/>
  <c r="AA94" i="6"/>
  <c r="AP85" i="6"/>
  <c r="Y34" i="5"/>
  <c r="AI82" i="6"/>
  <c r="AX79" i="5"/>
  <c r="AP58" i="5"/>
  <c r="AL58" i="5"/>
  <c r="R97" i="5"/>
  <c r="AH10" i="6"/>
  <c r="AI22" i="5"/>
  <c r="AA43" i="6"/>
  <c r="AS82" i="5"/>
  <c r="AQ94" i="5"/>
  <c r="X70" i="5"/>
  <c r="AQ22" i="6"/>
  <c r="Y61" i="5"/>
  <c r="AA58" i="5"/>
  <c r="AZ49" i="5"/>
  <c r="AZ10" i="5"/>
  <c r="AQ91" i="5"/>
  <c r="AS67" i="5"/>
  <c r="AT46" i="5"/>
  <c r="AC82" i="6"/>
  <c r="AG79" i="6"/>
  <c r="AU67" i="5"/>
  <c r="AL76" i="6"/>
  <c r="AZ7" i="5"/>
  <c r="Z67" i="5"/>
  <c r="Z46" i="5"/>
  <c r="AC85" i="5"/>
  <c r="AS13" i="5"/>
  <c r="AI79" i="5"/>
  <c r="AS40" i="5"/>
  <c r="AT7" i="6"/>
  <c r="C7" i="6"/>
  <c r="C4" i="5"/>
  <c r="AM52" i="5"/>
  <c r="AN40" i="6"/>
  <c r="AO37" i="6"/>
  <c r="AU97" i="6"/>
  <c r="AG91" i="6"/>
  <c r="AT79" i="6"/>
  <c r="AZ70" i="6"/>
  <c r="AS25" i="5"/>
  <c r="AN61" i="6"/>
  <c r="AV97" i="6"/>
  <c r="AD76" i="5"/>
  <c r="AO76" i="6"/>
  <c r="AJ61" i="5"/>
  <c r="AI31" i="6"/>
  <c r="Z64" i="5"/>
  <c r="AU88" i="5"/>
  <c r="AE4" i="6"/>
  <c r="AK91" i="5"/>
  <c r="AI19" i="6"/>
  <c r="AL4" i="5"/>
  <c r="AG31" i="5"/>
  <c r="AO28" i="6"/>
  <c r="AF40" i="5"/>
  <c r="AS31" i="5"/>
  <c r="R97" i="6"/>
  <c r="AA85" i="5"/>
  <c r="V97" i="6"/>
  <c r="AM43" i="6"/>
  <c r="AH25" i="6"/>
  <c r="AH73" i="6"/>
  <c r="AG25" i="5"/>
  <c r="AZ94" i="5"/>
  <c r="AJ73" i="6"/>
  <c r="AW97" i="5"/>
  <c r="AS73" i="5"/>
  <c r="AP34" i="5"/>
  <c r="AE31" i="6"/>
  <c r="AV13" i="5"/>
  <c r="AR19" i="6"/>
  <c r="AM28" i="6"/>
  <c r="AP49" i="6"/>
  <c r="AY16" i="5"/>
  <c r="AK19" i="5"/>
  <c r="AS79" i="5"/>
  <c r="AV73" i="5"/>
  <c r="AX34" i="6"/>
  <c r="T97" i="5"/>
  <c r="AU25" i="6"/>
  <c r="AN4" i="6"/>
  <c r="AD58" i="5"/>
  <c r="AE97" i="5"/>
  <c r="AY31" i="6"/>
  <c r="AG70" i="5"/>
  <c r="AI70" i="5"/>
  <c r="AY34" i="6"/>
  <c r="AH85" i="6"/>
  <c r="AV37" i="6"/>
  <c r="AA49" i="5"/>
  <c r="AY46" i="6"/>
  <c r="AC67" i="5"/>
  <c r="AS88" i="6"/>
  <c r="AQ25" i="5"/>
  <c r="AI70" i="6"/>
  <c r="C70" i="5"/>
  <c r="AY37" i="6"/>
  <c r="AU7" i="6"/>
  <c r="AX91" i="6"/>
  <c r="AE43" i="5"/>
  <c r="X67" i="5"/>
  <c r="AL79" i="5"/>
  <c r="AD94" i="5"/>
  <c r="AH76" i="5"/>
  <c r="AG67" i="5"/>
  <c r="AC91" i="6"/>
  <c r="C70" i="6"/>
  <c r="AI37" i="5"/>
  <c r="AD67" i="6"/>
  <c r="H97" i="6"/>
  <c r="Z82" i="5"/>
  <c r="Y28" i="5"/>
  <c r="AH4" i="5"/>
  <c r="AU16" i="5"/>
  <c r="AJ79" i="6"/>
  <c r="AI97" i="6"/>
  <c r="AZ16" i="6"/>
  <c r="X40" i="5"/>
  <c r="AE25" i="5"/>
  <c r="X46" i="5"/>
  <c r="AB58" i="6"/>
  <c r="C85" i="5"/>
  <c r="AH34" i="6"/>
  <c r="AE10" i="5"/>
  <c r="AI34" i="5"/>
  <c r="AH67" i="6"/>
  <c r="C19" i="5"/>
  <c r="AJ85" i="5"/>
  <c r="AE70" i="5"/>
  <c r="AG37" i="5"/>
  <c r="AZ22" i="5"/>
  <c r="AT82" i="5"/>
  <c r="AH82" i="5"/>
  <c r="AP19" i="6"/>
  <c r="AH67" i="5"/>
  <c r="AD91" i="5"/>
  <c r="AB34" i="5"/>
  <c r="AR55" i="6"/>
  <c r="AX16" i="5"/>
  <c r="AY76" i="5"/>
  <c r="X49" i="5"/>
  <c r="AE7" i="6"/>
  <c r="AL97" i="6"/>
  <c r="AL73" i="6"/>
  <c r="AD46" i="5"/>
  <c r="AC7" i="5"/>
  <c r="AV61" i="5"/>
  <c r="AF85" i="6"/>
  <c r="AQ40" i="6"/>
  <c r="AN46" i="5"/>
  <c r="AT46" i="6"/>
  <c r="AO46" i="5"/>
  <c r="AM40" i="6"/>
  <c r="AX10" i="5"/>
  <c r="AY43" i="5"/>
  <c r="AC49" i="6"/>
  <c r="AC16" i="5"/>
  <c r="AU76" i="6"/>
  <c r="X4" i="5"/>
  <c r="Z25" i="5"/>
  <c r="AN4" i="5"/>
  <c r="AE7" i="5"/>
  <c r="AC70" i="6"/>
  <c r="AZ16" i="5"/>
  <c r="AC28" i="6"/>
  <c r="C10" i="5"/>
  <c r="AU70" i="5"/>
  <c r="Y70" i="5"/>
  <c r="AZ49" i="6"/>
  <c r="AU64" i="6"/>
  <c r="AZ28" i="5"/>
  <c r="AC40" i="6"/>
  <c r="C61" i="6"/>
  <c r="T97" i="6"/>
  <c r="AE49" i="6"/>
  <c r="C43" i="6"/>
  <c r="AM40" i="5"/>
  <c r="AN34" i="6"/>
  <c r="Y58" i="5"/>
  <c r="AD10" i="5"/>
  <c r="AQ13" i="6"/>
  <c r="AB82" i="6"/>
  <c r="Z88" i="5"/>
  <c r="AB10" i="6"/>
  <c r="C64" i="5"/>
  <c r="AJ7" i="5"/>
  <c r="AP7" i="5"/>
  <c r="AA28" i="5"/>
  <c r="AF19" i="5"/>
  <c r="AX37" i="5"/>
  <c r="AE22" i="6"/>
  <c r="AD22" i="6"/>
  <c r="V97" i="5"/>
  <c r="E97" i="5"/>
  <c r="AZ55" i="6"/>
  <c r="AE16" i="6"/>
  <c r="AG28" i="6"/>
  <c r="AQ97" i="6"/>
  <c r="AM16" i="5"/>
  <c r="AG79" i="5"/>
  <c r="AF82" i="6"/>
  <c r="AV4" i="6"/>
  <c r="AD73" i="5"/>
  <c r="AO4" i="6"/>
  <c r="AS49" i="5"/>
  <c r="AV70" i="6"/>
  <c r="AK4" i="6"/>
  <c r="AD79" i="5"/>
  <c r="AN73" i="6"/>
  <c r="AC4" i="5"/>
  <c r="AX25" i="6"/>
  <c r="AI19" i="5"/>
  <c r="AY49" i="6"/>
  <c r="AY46" i="5"/>
  <c r="AW61" i="5"/>
  <c r="AP97" i="5"/>
  <c r="AF61" i="6"/>
  <c r="AR58" i="5"/>
  <c r="C22" i="6"/>
  <c r="AB40" i="5"/>
  <c r="AR76" i="5"/>
  <c r="AD28" i="6"/>
  <c r="AT61" i="6"/>
  <c r="AE88" i="5"/>
  <c r="G97" i="5"/>
  <c r="AR31" i="6"/>
  <c r="AH55" i="5"/>
  <c r="AR88" i="5"/>
  <c r="AF58" i="6"/>
  <c r="C31" i="5"/>
  <c r="AS34" i="6"/>
  <c r="AU73" i="5"/>
  <c r="W97" i="5"/>
  <c r="AW19" i="6"/>
  <c r="AP55" i="5"/>
  <c r="AL91" i="5"/>
  <c r="AD19" i="5"/>
  <c r="AD73" i="6"/>
  <c r="AJ22" i="5"/>
  <c r="AW67" i="5"/>
  <c r="AH22" i="6"/>
  <c r="AA67" i="5"/>
  <c r="X25" i="5"/>
  <c r="AR94" i="6"/>
  <c r="AU70" i="6"/>
  <c r="AP85" i="5"/>
  <c r="AT37" i="5"/>
  <c r="C13" i="6"/>
  <c r="AM46" i="6"/>
  <c r="AZ82" i="5"/>
  <c r="AT52" i="5"/>
  <c r="AJ58" i="6"/>
  <c r="AU58" i="5"/>
  <c r="AT55" i="5"/>
  <c r="AX46" i="6"/>
  <c r="AL40" i="5"/>
  <c r="AF67" i="6"/>
  <c r="C16" i="6"/>
  <c r="AY34" i="5"/>
  <c r="AL28" i="6"/>
  <c r="AS52" i="5"/>
  <c r="AN58" i="6"/>
  <c r="AW4" i="5"/>
  <c r="C25" i="6"/>
  <c r="AA88" i="5"/>
  <c r="AP46" i="5"/>
  <c r="AE10" i="6"/>
  <c r="AA31" i="5"/>
  <c r="Y49" i="5"/>
  <c r="Y94" i="5"/>
  <c r="C16" i="5"/>
  <c r="AJ82" i="6"/>
  <c r="AQ10" i="5"/>
  <c r="AU79" i="5"/>
  <c r="AJ34" i="6"/>
  <c r="AY43" i="6"/>
  <c r="AB37" i="5"/>
  <c r="AT79" i="5"/>
  <c r="Y52" i="5"/>
  <c r="AC10" i="5"/>
  <c r="AZ64" i="5"/>
  <c r="AB43" i="6"/>
  <c r="AT49" i="5"/>
  <c r="AO49" i="6"/>
  <c r="AD46" i="6"/>
  <c r="AI58" i="5"/>
  <c r="AQ40" i="5"/>
  <c r="AP16" i="5"/>
  <c r="AA94" i="5"/>
  <c r="AD22" i="5"/>
  <c r="X13" i="5"/>
  <c r="Z61" i="5"/>
  <c r="AF49" i="6"/>
  <c r="X22" i="5"/>
  <c r="L97" i="6"/>
  <c r="AR22" i="5"/>
  <c r="AJ4" i="5"/>
  <c r="AA97" i="6"/>
  <c r="AO19" i="6"/>
  <c r="AQ94" i="6"/>
  <c r="AO55" i="6"/>
  <c r="AP91" i="5"/>
  <c r="AF49" i="5"/>
  <c r="AK46" i="6"/>
  <c r="AJ34" i="5"/>
  <c r="AT73" i="5"/>
  <c r="AU46" i="6"/>
  <c r="AG43" i="5"/>
  <c r="AV28" i="5"/>
  <c r="Y25" i="5"/>
  <c r="AP16" i="6"/>
  <c r="K97" i="5"/>
  <c r="AI16" i="6"/>
  <c r="AP25" i="5"/>
  <c r="AR7" i="6"/>
  <c r="C73" i="6"/>
  <c r="AM58" i="6"/>
  <c r="AS70" i="6"/>
  <c r="AT88" i="6"/>
  <c r="AS10" i="5"/>
  <c r="AQ76" i="6"/>
  <c r="AJ70" i="5"/>
  <c r="AH73" i="5"/>
  <c r="AJ97" i="5"/>
  <c r="AZ25" i="6"/>
  <c r="AS37" i="6"/>
  <c r="AY70" i="6"/>
  <c r="AE88" i="6"/>
  <c r="X55" i="5"/>
  <c r="AW64" i="5"/>
  <c r="AJ28" i="5"/>
  <c r="AM82" i="6"/>
  <c r="AC94" i="6"/>
  <c r="AS88" i="5"/>
  <c r="AN46" i="6"/>
  <c r="Y82" i="5"/>
  <c r="AO7" i="6"/>
  <c r="AN85" i="5"/>
  <c r="AF46" i="5"/>
  <c r="C40" i="5"/>
  <c r="AY85" i="5"/>
  <c r="Y79" i="5"/>
  <c r="AT28" i="5"/>
  <c r="AX61" i="5"/>
  <c r="AM34" i="6"/>
  <c r="AJ43" i="6"/>
  <c r="AC91" i="5"/>
  <c r="AW31" i="5"/>
  <c r="AA4" i="6"/>
  <c r="AB7" i="6"/>
  <c r="AL55" i="6"/>
  <c r="AZ73" i="6"/>
  <c r="AM55" i="5"/>
  <c r="AE37" i="6"/>
  <c r="C37" i="5"/>
  <c r="X76" i="5"/>
  <c r="AU55" i="5"/>
  <c r="AW76" i="6"/>
  <c r="AY49" i="5"/>
  <c r="AG76" i="5"/>
  <c r="AK73" i="5"/>
  <c r="AR94" i="5"/>
  <c r="AQ82" i="5"/>
  <c r="AZ46" i="5"/>
  <c r="AM13" i="6"/>
  <c r="AQ88" i="5"/>
  <c r="AW4" i="6"/>
  <c r="AH40" i="6"/>
  <c r="AG58" i="5"/>
  <c r="AX73" i="5"/>
  <c r="AC79" i="5"/>
  <c r="AJ37" i="6"/>
  <c r="AK52" i="5"/>
  <c r="AZ28" i="6"/>
  <c r="AS16" i="5"/>
  <c r="Z55" i="5"/>
  <c r="AM31" i="5"/>
  <c r="X64" i="5"/>
  <c r="AB97" i="5"/>
  <c r="AR82" i="6"/>
  <c r="AI73" i="6"/>
  <c r="AP73" i="6"/>
  <c r="AY76" i="6"/>
  <c r="AF61" i="5"/>
  <c r="AP31" i="6"/>
  <c r="AU85" i="5"/>
  <c r="Y88" i="5"/>
  <c r="AL61" i="6"/>
  <c r="AT52" i="6"/>
  <c r="AU4" i="5"/>
  <c r="AF25" i="5"/>
  <c r="C52" i="6"/>
  <c r="X58" i="5"/>
  <c r="AF25" i="6"/>
  <c r="AB16" i="5"/>
  <c r="AO40" i="5"/>
  <c r="AY52" i="5"/>
  <c r="AM67" i="5"/>
  <c r="C76" i="6"/>
  <c r="AZ37" i="6"/>
  <c r="AX19" i="6"/>
  <c r="AZ19" i="6"/>
  <c r="AA16" i="6"/>
  <c r="AJ37" i="5"/>
  <c r="AX76" i="6"/>
  <c r="AA82" i="6"/>
  <c r="AR7" i="5"/>
  <c r="AA91" i="5"/>
  <c r="AU40" i="6"/>
  <c r="AO76" i="5"/>
  <c r="AF34" i="6"/>
  <c r="Y91" i="5"/>
  <c r="AH49" i="5"/>
  <c r="AW25" i="6"/>
  <c r="AS94" i="5"/>
  <c r="AA58" i="6"/>
  <c r="AT10" i="6"/>
  <c r="AV7" i="5"/>
  <c r="AI58" i="6"/>
  <c r="AS52" i="6"/>
  <c r="AY61" i="6"/>
  <c r="AP31" i="5"/>
  <c r="AB37" i="6"/>
  <c r="AW49" i="5"/>
  <c r="AP4" i="5"/>
  <c r="Z97" i="6"/>
  <c r="AN31" i="5"/>
  <c r="AE73" i="6"/>
  <c r="AJ31" i="5"/>
  <c r="AX58" i="5"/>
  <c r="AR13" i="5"/>
  <c r="AP67" i="5"/>
  <c r="AO82" i="6"/>
  <c r="AK88" i="6"/>
  <c r="AZ85" i="6"/>
  <c r="C76" i="5"/>
  <c r="AH91" i="6"/>
  <c r="C82" i="5"/>
  <c r="AF55" i="6"/>
  <c r="AO34" i="6"/>
  <c r="AO22" i="5"/>
  <c r="AH43" i="5"/>
  <c r="AV79" i="5"/>
  <c r="X43" i="5"/>
  <c r="AI43" i="6"/>
  <c r="AM61" i="6"/>
  <c r="AR97" i="6"/>
  <c r="AJ94" i="5"/>
  <c r="AT37" i="6"/>
  <c r="AM94" i="5"/>
  <c r="AF10" i="6"/>
  <c r="AF79" i="5"/>
  <c r="C46" i="6"/>
  <c r="AE13" i="5"/>
  <c r="AS79" i="6"/>
  <c r="AK52" i="6"/>
  <c r="AN82" i="6"/>
  <c r="AL10" i="5"/>
  <c r="AM64" i="6"/>
  <c r="AV31" i="5"/>
  <c r="AI76" i="5"/>
  <c r="AJ46" i="5"/>
  <c r="AK67" i="5"/>
  <c r="AO49" i="5"/>
  <c r="AW79" i="5"/>
  <c r="AU4" i="6"/>
  <c r="AB40" i="6"/>
  <c r="AX91" i="5"/>
  <c r="AX64" i="5"/>
  <c r="AH79" i="6"/>
  <c r="AK10" i="6"/>
  <c r="AZ7" i="6"/>
  <c r="AH88" i="6"/>
  <c r="AQ16" i="6"/>
  <c r="AQ37" i="6"/>
  <c r="AA88" i="6"/>
  <c r="AD40" i="5"/>
  <c r="AU85" i="6"/>
  <c r="Y19" i="5"/>
  <c r="AS55" i="6"/>
  <c r="AU28" i="6"/>
  <c r="AV16" i="5"/>
  <c r="AI61" i="6"/>
  <c r="AH94" i="5"/>
  <c r="AJ52" i="6"/>
  <c r="AP40" i="5"/>
  <c r="X97" i="6"/>
  <c r="Y64" i="5"/>
  <c r="AU43" i="5"/>
  <c r="AI49" i="5"/>
  <c r="AG58" i="6"/>
  <c r="AA97" i="5"/>
  <c r="AT64" i="5"/>
  <c r="AV52" i="5"/>
  <c r="X34" i="5"/>
  <c r="AG88" i="6"/>
  <c r="C49" i="5"/>
  <c r="AT61" i="5"/>
  <c r="AV55" i="6"/>
  <c r="AS7" i="5"/>
  <c r="Z16" i="5"/>
  <c r="AZ55" i="5"/>
  <c r="AF16" i="5"/>
  <c r="AF46" i="6"/>
  <c r="AN10" i="5"/>
  <c r="AO79" i="6"/>
  <c r="C58" i="6"/>
  <c r="AI49" i="6"/>
  <c r="AA52" i="6"/>
  <c r="AQ49" i="6"/>
  <c r="X97" i="5"/>
  <c r="AR91" i="5"/>
  <c r="AB79" i="6"/>
  <c r="AR25" i="6"/>
  <c r="AG31" i="6"/>
  <c r="AY88" i="6"/>
  <c r="AE34" i="6"/>
  <c r="AM91" i="5"/>
  <c r="AH79" i="5"/>
  <c r="AY73" i="5"/>
  <c r="AR67" i="6"/>
  <c r="AZ79" i="6"/>
  <c r="AS4" i="6"/>
  <c r="AH37" i="5"/>
  <c r="AQ61" i="5"/>
  <c r="AR73" i="6"/>
  <c r="AI76" i="6"/>
  <c r="AV25" i="5"/>
  <c r="AX97" i="6"/>
  <c r="AX4" i="6"/>
  <c r="AV94" i="5"/>
  <c r="C19" i="6"/>
  <c r="AP43" i="6"/>
  <c r="AP40" i="6"/>
  <c r="AM88" i="6"/>
  <c r="AJ76" i="5"/>
  <c r="M97" i="5"/>
  <c r="AV31" i="6"/>
  <c r="AL31" i="6"/>
  <c r="AL13" i="5"/>
  <c r="AR46" i="5"/>
  <c r="AO70" i="5"/>
  <c r="AJ61" i="6"/>
  <c r="AA70" i="5"/>
  <c r="AT13" i="5"/>
  <c r="AC67" i="6"/>
  <c r="AV22" i="6"/>
  <c r="AN97" i="6"/>
  <c r="AL7" i="5"/>
  <c r="AS61" i="5"/>
  <c r="AZ31" i="6"/>
  <c r="AS10" i="6"/>
  <c r="AN91" i="6"/>
  <c r="AV34" i="5"/>
  <c r="X61" i="5"/>
  <c r="AS40" i="6"/>
  <c r="AN88" i="5"/>
  <c r="AD85" i="6"/>
  <c r="AT85" i="5"/>
  <c r="AY52" i="6"/>
  <c r="Y13" i="5"/>
  <c r="AT55" i="6"/>
  <c r="AF85" i="5"/>
  <c r="AB58" i="5"/>
  <c r="AM37" i="6"/>
  <c r="AC40" i="5"/>
  <c r="AX37" i="6"/>
  <c r="AM34" i="5"/>
  <c r="AC64" i="5"/>
  <c r="AR52" i="5"/>
  <c r="AN22" i="5"/>
  <c r="Z40" i="5"/>
  <c r="AK7" i="6"/>
  <c r="AD25" i="5"/>
  <c r="AK46" i="5"/>
  <c r="AX55" i="6"/>
  <c r="AX76" i="5"/>
  <c r="AX10" i="6"/>
  <c r="AA22" i="6"/>
  <c r="AG40" i="5"/>
  <c r="AB61" i="5"/>
  <c r="AO94" i="5"/>
  <c r="AQ58" i="6"/>
  <c r="AU97" i="5"/>
  <c r="AJ70" i="6"/>
  <c r="AY58" i="5"/>
  <c r="AX40" i="5"/>
  <c r="Y40" i="5"/>
  <c r="AM94" i="6"/>
  <c r="AZ34" i="6"/>
  <c r="AN19" i="6"/>
  <c r="AR40" i="6"/>
  <c r="AL67" i="5"/>
  <c r="AB91" i="5"/>
  <c r="AJ55" i="5"/>
  <c r="AJ16" i="6"/>
  <c r="AT4" i="6"/>
  <c r="AA64" i="5"/>
  <c r="AD64" i="6"/>
  <c r="AZ97" i="5"/>
  <c r="AV19" i="6"/>
  <c r="AJ25" i="5"/>
  <c r="AG91" i="5"/>
  <c r="AN94" i="6"/>
  <c r="AU82" i="5"/>
  <c r="AX7" i="5"/>
  <c r="AK34" i="6"/>
  <c r="AN70" i="5"/>
  <c r="AB85" i="5"/>
  <c r="AT40" i="6"/>
  <c r="AL46" i="6"/>
  <c r="AG16" i="5"/>
  <c r="AE61" i="6"/>
  <c r="AB13" i="6"/>
  <c r="AI91" i="5"/>
  <c r="AO58" i="6"/>
  <c r="AX28" i="6"/>
  <c r="Y85" i="5"/>
  <c r="AH19" i="6"/>
  <c r="AE46" i="6"/>
  <c r="AL79" i="6"/>
  <c r="X73" i="5"/>
  <c r="AV43" i="6"/>
  <c r="AN55" i="5"/>
  <c r="AB19" i="6"/>
  <c r="AG10" i="5"/>
  <c r="AE61" i="5"/>
  <c r="AK4" i="5"/>
  <c r="AD19" i="6"/>
  <c r="AZ4" i="6"/>
  <c r="AL46" i="5"/>
  <c r="AM7" i="6"/>
  <c r="AI73" i="5"/>
  <c r="AH91" i="5"/>
  <c r="C55" i="5"/>
  <c r="AW58" i="6"/>
  <c r="AO70" i="6"/>
  <c r="AA43" i="5"/>
  <c r="C10" i="6"/>
  <c r="C85" i="6"/>
  <c r="AM88" i="5"/>
  <c r="AT85" i="6"/>
  <c r="AV82" i="6"/>
  <c r="AL19" i="6"/>
  <c r="AA37" i="6"/>
  <c r="AG22" i="6"/>
  <c r="C94" i="5"/>
  <c r="AH19" i="5"/>
  <c r="C28" i="6"/>
  <c r="AI94" i="6"/>
  <c r="AU19" i="6"/>
  <c r="AA10" i="5"/>
  <c r="X88" i="5"/>
  <c r="AB22" i="6"/>
  <c r="AV4" i="5"/>
  <c r="AA46" i="6"/>
  <c r="AW88" i="5"/>
  <c r="AP94" i="5"/>
  <c r="Y97" i="5"/>
  <c r="AY61" i="5"/>
  <c r="AW70" i="5"/>
  <c r="AL16" i="5"/>
  <c r="AW52" i="5"/>
  <c r="AB43" i="5"/>
  <c r="AJ16" i="5"/>
  <c r="AL19" i="5"/>
  <c r="AZ13" i="6"/>
  <c r="AH31" i="6"/>
  <c r="AF94" i="5"/>
  <c r="AV52" i="6"/>
  <c r="C43" i="5"/>
  <c r="AC34" i="6"/>
  <c r="AG97" i="5"/>
  <c r="AL43" i="6"/>
  <c r="AN7" i="6"/>
  <c r="C88" i="5"/>
  <c r="AA46" i="5"/>
  <c r="AT97" i="6"/>
  <c r="AB55" i="6"/>
  <c r="AQ52" i="6"/>
  <c r="AK43" i="5"/>
  <c r="AJ43" i="5"/>
  <c r="AX49" i="5"/>
  <c r="AO43" i="5"/>
  <c r="AZ58" i="5"/>
  <c r="AJ58" i="5"/>
  <c r="AW16" i="5"/>
  <c r="Y67" i="5"/>
  <c r="AB49" i="5"/>
  <c r="AZ43" i="6"/>
  <c r="X31" i="5"/>
  <c r="AJ85" i="6"/>
  <c r="AA7" i="6"/>
  <c r="Z4" i="5"/>
  <c r="N97" i="5"/>
  <c r="AU43" i="6"/>
  <c r="AQ43" i="6"/>
  <c r="AG85" i="5"/>
  <c r="AO10" i="6"/>
  <c r="AC88" i="5"/>
  <c r="AG64" i="6"/>
  <c r="AL61" i="5"/>
  <c r="AS7" i="6"/>
  <c r="AU10" i="5"/>
  <c r="AP37" i="5"/>
  <c r="AZ67" i="5"/>
  <c r="AP79" i="5"/>
  <c r="AF70" i="6"/>
  <c r="AF7" i="6"/>
  <c r="AD7" i="6"/>
  <c r="AG73" i="5"/>
  <c r="AQ61" i="6"/>
  <c r="AY88" i="5"/>
  <c r="AW28" i="6"/>
  <c r="AJ49" i="6"/>
  <c r="AD28" i="5"/>
  <c r="AT76" i="6"/>
  <c r="C7" i="5"/>
  <c r="AL52" i="5"/>
  <c r="AY85" i="6"/>
  <c r="AY28" i="6"/>
  <c r="AA73" i="6"/>
  <c r="AE40" i="6"/>
  <c r="AW67" i="6"/>
  <c r="C13" i="5"/>
  <c r="AH10" i="5"/>
  <c r="AP37" i="6"/>
  <c r="AZ46" i="6"/>
  <c r="AV73" i="6"/>
  <c r="AT28" i="6"/>
  <c r="AY4" i="5"/>
  <c r="AK64" i="6"/>
  <c r="AO16" i="5"/>
  <c r="AK16" i="6"/>
  <c r="X37" i="5"/>
  <c r="AI37" i="6"/>
  <c r="AY82" i="6"/>
  <c r="AW64" i="6"/>
  <c r="AN28" i="5"/>
  <c r="AR4" i="6"/>
  <c r="AZ37" i="5"/>
  <c r="AB70" i="5"/>
  <c r="AH13" i="5"/>
  <c r="AP22" i="5"/>
  <c r="Z76" i="5"/>
  <c r="AE31" i="5"/>
  <c r="AJ49" i="5"/>
  <c r="AV46" i="5"/>
  <c r="AA10" i="6"/>
  <c r="AN7" i="5"/>
  <c r="AU31" i="5"/>
  <c r="AN67" i="5"/>
  <c r="AW13" i="6"/>
  <c r="AG49" i="5"/>
  <c r="AH61" i="5"/>
  <c r="AQ58" i="5"/>
  <c r="AQ22" i="5"/>
  <c r="AO64" i="5"/>
  <c r="AR40" i="5"/>
  <c r="AT73" i="6"/>
  <c r="AZ85" i="5"/>
  <c r="AI64" i="5"/>
  <c r="AB52" i="5"/>
  <c r="C34" i="6"/>
  <c r="AA64" i="6"/>
  <c r="AT49" i="6"/>
  <c r="Z22" i="5"/>
  <c r="AM25" i="6"/>
  <c r="AO88" i="5"/>
  <c r="AC82" i="5"/>
  <c r="AK58" i="6"/>
  <c r="AW43" i="5"/>
  <c r="AI40" i="6"/>
  <c r="AD49" i="5"/>
  <c r="AS64" i="6"/>
  <c r="AD7" i="5"/>
  <c r="AH16" i="6"/>
  <c r="AR49" i="6"/>
  <c r="AF28" i="5"/>
  <c r="AX28" i="5"/>
  <c r="AY67" i="5"/>
  <c r="AB31" i="5"/>
  <c r="AY22" i="5"/>
  <c r="AO52" i="6"/>
  <c r="AO94" i="6"/>
  <c r="AO4" i="5"/>
  <c r="AX70" i="5"/>
  <c r="AT70" i="5"/>
  <c r="AO79" i="5"/>
  <c r="AE28" i="5"/>
  <c r="AD97" i="5"/>
  <c r="AK64" i="5"/>
  <c r="AM61" i="5"/>
  <c r="AL76" i="5"/>
  <c r="AM97" i="6"/>
  <c r="AD16" i="5"/>
  <c r="AF73" i="5"/>
  <c r="AG94" i="5"/>
  <c r="AP19" i="5"/>
  <c r="AE79" i="5"/>
  <c r="AE58" i="6"/>
  <c r="AE49" i="5"/>
  <c r="Z52" i="5"/>
  <c r="Z43" i="5"/>
  <c r="AN97" i="5"/>
  <c r="AZ4" i="5"/>
  <c r="AH31" i="5"/>
  <c r="AQ97" i="5"/>
  <c r="AP10" i="6"/>
  <c r="AJ13" i="5"/>
  <c r="AW43" i="6"/>
  <c r="AZ40" i="5"/>
  <c r="AR70" i="6"/>
  <c r="AB73" i="5"/>
  <c r="AQ46" i="6"/>
  <c r="AT67" i="6"/>
  <c r="C46" i="5"/>
  <c r="AS49" i="6"/>
  <c r="Z34" i="5"/>
  <c r="AI4" i="5"/>
  <c r="AM97" i="5"/>
  <c r="AR16" i="5"/>
  <c r="AX43" i="6"/>
  <c r="AL34" i="6"/>
  <c r="AX16" i="6"/>
  <c r="AD40" i="6"/>
  <c r="AU37" i="5"/>
  <c r="AU82" i="6"/>
  <c r="AG7" i="5"/>
  <c r="AE58" i="5"/>
  <c r="AG34" i="6"/>
  <c r="AV82" i="5"/>
  <c r="AV19" i="5"/>
  <c r="AS43" i="5"/>
  <c r="AJ4" i="6"/>
  <c r="AP52" i="5"/>
  <c r="AL64" i="6"/>
  <c r="AY7" i="6"/>
  <c r="AM70" i="6"/>
  <c r="C91" i="5"/>
  <c r="AP61" i="6"/>
  <c r="Z10" i="5"/>
  <c r="AL10" i="6"/>
  <c r="AL85" i="6"/>
  <c r="AM76" i="5"/>
  <c r="AC55" i="6"/>
  <c r="AM13" i="5"/>
  <c r="AO55" i="5"/>
  <c r="AE28" i="6"/>
  <c r="AV79" i="6"/>
  <c r="Z79" i="5"/>
  <c r="AY58" i="6"/>
  <c r="AG46" i="6"/>
  <c r="AR55" i="5"/>
  <c r="AF64" i="5"/>
  <c r="AO82" i="5"/>
  <c r="AD16" i="6"/>
  <c r="AK10" i="5"/>
  <c r="AO40" i="6"/>
  <c r="AD37" i="5"/>
  <c r="AY64" i="6"/>
  <c r="AA70" i="6"/>
  <c r="AZ13" i="5"/>
  <c r="AK19" i="6"/>
  <c r="AL88" i="6"/>
  <c r="Z49" i="5"/>
  <c r="AD64" i="5"/>
  <c r="AI34" i="6"/>
  <c r="AU31" i="6"/>
  <c r="AZ22" i="6"/>
  <c r="AT43" i="6"/>
  <c r="AF13" i="5"/>
  <c r="AC31" i="6"/>
  <c r="AG4" i="6"/>
  <c r="AK82" i="5"/>
  <c r="AV88" i="5"/>
  <c r="AF97" i="6"/>
  <c r="AJ28" i="6"/>
  <c r="AQ82" i="6"/>
  <c r="AR49" i="5"/>
  <c r="AA34" i="6"/>
  <c r="AP43" i="5"/>
  <c r="AT25" i="5"/>
  <c r="AU28" i="5"/>
  <c r="AC58" i="5"/>
  <c r="AD88" i="5"/>
  <c r="AI43" i="5"/>
  <c r="AR52" i="6"/>
  <c r="AG34" i="5"/>
  <c r="AC61" i="5"/>
  <c r="AC10" i="6"/>
  <c r="X7" i="5"/>
  <c r="AR37" i="6"/>
  <c r="AD43" i="6"/>
  <c r="AC31" i="5"/>
  <c r="AA28" i="6"/>
  <c r="AX67" i="6"/>
  <c r="AR64" i="5"/>
  <c r="AE55" i="5"/>
  <c r="AL13" i="6"/>
  <c r="AA7" i="5"/>
  <c r="AR13" i="6"/>
  <c r="AN13" i="5"/>
  <c r="AU22" i="6"/>
  <c r="AO31" i="5"/>
  <c r="AG28" i="5"/>
  <c r="Z37" i="5"/>
  <c r="AS34" i="5"/>
  <c r="AF76" i="5"/>
  <c r="AR91" i="6"/>
  <c r="AM10" i="5"/>
  <c r="AC37" i="6"/>
  <c r="AW82" i="5"/>
  <c r="AJ82" i="5"/>
  <c r="AK16" i="5"/>
  <c r="AU58" i="6"/>
  <c r="AX4" i="5"/>
  <c r="AE91" i="5"/>
  <c r="AN79" i="5"/>
  <c r="AV58" i="5"/>
  <c r="AX31" i="5"/>
  <c r="AP4" i="6"/>
  <c r="AS28" i="6"/>
  <c r="AL67" i="6"/>
  <c r="U97" i="5"/>
  <c r="AO22" i="6"/>
  <c r="AQ34" i="6"/>
  <c r="AG61" i="5"/>
  <c r="AL40" i="6"/>
  <c r="AV64" i="5"/>
  <c r="AQ85" i="5"/>
  <c r="AB25" i="5"/>
  <c r="AR19" i="5"/>
  <c r="AK40" i="5"/>
  <c r="AD85" i="5"/>
  <c r="AB79" i="5"/>
  <c r="AF52" i="6"/>
  <c r="AE52" i="5"/>
  <c r="AF73" i="6"/>
  <c r="Z28" i="5"/>
  <c r="S97" i="6"/>
  <c r="AO37" i="5"/>
  <c r="AB67" i="6"/>
  <c r="AV28" i="6"/>
  <c r="AF91" i="5"/>
  <c r="AA73" i="5"/>
  <c r="Y7" i="5"/>
  <c r="AY64" i="5"/>
  <c r="AH13" i="6"/>
  <c r="AB19" i="5"/>
  <c r="F97" i="6"/>
  <c r="AE70" i="6"/>
  <c r="AH34" i="5"/>
  <c r="AT34" i="6"/>
  <c r="AE43" i="6"/>
  <c r="AR10" i="5"/>
  <c r="AU34" i="5"/>
  <c r="AB28" i="5"/>
  <c r="AU76" i="5"/>
  <c r="AF16" i="6"/>
  <c r="AF97" i="5"/>
  <c r="AL37" i="6"/>
  <c r="AD34" i="5"/>
  <c r="AF7" i="5"/>
  <c r="AE85" i="6"/>
  <c r="AM22" i="5"/>
  <c r="AL28" i="5"/>
  <c r="AJ97" i="6"/>
  <c r="AX43" i="5"/>
  <c r="AF79" i="6"/>
  <c r="AK58" i="5"/>
  <c r="AL97" i="5"/>
  <c r="AV16" i="6"/>
  <c r="AY70" i="5"/>
  <c r="AX13" i="5"/>
  <c r="AA13" i="6"/>
  <c r="AF52" i="5"/>
  <c r="AR61" i="6"/>
  <c r="AN25" i="5"/>
  <c r="AS70" i="5"/>
  <c r="AW91" i="5"/>
  <c r="AR28" i="6"/>
  <c r="AB64" i="5"/>
  <c r="AN58" i="5"/>
  <c r="AJ19" i="5"/>
  <c r="AA76" i="6"/>
  <c r="AJ67" i="6"/>
  <c r="AG10" i="6"/>
  <c r="AP34" i="6"/>
  <c r="AY55" i="5"/>
  <c r="AG82" i="5"/>
  <c r="AR28" i="5"/>
  <c r="AZ97" i="6"/>
  <c r="AK85" i="5"/>
  <c r="AY25" i="5"/>
  <c r="AK67" i="6"/>
  <c r="AQ16" i="5"/>
  <c r="AG52" i="6"/>
  <c r="AV91" i="6"/>
  <c r="AR25" i="5"/>
  <c r="AF55" i="5"/>
  <c r="AH85" i="5"/>
  <c r="AK79" i="5"/>
  <c r="AI67" i="5"/>
  <c r="AQ19" i="5"/>
  <c r="C4" i="6"/>
  <c r="AZ10" i="6"/>
  <c r="AX73" i="6"/>
  <c r="AO7" i="5"/>
  <c r="AV22" i="5"/>
  <c r="AO16" i="6"/>
  <c r="AX25" i="5"/>
  <c r="AR31" i="5"/>
  <c r="AD43" i="5"/>
  <c r="AT19" i="6"/>
  <c r="AF40" i="6"/>
  <c r="AP25" i="6"/>
  <c r="AS91" i="6"/>
  <c r="AP52" i="6"/>
  <c r="AI61" i="5"/>
  <c r="AB55" i="5"/>
  <c r="AM64" i="5"/>
  <c r="AB97" i="6"/>
  <c r="AB67" i="5"/>
  <c r="AQ67" i="5"/>
  <c r="AM85" i="6"/>
  <c r="AN25" i="6"/>
  <c r="AU94" i="6"/>
  <c r="AE97" i="6"/>
  <c r="AD4" i="6"/>
  <c r="AR70" i="5"/>
  <c r="AO97" i="5"/>
  <c r="AM37" i="5"/>
  <c r="AV43" i="5"/>
  <c r="AE34" i="5"/>
  <c r="AV67" i="5"/>
  <c r="AA25" i="6"/>
  <c r="AY73" i="6"/>
  <c r="AU34" i="6"/>
  <c r="AQ46" i="5"/>
  <c r="AR22" i="6"/>
  <c r="AV61" i="6"/>
  <c r="AH22" i="5"/>
  <c r="AD97" i="6"/>
  <c r="AN49" i="5"/>
  <c r="AW7" i="6"/>
  <c r="AF19" i="6"/>
  <c r="AG46" i="5"/>
  <c r="AU13" i="5"/>
  <c r="AD31" i="6"/>
  <c r="AH37" i="6"/>
  <c r="AW19" i="5"/>
  <c r="AY25" i="6"/>
  <c r="AB94" i="6"/>
  <c r="AW16" i="6"/>
  <c r="AF58" i="5"/>
  <c r="AA25" i="5"/>
  <c r="AG13" i="5"/>
  <c r="AU22" i="5"/>
  <c r="AG4" i="5"/>
  <c r="AR34" i="6"/>
  <c r="AJ79" i="5"/>
  <c r="AM43" i="5"/>
  <c r="AX52" i="6"/>
  <c r="AH4" i="6"/>
  <c r="AA22" i="5"/>
  <c r="AF13" i="6"/>
  <c r="AQ52" i="5"/>
  <c r="AO91" i="6"/>
  <c r="AH7" i="5"/>
  <c r="AL73" i="5"/>
  <c r="F97" i="5"/>
  <c r="AV94" i="6"/>
  <c r="AB46" i="5"/>
  <c r="AP76" i="5"/>
  <c r="AM7" i="5"/>
  <c r="AY40" i="5"/>
  <c r="AY19" i="6"/>
  <c r="AR10" i="6"/>
  <c r="AI85" i="5"/>
  <c r="AY97" i="5"/>
  <c r="AX85" i="6"/>
  <c r="AP10" i="5"/>
  <c r="AW22" i="6"/>
  <c r="AM4" i="6"/>
  <c r="AW10" i="5"/>
  <c r="AS76" i="6"/>
  <c r="AB76" i="5"/>
  <c r="AK34" i="5"/>
  <c r="C34" i="5"/>
  <c r="AN64" i="5"/>
  <c r="AM58" i="5"/>
  <c r="Q97" i="5"/>
  <c r="AO46" i="6"/>
  <c r="AU52" i="5"/>
  <c r="AU91" i="5"/>
  <c r="AQ25" i="6"/>
  <c r="Y55" i="5"/>
  <c r="AS91" i="5"/>
  <c r="AW10" i="6"/>
  <c r="AB13" i="5"/>
  <c r="AM25" i="5"/>
  <c r="AD10" i="6"/>
  <c r="AO25" i="5"/>
  <c r="AJ7" i="6"/>
  <c r="AT4" i="5"/>
  <c r="AC76" i="5"/>
  <c r="AW40" i="5"/>
  <c r="AU25" i="5"/>
  <c r="AI22" i="6"/>
  <c r="AL49" i="5"/>
  <c r="AI31" i="5"/>
  <c r="AZ88" i="5"/>
  <c r="AR97" i="5"/>
  <c r="AL25" i="6"/>
  <c r="AQ31" i="5"/>
  <c r="AJ40" i="5"/>
  <c r="AB46" i="6"/>
  <c r="AN22" i="6"/>
  <c r="AC13" i="5"/>
  <c r="AW25" i="5"/>
  <c r="AV37" i="5"/>
  <c r="AH25" i="5"/>
  <c r="AK22" i="5"/>
  <c r="Z13" i="5"/>
  <c r="C28" i="5"/>
  <c r="AT34" i="5"/>
  <c r="AS64" i="5"/>
  <c r="AE85" i="5"/>
  <c r="AV97" i="5"/>
  <c r="AK55" i="5"/>
  <c r="AF37" i="5"/>
  <c r="AZ79" i="5"/>
  <c r="AB82" i="5"/>
  <c r="AO43" i="6"/>
  <c r="AO67" i="6"/>
  <c r="AQ31" i="6"/>
  <c r="AT64" i="6"/>
  <c r="AN37" i="5"/>
  <c r="AG67" i="6"/>
  <c r="AL7" i="6"/>
  <c r="AQ4" i="6"/>
  <c r="AE19" i="6"/>
  <c r="AF28" i="6"/>
  <c r="AI13" i="5"/>
  <c r="AL85" i="5"/>
  <c r="AH76" i="6"/>
  <c r="AW40" i="6"/>
  <c r="AB52" i="6"/>
  <c r="AD31" i="5"/>
  <c r="AJ40" i="6"/>
  <c r="AH70" i="5"/>
  <c r="AV49" i="5"/>
  <c r="C64" i="6"/>
  <c r="AG49" i="6"/>
  <c r="AX34" i="5"/>
  <c r="AJ64" i="5"/>
  <c r="AI97" i="5"/>
  <c r="W97" i="6"/>
  <c r="AI16" i="5"/>
  <c r="AH43" i="6"/>
  <c r="AC43" i="5"/>
  <c r="AX85" i="5"/>
  <c r="AD55" i="6"/>
  <c r="AJ31" i="6"/>
  <c r="AC46" i="5"/>
  <c r="AS4" i="5"/>
  <c r="AV91" i="5"/>
  <c r="AZ91" i="5"/>
  <c r="AS25" i="6"/>
  <c r="AU49" i="6"/>
  <c r="AO73" i="5"/>
  <c r="AW37" i="6"/>
  <c r="AL37" i="5"/>
  <c r="AI46" i="5"/>
  <c r="AF4" i="6"/>
  <c r="AM52" i="6"/>
  <c r="AG55" i="6"/>
  <c r="X16" i="5"/>
  <c r="AI13" i="6"/>
  <c r="AM4" i="5"/>
  <c r="AP79" i="6"/>
  <c r="AB4" i="5"/>
  <c r="AS19" i="5"/>
  <c r="AF22" i="5"/>
  <c r="AK40" i="6"/>
  <c r="AX64" i="6"/>
  <c r="AS55" i="5"/>
  <c r="AK88" i="5"/>
  <c r="AJ88" i="5"/>
  <c r="AB16" i="6"/>
  <c r="Y76" i="5"/>
  <c r="AD52" i="6"/>
  <c r="Z97" i="5"/>
  <c r="AG64" i="5"/>
  <c r="AQ37" i="5"/>
  <c r="AQ4" i="5"/>
  <c r="AW49" i="6"/>
  <c r="AD88" i="6"/>
  <c r="AB70" i="6"/>
  <c r="C22" i="5"/>
  <c r="AX18" i="11" l="1"/>
  <c r="AX5" i="11"/>
  <c r="AX31" i="11"/>
  <c r="AX44" i="11"/>
  <c r="AX57" i="11"/>
  <c r="AX70" i="11"/>
  <c r="AX83" i="11"/>
  <c r="AX96" i="11"/>
  <c r="AX109" i="11"/>
  <c r="AX122" i="11"/>
  <c r="AX135" i="11"/>
  <c r="AX148" i="11"/>
  <c r="AX161" i="11"/>
  <c r="AX174" i="11"/>
  <c r="AX187" i="11"/>
  <c r="AX200" i="11"/>
  <c r="AX17" i="11"/>
  <c r="AX26" i="11" s="1"/>
  <c r="AX27" i="11" s="1"/>
  <c r="AX4" i="11"/>
  <c r="AX13" i="11" s="1"/>
  <c r="AX14" i="11" s="1"/>
  <c r="AX30" i="11"/>
  <c r="AX39" i="11" s="1"/>
  <c r="AX40" i="11" s="1"/>
  <c r="AX43" i="11"/>
  <c r="AX52" i="11" s="1"/>
  <c r="AX53" i="11" s="1"/>
  <c r="AX56" i="11"/>
  <c r="AX65" i="11" s="1"/>
  <c r="AX66" i="11" s="1"/>
  <c r="AX69" i="11"/>
  <c r="AX78" i="11" s="1"/>
  <c r="AX79" i="11" s="1"/>
  <c r="AX82" i="11"/>
  <c r="AX91" i="11" s="1"/>
  <c r="AX92" i="11" s="1"/>
  <c r="AX95" i="11"/>
  <c r="AX104" i="11" s="1"/>
  <c r="AX105" i="11" s="1"/>
  <c r="AX108" i="11"/>
  <c r="AX117" i="11" s="1"/>
  <c r="AX118" i="11" s="1"/>
  <c r="AX121" i="11"/>
  <c r="AX130" i="11" s="1"/>
  <c r="AX131" i="11" s="1"/>
  <c r="AX134" i="11"/>
  <c r="AX143" i="11" s="1"/>
  <c r="AX144" i="11" s="1"/>
  <c r="AX147" i="11"/>
  <c r="AX156" i="11" s="1"/>
  <c r="AX157" i="11" s="1"/>
  <c r="AX160" i="11"/>
  <c r="AX169" i="11" s="1"/>
  <c r="AX170" i="11" s="1"/>
  <c r="AX173" i="11"/>
  <c r="AX182" i="11" s="1"/>
  <c r="AX183" i="11" s="1"/>
  <c r="AX186" i="11"/>
  <c r="AX195" i="11" s="1"/>
  <c r="AX196" i="11" s="1"/>
  <c r="AX199" i="11"/>
  <c r="AX208" i="11" s="1"/>
  <c r="AX209" i="11" s="1"/>
  <c r="D22" i="5"/>
  <c r="AF99" i="6"/>
  <c r="AQ99" i="5"/>
  <c r="AB99" i="5"/>
  <c r="AM99" i="5"/>
  <c r="AS99" i="5"/>
  <c r="D64" i="6"/>
  <c r="AQ99" i="6"/>
  <c r="D28" i="5"/>
  <c r="AT99" i="5"/>
  <c r="S99" i="5"/>
  <c r="J47" i="1" s="1"/>
  <c r="D34" i="5"/>
  <c r="AH99" i="6"/>
  <c r="AM99" i="6"/>
  <c r="R99" i="5"/>
  <c r="J46" i="1" s="1"/>
  <c r="AG99" i="5"/>
  <c r="AD99" i="6"/>
  <c r="D4" i="6"/>
  <c r="C100" i="6"/>
  <c r="AP99" i="6"/>
  <c r="Y99" i="6"/>
  <c r="AX99" i="5"/>
  <c r="AG99" i="6"/>
  <c r="R99" i="6"/>
  <c r="I99" i="5"/>
  <c r="D91" i="5"/>
  <c r="AJ99" i="6"/>
  <c r="AI99" i="5"/>
  <c r="D46" i="5"/>
  <c r="O99" i="6"/>
  <c r="AZ99" i="5"/>
  <c r="AO99" i="5"/>
  <c r="D34" i="6"/>
  <c r="T99" i="6"/>
  <c r="K47" i="1" s="1"/>
  <c r="AY99" i="5"/>
  <c r="AR99" i="6"/>
  <c r="D13" i="5"/>
  <c r="D7" i="5"/>
  <c r="V99" i="5"/>
  <c r="Z99" i="5"/>
  <c r="T99" i="5"/>
  <c r="D88" i="5"/>
  <c r="D43" i="5"/>
  <c r="AV99" i="5"/>
  <c r="D55" i="6"/>
  <c r="D28" i="6"/>
  <c r="D94" i="5"/>
  <c r="D85" i="6"/>
  <c r="D10" i="6"/>
  <c r="D55" i="5"/>
  <c r="D91" i="6"/>
  <c r="AZ99" i="6"/>
  <c r="AK99" i="5"/>
  <c r="W99" i="5"/>
  <c r="AT99" i="6"/>
  <c r="U99" i="5"/>
  <c r="F99" i="6"/>
  <c r="D67" i="6"/>
  <c r="D19" i="6"/>
  <c r="AX99" i="6"/>
  <c r="AS99" i="6"/>
  <c r="D58" i="6"/>
  <c r="D49" i="5"/>
  <c r="AU99" i="6"/>
  <c r="D46" i="6"/>
  <c r="N99" i="6"/>
  <c r="D82" i="5"/>
  <c r="D76" i="5"/>
  <c r="O99" i="5"/>
  <c r="AP99" i="5"/>
  <c r="D76" i="6"/>
  <c r="D52" i="6"/>
  <c r="AU99" i="5"/>
  <c r="AW99" i="6"/>
  <c r="D37" i="5"/>
  <c r="AA99" i="6"/>
  <c r="D40" i="5"/>
  <c r="D73" i="6"/>
  <c r="P99" i="5"/>
  <c r="AJ99" i="5"/>
  <c r="D16" i="5"/>
  <c r="D25" i="6"/>
  <c r="AW99" i="5"/>
  <c r="D16" i="6"/>
  <c r="D13" i="6"/>
  <c r="I99" i="6"/>
  <c r="K40" i="1" s="1"/>
  <c r="L99" i="5"/>
  <c r="J42" i="1" s="1"/>
  <c r="D42" i="1" s="1"/>
  <c r="D31" i="5"/>
  <c r="D22" i="6"/>
  <c r="AC99" i="5"/>
  <c r="AV99" i="6"/>
  <c r="X99" i="6"/>
  <c r="AK99" i="6"/>
  <c r="AO99" i="6"/>
  <c r="D64" i="5"/>
  <c r="D43" i="6"/>
  <c r="D61" i="6"/>
  <c r="D10" i="5"/>
  <c r="P99" i="6"/>
  <c r="K14" i="1" s="1"/>
  <c r="X99" i="5"/>
  <c r="Q99" i="5"/>
  <c r="AN99" i="5"/>
  <c r="D19" i="5"/>
  <c r="D85" i="5"/>
  <c r="AH99" i="5"/>
  <c r="D70" i="6"/>
  <c r="D70" i="5"/>
  <c r="AF43" i="11"/>
  <c r="AN121" i="11"/>
  <c r="Q56" i="11"/>
  <c r="AA69" i="11"/>
  <c r="AR160" i="11"/>
  <c r="J134" i="11"/>
  <c r="AC43" i="11"/>
  <c r="W43" i="11"/>
  <c r="AK30" i="11"/>
  <c r="AI121" i="11"/>
  <c r="N134" i="11"/>
  <c r="AS30" i="11"/>
  <c r="AJ95" i="11"/>
  <c r="K56" i="11"/>
  <c r="T4" i="11"/>
  <c r="AA173" i="11"/>
  <c r="AD95" i="11"/>
  <c r="AN134" i="11"/>
  <c r="Q17" i="11"/>
  <c r="AP134" i="11"/>
  <c r="Z95" i="11"/>
  <c r="AR199" i="11"/>
  <c r="AB17" i="11"/>
  <c r="K95" i="11"/>
  <c r="Q186" i="11"/>
  <c r="AH134" i="11"/>
  <c r="AF134" i="11"/>
  <c r="AJ56" i="11"/>
  <c r="AU173" i="11"/>
  <c r="X82" i="11"/>
  <c r="V56" i="11"/>
  <c r="AD4" i="11"/>
  <c r="AR186" i="11"/>
  <c r="AN82" i="11"/>
  <c r="Y56" i="11"/>
  <c r="AM160" i="11"/>
  <c r="G82" i="11"/>
  <c r="AM30" i="11"/>
  <c r="W30" i="11"/>
  <c r="AP186" i="11"/>
  <c r="AW199" i="11"/>
  <c r="AW69" i="11"/>
  <c r="AN4" i="11"/>
  <c r="AD199" i="11"/>
  <c r="AP30" i="11"/>
  <c r="D82" i="11"/>
  <c r="AS108" i="11"/>
  <c r="X147" i="11"/>
  <c r="G43" i="11"/>
  <c r="AA199" i="11"/>
  <c r="V186" i="11"/>
  <c r="AC121" i="11"/>
  <c r="AR121" i="11"/>
  <c r="V108" i="11"/>
  <c r="D173" i="11"/>
  <c r="AK69" i="11"/>
  <c r="AT56" i="11"/>
  <c r="AV173" i="11"/>
  <c r="W160" i="11"/>
  <c r="AM147" i="11"/>
  <c r="U160" i="11"/>
  <c r="AW147" i="11"/>
  <c r="AN30" i="11"/>
  <c r="AY56" i="11"/>
  <c r="AK95" i="11"/>
  <c r="AO147" i="11"/>
  <c r="AT186" i="11"/>
  <c r="K82" i="11"/>
  <c r="AY134" i="11"/>
  <c r="E17" i="11"/>
  <c r="AR56" i="11"/>
  <c r="N199" i="11"/>
  <c r="O56" i="11"/>
  <c r="G121" i="11"/>
  <c r="M199" i="11"/>
  <c r="C147" i="11"/>
  <c r="H160" i="11"/>
  <c r="AD17" i="11"/>
  <c r="J82" i="11"/>
  <c r="R30" i="11"/>
  <c r="AT43" i="11"/>
  <c r="G4" i="11"/>
  <c r="AB147" i="11"/>
  <c r="AL160" i="11"/>
  <c r="AT134" i="11"/>
  <c r="V69" i="11"/>
  <c r="F95" i="11"/>
  <c r="AP43" i="11"/>
  <c r="X69" i="11"/>
  <c r="H56" i="11"/>
  <c r="AN108" i="11"/>
  <c r="M4" i="11"/>
  <c r="N30" i="11"/>
  <c r="H69" i="11"/>
  <c r="L121" i="11"/>
  <c r="Q147" i="11"/>
  <c r="S134" i="11"/>
  <c r="AQ121" i="11"/>
  <c r="V4" i="11"/>
  <c r="R95" i="11"/>
  <c r="AH108" i="11"/>
  <c r="M69" i="11"/>
  <c r="I121" i="11"/>
  <c r="J95" i="11"/>
  <c r="AD69" i="11"/>
  <c r="AI134" i="11"/>
  <c r="W69" i="11"/>
  <c r="Q108" i="11"/>
  <c r="O186" i="11"/>
  <c r="AA186" i="11"/>
  <c r="AD108" i="11"/>
  <c r="AF173" i="11"/>
  <c r="T160" i="11"/>
  <c r="AH121" i="11"/>
  <c r="AM43" i="11"/>
  <c r="X173" i="11"/>
  <c r="AP160" i="11"/>
  <c r="AE173" i="11"/>
  <c r="AQ95" i="11"/>
  <c r="Y160" i="11"/>
  <c r="N4" i="11"/>
  <c r="AJ160" i="11"/>
  <c r="AO108" i="11"/>
  <c r="R69" i="11"/>
  <c r="E173" i="11"/>
  <c r="AE43" i="11"/>
  <c r="AQ82" i="11"/>
  <c r="AK43" i="11"/>
  <c r="AI43" i="11"/>
  <c r="AF30" i="11"/>
  <c r="R82" i="11"/>
  <c r="K147" i="11"/>
  <c r="AJ134" i="11"/>
  <c r="U147" i="11"/>
  <c r="P134" i="11"/>
  <c r="D134" i="11"/>
  <c r="Z199" i="11"/>
  <c r="D108" i="11"/>
  <c r="T43" i="11"/>
  <c r="AR69" i="11"/>
  <c r="S56" i="11"/>
  <c r="AF95" i="11"/>
  <c r="G17" i="11"/>
  <c r="T108" i="11"/>
  <c r="H147" i="11"/>
  <c r="AB160" i="11"/>
  <c r="F186" i="11"/>
  <c r="AU108" i="11"/>
  <c r="Z121" i="11"/>
  <c r="F147" i="11"/>
  <c r="AR17" i="11"/>
  <c r="O17" i="11"/>
  <c r="H43" i="11"/>
  <c r="AO186" i="11"/>
  <c r="AA108" i="11"/>
  <c r="I147" i="11"/>
  <c r="AL108" i="11"/>
  <c r="AW173" i="11"/>
  <c r="AM56" i="11"/>
  <c r="AE199" i="11"/>
  <c r="AG160" i="11"/>
  <c r="C82" i="11"/>
  <c r="AE17" i="11"/>
  <c r="AN199" i="11"/>
  <c r="AY160" i="11"/>
  <c r="J108" i="11"/>
  <c r="Q30" i="11"/>
  <c r="U4" i="11"/>
  <c r="AW43" i="11"/>
  <c r="Z108" i="11"/>
  <c r="P147" i="11"/>
  <c r="G108" i="11"/>
  <c r="W82" i="11"/>
  <c r="AE56" i="11"/>
  <c r="T134" i="11"/>
  <c r="AJ69" i="11"/>
  <c r="AO43" i="11"/>
  <c r="C160" i="11"/>
  <c r="AR134" i="11"/>
  <c r="AB4" i="11"/>
  <c r="AD30" i="11"/>
  <c r="L4" i="11"/>
  <c r="AC199" i="11"/>
  <c r="AL4" i="11"/>
  <c r="U56" i="11"/>
  <c r="AK160" i="11"/>
  <c r="G134" i="11"/>
  <c r="X160" i="11"/>
  <c r="AR108" i="11"/>
  <c r="AM82" i="11"/>
  <c r="N108" i="11"/>
  <c r="AS17" i="11"/>
  <c r="W186" i="11"/>
  <c r="C108" i="11"/>
  <c r="F134" i="11"/>
  <c r="L30" i="11"/>
  <c r="AG199" i="11"/>
  <c r="J147" i="11"/>
  <c r="F43" i="11"/>
  <c r="AM4" i="11"/>
  <c r="AY95" i="11"/>
  <c r="W134" i="11"/>
  <c r="X56" i="11"/>
  <c r="N186" i="11"/>
  <c r="E134" i="11"/>
  <c r="AF160" i="11"/>
  <c r="AC147" i="11"/>
  <c r="V43" i="11"/>
  <c r="AL95" i="11"/>
  <c r="AJ82" i="11"/>
  <c r="N147" i="11"/>
  <c r="R43" i="11"/>
  <c r="Y147" i="11"/>
  <c r="AF69" i="11"/>
  <c r="AU30" i="11"/>
  <c r="Y173" i="11"/>
  <c r="F121" i="11"/>
  <c r="AD56" i="11"/>
  <c r="AG108" i="11"/>
  <c r="Y4" i="11"/>
  <c r="AA121" i="11"/>
  <c r="O147" i="11"/>
  <c r="N173" i="11"/>
  <c r="I186" i="11"/>
  <c r="W4" i="11"/>
  <c r="Q43" i="11"/>
  <c r="S160" i="11"/>
  <c r="M95" i="11"/>
  <c r="AA43" i="11"/>
  <c r="J121" i="11"/>
  <c r="AP173" i="11"/>
  <c r="AR30" i="11"/>
  <c r="E147" i="11"/>
  <c r="AL134" i="11"/>
  <c r="X186" i="11"/>
  <c r="T199" i="11"/>
  <c r="AQ108" i="11"/>
  <c r="AK186" i="11"/>
  <c r="AO134" i="11"/>
  <c r="S82" i="11"/>
  <c r="Y17" i="11"/>
  <c r="Y95" i="11"/>
  <c r="P121" i="11"/>
  <c r="C56" i="11"/>
  <c r="AL199" i="11"/>
  <c r="V95" i="11"/>
  <c r="O82" i="11"/>
  <c r="C17" i="11"/>
  <c r="Q69" i="11"/>
  <c r="Q95" i="11"/>
  <c r="AW121" i="11"/>
  <c r="AI95" i="11"/>
  <c r="G199" i="11"/>
  <c r="AO173" i="11"/>
  <c r="X30" i="11"/>
  <c r="C134" i="11"/>
  <c r="AQ69" i="11"/>
  <c r="D17" i="11"/>
  <c r="AQ56" i="11"/>
  <c r="AN186" i="11"/>
  <c r="O30" i="11"/>
  <c r="M30" i="11"/>
  <c r="C4" i="11"/>
  <c r="H4" i="11"/>
  <c r="R4" i="11"/>
  <c r="AW134" i="11"/>
  <c r="AT82" i="11"/>
  <c r="M186" i="11"/>
  <c r="O43" i="11"/>
  <c r="R17" i="11"/>
  <c r="AS95" i="11"/>
  <c r="AC69" i="11"/>
  <c r="Q82" i="11"/>
  <c r="AW186" i="11"/>
  <c r="G95" i="11"/>
  <c r="U199" i="11"/>
  <c r="I30" i="11"/>
  <c r="AA95" i="11"/>
  <c r="S69" i="11"/>
  <c r="AG4" i="11"/>
  <c r="E186" i="11"/>
  <c r="AV30" i="11"/>
  <c r="AF82" i="11"/>
  <c r="AN69" i="11"/>
  <c r="AR147" i="11"/>
  <c r="X17" i="11"/>
  <c r="AT147" i="11"/>
  <c r="AK17" i="11"/>
  <c r="U82" i="11"/>
  <c r="AF199" i="11"/>
  <c r="I56" i="11"/>
  <c r="T121" i="11"/>
  <c r="AM108" i="11"/>
  <c r="AS4" i="11"/>
  <c r="O199" i="11"/>
  <c r="N82" i="11"/>
  <c r="AO95" i="11"/>
  <c r="R199" i="11"/>
  <c r="X4" i="11"/>
  <c r="AL30" i="11"/>
  <c r="V147" i="11"/>
  <c r="AT121" i="11"/>
  <c r="P17" i="11"/>
  <c r="Z56" i="11"/>
  <c r="U43" i="11"/>
  <c r="AF147" i="11"/>
  <c r="W147" i="11"/>
  <c r="AG95" i="11"/>
  <c r="AS160" i="11"/>
  <c r="AM95" i="11"/>
  <c r="AO160" i="11"/>
  <c r="L173" i="11"/>
  <c r="AW17" i="11"/>
  <c r="AS134" i="11"/>
  <c r="O173" i="11"/>
  <c r="Y43" i="11"/>
  <c r="AP56" i="11"/>
  <c r="G186" i="11"/>
  <c r="F56" i="11"/>
  <c r="C43" i="11"/>
  <c r="AJ4" i="11"/>
  <c r="AH69" i="11"/>
  <c r="AK199" i="11"/>
  <c r="I82" i="11"/>
  <c r="Y121" i="11"/>
  <c r="AA82" i="11"/>
  <c r="AB199" i="11"/>
  <c r="V121" i="11"/>
  <c r="S186" i="11"/>
  <c r="AC160" i="11"/>
  <c r="AQ134" i="11"/>
  <c r="AF17" i="11"/>
  <c r="S121" i="11"/>
  <c r="T173" i="11"/>
  <c r="AN160" i="11"/>
  <c r="AM186" i="11"/>
  <c r="AU147" i="11"/>
  <c r="AY17" i="11"/>
  <c r="I134" i="11"/>
  <c r="AL147" i="11"/>
  <c r="AS147" i="11"/>
  <c r="AU160" i="11"/>
  <c r="AJ173" i="11"/>
  <c r="L186" i="11"/>
  <c r="V30" i="11"/>
  <c r="Q173" i="11"/>
  <c r="AI173" i="11"/>
  <c r="C199" i="11"/>
  <c r="N69" i="11"/>
  <c r="F17" i="11"/>
  <c r="L82" i="11"/>
  <c r="I43" i="11"/>
  <c r="O108" i="11"/>
  <c r="AF56" i="11"/>
  <c r="S4" i="11"/>
  <c r="AB173" i="11"/>
  <c r="AY173" i="11"/>
  <c r="D56" i="11"/>
  <c r="R160" i="11"/>
  <c r="W199" i="11"/>
  <c r="AY108" i="11"/>
  <c r="P82" i="11"/>
  <c r="AT108" i="11"/>
  <c r="O95" i="11"/>
  <c r="AM17" i="11"/>
  <c r="P173" i="11"/>
  <c r="AR43" i="11"/>
  <c r="AP95" i="11"/>
  <c r="R121" i="11"/>
  <c r="AH199" i="11"/>
  <c r="C121" i="11"/>
  <c r="AA4" i="11"/>
  <c r="AW82" i="11"/>
  <c r="AM134" i="11"/>
  <c r="AU121" i="11"/>
  <c r="AH147" i="11"/>
  <c r="AO56" i="11"/>
  <c r="D121" i="11"/>
  <c r="S43" i="11"/>
  <c r="K134" i="11"/>
  <c r="AB134" i="11"/>
  <c r="R56" i="11"/>
  <c r="AQ30" i="11"/>
  <c r="AH30" i="11"/>
  <c r="AG173" i="11"/>
  <c r="I199" i="11"/>
  <c r="M134" i="11"/>
  <c r="F30" i="11"/>
  <c r="M108" i="11"/>
  <c r="AE186" i="11"/>
  <c r="AT160" i="11"/>
  <c r="W17" i="11"/>
  <c r="AC95" i="11"/>
  <c r="T56" i="11"/>
  <c r="V17" i="11"/>
  <c r="Z173" i="11"/>
  <c r="P43" i="11"/>
  <c r="K160" i="11"/>
  <c r="E43" i="11"/>
  <c r="C95" i="11"/>
  <c r="U173" i="11"/>
  <c r="AK121" i="11"/>
  <c r="V82" i="11"/>
  <c r="AV69" i="11"/>
  <c r="AA56" i="11"/>
  <c r="AJ121" i="11"/>
  <c r="AF186" i="11"/>
  <c r="AY82" i="11"/>
  <c r="J43" i="11"/>
  <c r="G160" i="11"/>
  <c r="Q4" i="11"/>
  <c r="AD173" i="11"/>
  <c r="AE160" i="11"/>
  <c r="AU199" i="11"/>
  <c r="AC30" i="11"/>
  <c r="AG17" i="11"/>
  <c r="AW56" i="11"/>
  <c r="V173" i="11"/>
  <c r="P56" i="11"/>
  <c r="P4" i="11"/>
  <c r="AQ17" i="11"/>
  <c r="AM69" i="11"/>
  <c r="AV134" i="11"/>
  <c r="N160" i="11"/>
  <c r="Y186" i="11"/>
  <c r="AW4" i="11"/>
  <c r="O134" i="11"/>
  <c r="J186" i="11"/>
  <c r="AB108" i="11"/>
  <c r="AE82" i="11"/>
  <c r="AQ160" i="11"/>
  <c r="R108" i="11"/>
  <c r="U30" i="11"/>
  <c r="S173" i="11"/>
  <c r="AC56" i="11"/>
  <c r="G69" i="11"/>
  <c r="AB30" i="11"/>
  <c r="AP108" i="11"/>
  <c r="AW160" i="11"/>
  <c r="K108" i="11"/>
  <c r="L95" i="11"/>
  <c r="X199" i="11"/>
  <c r="AV56" i="11"/>
  <c r="S108" i="11"/>
  <c r="H186" i="11"/>
  <c r="M173" i="11"/>
  <c r="K186" i="11"/>
  <c r="E160" i="11"/>
  <c r="X43" i="11"/>
  <c r="AF108" i="11"/>
  <c r="C173" i="11"/>
  <c r="AT30" i="11"/>
  <c r="M160" i="11"/>
  <c r="AH43" i="11"/>
  <c r="AI147" i="11"/>
  <c r="AG134" i="11"/>
  <c r="AI160" i="11"/>
  <c r="L17" i="11"/>
  <c r="AQ43" i="11"/>
  <c r="M121" i="11"/>
  <c r="AV43" i="11"/>
  <c r="AQ173" i="11"/>
  <c r="O121" i="11"/>
  <c r="Z82" i="11"/>
  <c r="Z134" i="11"/>
  <c r="AD160" i="11"/>
  <c r="AU69" i="11"/>
  <c r="AE147" i="11"/>
  <c r="P199" i="11"/>
  <c r="AC4" i="11"/>
  <c r="AP147" i="11"/>
  <c r="AU17" i="11"/>
  <c r="I4" i="11"/>
  <c r="E108" i="11"/>
  <c r="AW95" i="11"/>
  <c r="L43" i="11"/>
  <c r="AJ30" i="11"/>
  <c r="AF121" i="11"/>
  <c r="H108" i="11"/>
  <c r="E30" i="11"/>
  <c r="F69" i="11"/>
  <c r="I69" i="11"/>
  <c r="AR4" i="11"/>
  <c r="D69" i="11"/>
  <c r="AG121" i="11"/>
  <c r="U95" i="11"/>
  <c r="AG30" i="11"/>
  <c r="AP17" i="11"/>
  <c r="P186" i="11"/>
  <c r="U69" i="11"/>
  <c r="AD82" i="11"/>
  <c r="D147" i="11"/>
  <c r="AJ17" i="11"/>
  <c r="AA134" i="11"/>
  <c r="H134" i="11"/>
  <c r="AE4" i="11"/>
  <c r="AN147" i="11"/>
  <c r="AU186" i="11"/>
  <c r="J17" i="11"/>
  <c r="F160" i="11"/>
  <c r="AV108" i="11"/>
  <c r="J4" i="11"/>
  <c r="T82" i="11"/>
  <c r="AH17" i="11"/>
  <c r="AY4" i="11"/>
  <c r="T147" i="11"/>
  <c r="AV186" i="11"/>
  <c r="AN95" i="11"/>
  <c r="J160" i="11"/>
  <c r="AK82" i="11"/>
  <c r="E199" i="11"/>
  <c r="J30" i="11"/>
  <c r="AI17" i="11"/>
  <c r="AT4" i="11"/>
  <c r="AL43" i="11"/>
  <c r="AV147" i="11"/>
  <c r="AO199" i="11"/>
  <c r="AC134" i="11"/>
  <c r="AY147" i="11"/>
  <c r="R186" i="11"/>
  <c r="AD121" i="11"/>
  <c r="AA147" i="11"/>
  <c r="I17" i="11"/>
  <c r="K173" i="11"/>
  <c r="AB82" i="11"/>
  <c r="D43" i="11"/>
  <c r="W173" i="11"/>
  <c r="AL186" i="11"/>
  <c r="O69" i="11"/>
  <c r="AO17" i="11"/>
  <c r="AH160" i="11"/>
  <c r="AI56" i="11"/>
  <c r="AH95" i="11"/>
  <c r="L134" i="11"/>
  <c r="D186" i="11"/>
  <c r="AV95" i="11"/>
  <c r="AQ199" i="11"/>
  <c r="K121" i="11"/>
  <c r="Q134" i="11"/>
  <c r="AH173" i="11"/>
  <c r="I108" i="11"/>
  <c r="AY186" i="11"/>
  <c r="AS121" i="11"/>
  <c r="AP121" i="11"/>
  <c r="U121" i="11"/>
  <c r="Z147" i="11"/>
  <c r="AV4" i="11"/>
  <c r="G56" i="11"/>
  <c r="AM173" i="11"/>
  <c r="AB43" i="11"/>
  <c r="AN43" i="11"/>
  <c r="T186" i="11"/>
  <c r="U108" i="11"/>
  <c r="Z69" i="11"/>
  <c r="AT199" i="11"/>
  <c r="AC108" i="11"/>
  <c r="H17" i="11"/>
  <c r="M56" i="11"/>
  <c r="AD186" i="11"/>
  <c r="U134" i="11"/>
  <c r="AH4" i="11"/>
  <c r="AO30" i="11"/>
  <c r="D30" i="11"/>
  <c r="D199" i="11"/>
  <c r="Q121" i="11"/>
  <c r="AD147" i="11"/>
  <c r="AC17" i="11"/>
  <c r="H82" i="11"/>
  <c r="S95" i="11"/>
  <c r="AK173" i="11"/>
  <c r="I160" i="11"/>
  <c r="T30" i="11"/>
  <c r="T17" i="11"/>
  <c r="J69" i="11"/>
  <c r="K199" i="11"/>
  <c r="AV160" i="11"/>
  <c r="AO69" i="11"/>
  <c r="AL56" i="11"/>
  <c r="G30" i="11"/>
  <c r="J56" i="11"/>
  <c r="AP4" i="11"/>
  <c r="I173" i="11"/>
  <c r="Y199" i="11"/>
  <c r="AS56" i="11"/>
  <c r="AA30" i="11"/>
  <c r="AU43" i="11"/>
  <c r="S17" i="11"/>
  <c r="I95" i="11"/>
  <c r="Y69" i="11"/>
  <c r="Y134" i="11"/>
  <c r="Y108" i="11"/>
  <c r="R147" i="11"/>
  <c r="E99" i="5"/>
  <c r="W95" i="11"/>
  <c r="AS82" i="11"/>
  <c r="N43" i="11"/>
  <c r="AW30" i="11"/>
  <c r="Q199" i="11"/>
  <c r="K4" i="11"/>
  <c r="AO82" i="11"/>
  <c r="AH56" i="11"/>
  <c r="H95" i="11"/>
  <c r="S30" i="11"/>
  <c r="AS199" i="11"/>
  <c r="AI30" i="11"/>
  <c r="V160" i="11"/>
  <c r="X121" i="11"/>
  <c r="D4" i="11"/>
  <c r="AI82" i="11"/>
  <c r="E69" i="11"/>
  <c r="AQ147" i="11"/>
  <c r="AT17" i="11"/>
  <c r="AJ199" i="11"/>
  <c r="AC186" i="11"/>
  <c r="F199" i="11"/>
  <c r="AK56" i="11"/>
  <c r="L69" i="11"/>
  <c r="AL121" i="11"/>
  <c r="W121" i="11"/>
  <c r="AO4" i="11"/>
  <c r="E82" i="11"/>
  <c r="M82" i="11"/>
  <c r="AU82" i="11"/>
  <c r="E4" i="11"/>
  <c r="AE134" i="11"/>
  <c r="M17" i="11"/>
  <c r="V134" i="11"/>
  <c r="AT173" i="11"/>
  <c r="AP69" i="11"/>
  <c r="H173" i="11"/>
  <c r="AU56" i="11"/>
  <c r="Z30" i="11"/>
  <c r="D160" i="11"/>
  <c r="Z4" i="11"/>
  <c r="C69" i="11"/>
  <c r="AE30" i="11"/>
  <c r="C186" i="11"/>
  <c r="AL173" i="11"/>
  <c r="O4" i="11"/>
  <c r="AM121" i="11"/>
  <c r="F82" i="11"/>
  <c r="D95" i="11"/>
  <c r="AP82" i="11"/>
  <c r="AS69" i="11"/>
  <c r="AG82" i="11"/>
  <c r="H30" i="11"/>
  <c r="Z43" i="11"/>
  <c r="Z160" i="11"/>
  <c r="AO121" i="11"/>
  <c r="U17" i="11"/>
  <c r="F108" i="11"/>
  <c r="Y82" i="11"/>
  <c r="P69" i="11"/>
  <c r="AT69" i="11"/>
  <c r="X95" i="11"/>
  <c r="H199" i="11"/>
  <c r="T69" i="11"/>
  <c r="N56" i="11"/>
  <c r="AF4" i="11"/>
  <c r="S147" i="11"/>
  <c r="AU134" i="11"/>
  <c r="AB121" i="11"/>
  <c r="AH82" i="11"/>
  <c r="AR173" i="11"/>
  <c r="Z17" i="11"/>
  <c r="G147" i="11"/>
  <c r="AV199" i="11"/>
  <c r="AR95" i="11"/>
  <c r="AG56" i="11"/>
  <c r="T95" i="11"/>
  <c r="AS186" i="11"/>
  <c r="AB56" i="11"/>
  <c r="AC173" i="11"/>
  <c r="L199" i="11"/>
  <c r="AE108" i="11"/>
  <c r="AV82" i="11"/>
  <c r="AW108" i="11"/>
  <c r="AJ147" i="11"/>
  <c r="AV121" i="11"/>
  <c r="N121" i="11"/>
  <c r="AG147" i="11"/>
  <c r="K17" i="11"/>
  <c r="N17" i="11"/>
  <c r="L108" i="11"/>
  <c r="AS173" i="11"/>
  <c r="AY121" i="11"/>
  <c r="U186" i="11"/>
  <c r="P30" i="11"/>
  <c r="AK108" i="11"/>
  <c r="K30" i="11"/>
  <c r="AS43" i="11"/>
  <c r="AJ43" i="11"/>
  <c r="AI108" i="11"/>
  <c r="AI4" i="11"/>
  <c r="AM199" i="11"/>
  <c r="E121" i="11"/>
  <c r="AE95" i="11"/>
  <c r="AV17" i="11"/>
  <c r="AK147" i="11"/>
  <c r="AN173" i="11"/>
  <c r="AI69" i="11"/>
  <c r="X134" i="11"/>
  <c r="AI186" i="11"/>
  <c r="AB69" i="11"/>
  <c r="AK134" i="11"/>
  <c r="AL69" i="11"/>
  <c r="AG186" i="11"/>
  <c r="R134" i="11"/>
  <c r="AE121" i="11"/>
  <c r="P160" i="11"/>
  <c r="AY43" i="11"/>
  <c r="AU4" i="11"/>
  <c r="AQ4" i="11"/>
  <c r="AK4" i="11"/>
  <c r="AH186" i="11"/>
  <c r="AE69" i="11"/>
  <c r="AQ186" i="11"/>
  <c r="K69" i="11"/>
  <c r="Q160" i="11"/>
  <c r="AI199" i="11"/>
  <c r="AG69" i="11"/>
  <c r="N95" i="11"/>
  <c r="F173" i="11"/>
  <c r="V199" i="11"/>
  <c r="AA17" i="11"/>
  <c r="M147" i="11"/>
  <c r="P95" i="11"/>
  <c r="AJ108" i="11"/>
  <c r="AJ186" i="11"/>
  <c r="AR82" i="11"/>
  <c r="AB95" i="11"/>
  <c r="C30" i="11"/>
  <c r="K43" i="11"/>
  <c r="Z186" i="11"/>
  <c r="AG43" i="11"/>
  <c r="W108" i="11"/>
  <c r="AP199" i="11"/>
  <c r="M43" i="11"/>
  <c r="AN17" i="11"/>
  <c r="AB186" i="11"/>
  <c r="R173" i="11"/>
  <c r="H121" i="11"/>
  <c r="AU95" i="11"/>
  <c r="L147" i="11"/>
  <c r="G173" i="11"/>
  <c r="AA160" i="11"/>
  <c r="AL17" i="11"/>
  <c r="S199" i="11"/>
  <c r="AD134" i="11"/>
  <c r="E56" i="11"/>
  <c r="J173" i="11"/>
  <c r="W56" i="11"/>
  <c r="J199" i="11"/>
  <c r="AL82" i="11"/>
  <c r="AD43" i="11"/>
  <c r="AT95" i="11"/>
  <c r="L56" i="11"/>
  <c r="AN56" i="11"/>
  <c r="O160" i="11"/>
  <c r="E95" i="11"/>
  <c r="AY199" i="11"/>
  <c r="P108" i="11"/>
  <c r="AY30" i="11"/>
  <c r="AC82" i="11"/>
  <c r="Y30" i="11"/>
  <c r="L160" i="11"/>
  <c r="AY69" i="11"/>
  <c r="F4" i="11"/>
  <c r="X108" i="11"/>
  <c r="AL99" i="5"/>
  <c r="G99" i="5"/>
  <c r="AN99" i="6"/>
  <c r="AE99" i="6"/>
  <c r="D4" i="5"/>
  <c r="C100" i="5"/>
  <c r="D7" i="6"/>
  <c r="L99" i="6"/>
  <c r="K41" i="1" s="1"/>
  <c r="N99" i="5"/>
  <c r="AF99" i="5"/>
  <c r="D97" i="5"/>
  <c r="AL99" i="6"/>
  <c r="M99" i="6"/>
  <c r="D31" i="6"/>
  <c r="AI99" i="6"/>
  <c r="J99" i="6"/>
  <c r="K99" i="6"/>
  <c r="Y99" i="5"/>
  <c r="AB99" i="6"/>
  <c r="Z99" i="6"/>
  <c r="AR99" i="5"/>
  <c r="F99" i="5"/>
  <c r="J5" i="1" s="1"/>
  <c r="D79" i="6"/>
  <c r="D37" i="6"/>
  <c r="AY99" i="6"/>
  <c r="D94" i="6"/>
  <c r="D52" i="5"/>
  <c r="AA99" i="5"/>
  <c r="D67" i="5"/>
  <c r="D61" i="5"/>
  <c r="D79" i="5"/>
  <c r="V99" i="6"/>
  <c r="U99" i="6"/>
  <c r="D97" i="6"/>
  <c r="K99" i="5"/>
  <c r="D73" i="5"/>
  <c r="D58" i="5"/>
  <c r="M99" i="5"/>
  <c r="S99" i="6"/>
  <c r="K46" i="1" s="1"/>
  <c r="AE99" i="5"/>
  <c r="AC99" i="6"/>
  <c r="D49" i="6"/>
  <c r="H99" i="6"/>
  <c r="D25" i="5"/>
  <c r="AO122" i="11"/>
  <c r="AS161" i="11"/>
  <c r="I161" i="11"/>
  <c r="AD148" i="11"/>
  <c r="S57" i="11"/>
  <c r="S18" i="11"/>
  <c r="AN187" i="11"/>
  <c r="AF96" i="11"/>
  <c r="E70" i="11"/>
  <c r="U18" i="11"/>
  <c r="AT109" i="11"/>
  <c r="H44" i="11"/>
  <c r="AJ96" i="11"/>
  <c r="AC200" i="11"/>
  <c r="D70" i="11"/>
  <c r="P31" i="11"/>
  <c r="AB57" i="11"/>
  <c r="AT122" i="11"/>
  <c r="AH174" i="11"/>
  <c r="Y5" i="11"/>
  <c r="C200" i="11"/>
  <c r="AQ96" i="11"/>
  <c r="I31" i="11"/>
  <c r="AL122" i="11"/>
  <c r="F174" i="11"/>
  <c r="AN148" i="11"/>
  <c r="AU83" i="11"/>
  <c r="AS31" i="11"/>
  <c r="AM135" i="11"/>
  <c r="M57" i="11"/>
  <c r="H148" i="11"/>
  <c r="P44" i="11"/>
  <c r="AL200" i="11"/>
  <c r="Y70" i="11"/>
  <c r="AR96" i="11"/>
  <c r="AB96" i="11"/>
  <c r="AQ187" i="11"/>
  <c r="AJ109" i="11"/>
  <c r="AB148" i="11"/>
  <c r="AN161" i="11"/>
  <c r="AV161" i="11"/>
  <c r="AN5" i="11"/>
  <c r="R70" i="11"/>
  <c r="AQ135" i="11"/>
  <c r="U161" i="11"/>
  <c r="AL96" i="11"/>
  <c r="C83" i="11"/>
  <c r="AK148" i="11"/>
  <c r="AU161" i="11"/>
  <c r="L161" i="11"/>
  <c r="AI174" i="11"/>
  <c r="W96" i="11"/>
  <c r="AP174" i="11"/>
  <c r="M161" i="11"/>
  <c r="K31" i="11"/>
  <c r="D135" i="11"/>
  <c r="L70" i="11"/>
  <c r="N187" i="11"/>
  <c r="AR122" i="11"/>
  <c r="V148" i="11"/>
  <c r="Q70" i="11"/>
  <c r="AA135" i="11"/>
  <c r="F96" i="11"/>
  <c r="P200" i="11"/>
  <c r="AM122" i="11"/>
  <c r="U57" i="11"/>
  <c r="H70" i="11"/>
  <c r="AT135" i="11"/>
  <c r="AP31" i="11"/>
  <c r="AT83" i="11"/>
  <c r="AV109" i="11"/>
  <c r="S187" i="11"/>
  <c r="AN44" i="11"/>
  <c r="W200" i="11"/>
  <c r="X31" i="11"/>
  <c r="Z18" i="11"/>
  <c r="U148" i="11"/>
  <c r="AW135" i="11"/>
  <c r="AF57" i="11"/>
  <c r="AI122" i="11"/>
  <c r="L187" i="11"/>
  <c r="M44" i="11"/>
  <c r="D187" i="11"/>
  <c r="AY70" i="11"/>
  <c r="S109" i="11"/>
  <c r="AK122" i="11"/>
  <c r="R122" i="11"/>
  <c r="Q174" i="11"/>
  <c r="O70" i="11"/>
  <c r="AV187" i="11"/>
  <c r="D5" i="11"/>
  <c r="N200" i="11"/>
  <c r="AV44" i="11"/>
  <c r="W70" i="11"/>
  <c r="AB70" i="11"/>
  <c r="Y109" i="11"/>
  <c r="Y148" i="11"/>
  <c r="E161" i="11"/>
  <c r="AH5" i="11"/>
  <c r="AT31" i="11"/>
  <c r="Z5" i="11"/>
  <c r="AR57" i="11"/>
  <c r="AI109" i="11"/>
  <c r="AT161" i="11"/>
  <c r="AH44" i="11"/>
  <c r="M187" i="11"/>
  <c r="AA122" i="11"/>
  <c r="AV122" i="11"/>
  <c r="AF161" i="11"/>
  <c r="AO109" i="11"/>
  <c r="AW57" i="11"/>
  <c r="AJ122" i="11"/>
  <c r="H96" i="11"/>
  <c r="H161" i="11"/>
  <c r="R5" i="11"/>
  <c r="AL31" i="11"/>
  <c r="AJ31" i="11"/>
  <c r="AK31" i="11"/>
  <c r="R161" i="11"/>
  <c r="C44" i="11"/>
  <c r="K187" i="11"/>
  <c r="Z57" i="11"/>
  <c r="N70" i="11"/>
  <c r="I5" i="11"/>
  <c r="J135" i="11"/>
  <c r="Z200" i="11"/>
  <c r="M109" i="11"/>
  <c r="AR187" i="11"/>
  <c r="G200" i="11"/>
  <c r="AS174" i="11"/>
  <c r="P135" i="11"/>
  <c r="AU174" i="11"/>
  <c r="S135" i="11"/>
  <c r="AA31" i="11"/>
  <c r="AU5" i="11"/>
  <c r="AK83" i="11"/>
  <c r="R31" i="11"/>
  <c r="Z187" i="11"/>
  <c r="AS70" i="11"/>
  <c r="AW44" i="11"/>
  <c r="AV200" i="11"/>
  <c r="AG187" i="11"/>
  <c r="Q122" i="11"/>
  <c r="AJ200" i="11"/>
  <c r="AF135" i="11"/>
  <c r="AR70" i="11"/>
  <c r="R57" i="11"/>
  <c r="V122" i="11"/>
  <c r="AF174" i="11"/>
  <c r="O57" i="11"/>
  <c r="F109" i="11"/>
  <c r="W44" i="11"/>
  <c r="AM57" i="11"/>
  <c r="Y161" i="11"/>
  <c r="AY5" i="11"/>
  <c r="H109" i="11"/>
  <c r="S161" i="11"/>
  <c r="AT57" i="11"/>
  <c r="AP109" i="11"/>
  <c r="L96" i="11"/>
  <c r="AW122" i="11"/>
  <c r="P161" i="11"/>
  <c r="O5" i="11"/>
  <c r="AD18" i="11"/>
  <c r="AP70" i="11"/>
  <c r="V161" i="11"/>
  <c r="Q135" i="11"/>
  <c r="M70" i="11"/>
  <c r="S148" i="11"/>
  <c r="AQ122" i="11"/>
  <c r="AD44" i="11"/>
  <c r="N44" i="11"/>
  <c r="Z174" i="11"/>
  <c r="N31" i="11"/>
  <c r="AH122" i="11"/>
  <c r="N109" i="11"/>
  <c r="AQ161" i="11"/>
  <c r="G148" i="11"/>
  <c r="K148" i="11"/>
  <c r="AS44" i="11"/>
  <c r="AT44" i="11"/>
  <c r="J109" i="11"/>
  <c r="P18" i="11"/>
  <c r="AK44" i="11"/>
  <c r="AI5" i="11"/>
  <c r="AA44" i="11"/>
  <c r="T122" i="11"/>
  <c r="T109" i="11"/>
  <c r="AW161" i="11"/>
  <c r="F31" i="11"/>
  <c r="W18" i="11"/>
  <c r="AF31" i="11"/>
  <c r="N83" i="11"/>
  <c r="F70" i="11"/>
  <c r="E31" i="11"/>
  <c r="O148" i="11"/>
  <c r="N5" i="11"/>
  <c r="U44" i="11"/>
  <c r="G5" i="11"/>
  <c r="AL18" i="11"/>
  <c r="T96" i="11"/>
  <c r="AK57" i="11"/>
  <c r="X122" i="11"/>
  <c r="AC18" i="11"/>
  <c r="AQ83" i="11"/>
  <c r="AW83" i="11"/>
  <c r="AN122" i="11"/>
  <c r="Q57" i="11"/>
  <c r="Q18" i="11"/>
  <c r="AA187" i="11"/>
  <c r="M18" i="11"/>
  <c r="AQ18" i="11"/>
  <c r="AI44" i="11"/>
  <c r="AC187" i="11"/>
  <c r="AC57" i="11"/>
  <c r="C187" i="11"/>
  <c r="K5" i="11"/>
  <c r="H57" i="11"/>
  <c r="AT174" i="11"/>
  <c r="AV31" i="11"/>
  <c r="AO83" i="11"/>
  <c r="E18" i="11"/>
  <c r="Y57" i="11"/>
  <c r="Y83" i="11"/>
  <c r="AF5" i="11"/>
  <c r="AD122" i="11"/>
  <c r="S83" i="11"/>
  <c r="AL187" i="11"/>
  <c r="AQ174" i="11"/>
  <c r="G187" i="11"/>
  <c r="M135" i="11"/>
  <c r="AF70" i="11"/>
  <c r="X148" i="11"/>
  <c r="AG109" i="11"/>
  <c r="AD31" i="11"/>
  <c r="U122" i="11"/>
  <c r="F135" i="11"/>
  <c r="H135" i="11"/>
  <c r="C161" i="11"/>
  <c r="AJ18" i="11"/>
  <c r="AM96" i="11"/>
  <c r="AN18" i="11"/>
  <c r="AL70" i="11"/>
  <c r="K44" i="11"/>
  <c r="AO70" i="11"/>
  <c r="AB174" i="11"/>
  <c r="P57" i="11"/>
  <c r="V96" i="11"/>
  <c r="X161" i="11"/>
  <c r="AG57" i="11"/>
  <c r="AH109" i="11"/>
  <c r="T135" i="11"/>
  <c r="V44" i="11"/>
  <c r="D44" i="11"/>
  <c r="V57" i="11"/>
  <c r="N122" i="11"/>
  <c r="AO161" i="11"/>
  <c r="G174" i="11"/>
  <c r="L135" i="11"/>
  <c r="E148" i="11"/>
  <c r="AC122" i="11"/>
  <c r="AA83" i="11"/>
  <c r="AS109" i="11"/>
  <c r="U96" i="11"/>
  <c r="G18" i="11"/>
  <c r="AE83" i="11"/>
  <c r="AY18" i="11"/>
  <c r="AK135" i="11"/>
  <c r="L83" i="11"/>
  <c r="X57" i="11"/>
  <c r="AC5" i="11"/>
  <c r="AK96" i="11"/>
  <c r="AM200" i="11"/>
  <c r="E135" i="11"/>
  <c r="AD174" i="11"/>
  <c r="AL161" i="11"/>
  <c r="AD70" i="11"/>
  <c r="V70" i="11"/>
  <c r="AS122" i="11"/>
  <c r="AU135" i="11"/>
  <c r="H83" i="11"/>
  <c r="K122" i="11"/>
  <c r="K96" i="11"/>
  <c r="AN96" i="11"/>
  <c r="AR5" i="11"/>
  <c r="AB135" i="11"/>
  <c r="R148" i="11"/>
  <c r="K57" i="11"/>
  <c r="Y122" i="11"/>
  <c r="AK174" i="11"/>
  <c r="Z161" i="11"/>
  <c r="AW70" i="11"/>
  <c r="AB31" i="11"/>
  <c r="AM18" i="11"/>
  <c r="X83" i="11"/>
  <c r="D96" i="11"/>
  <c r="U200" i="11"/>
  <c r="AO31" i="11"/>
  <c r="I109" i="11"/>
  <c r="W31" i="11"/>
  <c r="Q44" i="11"/>
  <c r="V109" i="11"/>
  <c r="G161" i="11"/>
  <c r="T57" i="11"/>
  <c r="AV57" i="11"/>
  <c r="AM44" i="11"/>
  <c r="AK187" i="11"/>
  <c r="O18" i="11"/>
  <c r="AK70" i="11"/>
  <c r="AA161" i="11"/>
  <c r="AO96" i="11"/>
  <c r="T18" i="11"/>
  <c r="AL57" i="11"/>
  <c r="T174" i="11"/>
  <c r="AH187" i="11"/>
  <c r="U5" i="11"/>
  <c r="AY135" i="11"/>
  <c r="AJ161" i="11"/>
  <c r="O135" i="11"/>
  <c r="U135" i="11"/>
  <c r="K70" i="11"/>
  <c r="AT5" i="11"/>
  <c r="AD200" i="11"/>
  <c r="AQ5" i="11"/>
  <c r="AS83" i="11"/>
  <c r="T83" i="11"/>
  <c r="AI31" i="11"/>
  <c r="S174" i="11"/>
  <c r="R83" i="11"/>
  <c r="AH70" i="11"/>
  <c r="AY122" i="11"/>
  <c r="Z122" i="11"/>
  <c r="J31" i="11"/>
  <c r="AM5" i="11"/>
  <c r="AC96" i="11"/>
  <c r="X109" i="11"/>
  <c r="P83" i="11"/>
  <c r="D122" i="11"/>
  <c r="AQ44" i="11"/>
  <c r="AP44" i="11"/>
  <c r="AG174" i="11"/>
  <c r="K83" i="11"/>
  <c r="AH18" i="11"/>
  <c r="Y200" i="11"/>
  <c r="AV174" i="11"/>
  <c r="J161" i="11"/>
  <c r="R135" i="11"/>
  <c r="AG44" i="11"/>
  <c r="O83" i="11"/>
  <c r="AL135" i="11"/>
  <c r="J122" i="11"/>
  <c r="Y96" i="11"/>
  <c r="I148" i="11"/>
  <c r="J18" i="11"/>
  <c r="AD135" i="11"/>
  <c r="AE44" i="11"/>
  <c r="AW174" i="11"/>
  <c r="W187" i="11"/>
  <c r="AY96" i="11"/>
  <c r="V5" i="11"/>
  <c r="AO187" i="11"/>
  <c r="U109" i="11"/>
  <c r="AH161" i="11"/>
  <c r="AC135" i="11"/>
  <c r="J57" i="11"/>
  <c r="E99" i="6"/>
  <c r="K21" i="1" s="1"/>
  <c r="F5" i="11"/>
  <c r="S31" i="11"/>
  <c r="AH148" i="11"/>
  <c r="AU122" i="11"/>
  <c r="AG5" i="11"/>
  <c r="AW187" i="11"/>
  <c r="F122" i="11"/>
  <c r="C18" i="11"/>
  <c r="AL174" i="11"/>
  <c r="AE200" i="11"/>
  <c r="N57" i="11"/>
  <c r="AA200" i="11"/>
  <c r="W122" i="11"/>
  <c r="E5" i="11"/>
  <c r="AJ148" i="11"/>
  <c r="M5" i="11"/>
  <c r="AE174" i="11"/>
  <c r="AT148" i="11"/>
  <c r="AV96" i="11"/>
  <c r="AI96" i="11"/>
  <c r="AR135" i="11"/>
  <c r="C109" i="11"/>
  <c r="AG122" i="11"/>
  <c r="O174" i="11"/>
  <c r="AY31" i="11"/>
  <c r="E44" i="11"/>
  <c r="R109" i="11"/>
  <c r="Q109" i="11"/>
  <c r="J174" i="11"/>
  <c r="AD187" i="11"/>
  <c r="S122" i="11"/>
  <c r="D31" i="11"/>
  <c r="C174" i="11"/>
  <c r="J70" i="11"/>
  <c r="AA174" i="11"/>
  <c r="N148" i="11"/>
  <c r="U187" i="11"/>
  <c r="AY187" i="11"/>
  <c r="Y174" i="11"/>
  <c r="AS96" i="11"/>
  <c r="AF122" i="11"/>
  <c r="J200" i="11"/>
  <c r="AW18" i="11"/>
  <c r="AP96" i="11"/>
  <c r="T5" i="11"/>
  <c r="AF148" i="11"/>
  <c r="R44" i="11"/>
  <c r="AO57" i="11"/>
  <c r="AU109" i="11"/>
  <c r="H31" i="11"/>
  <c r="X96" i="11"/>
  <c r="W135" i="11"/>
  <c r="AC83" i="11"/>
  <c r="AG161" i="11"/>
  <c r="AV70" i="11"/>
  <c r="AF18" i="11"/>
  <c r="F57" i="11"/>
  <c r="I18" i="11"/>
  <c r="Q187" i="11"/>
  <c r="H18" i="11"/>
  <c r="AO44" i="11"/>
  <c r="G96" i="11"/>
  <c r="AI83" i="11"/>
  <c r="AU44" i="11"/>
  <c r="L18" i="11"/>
  <c r="G109" i="11"/>
  <c r="V18" i="11"/>
  <c r="AT187" i="11"/>
  <c r="Z96" i="11"/>
  <c r="AJ5" i="11"/>
  <c r="AE18" i="11"/>
  <c r="Q5" i="11"/>
  <c r="Q83" i="11"/>
  <c r="AM83" i="11"/>
  <c r="AD109" i="11"/>
  <c r="AT96" i="11"/>
  <c r="AQ70" i="11"/>
  <c r="S200" i="11"/>
  <c r="N96" i="11"/>
  <c r="AI200" i="11"/>
  <c r="V174" i="11"/>
  <c r="V200" i="11"/>
  <c r="AR174" i="11"/>
  <c r="AS5" i="11"/>
  <c r="P148" i="11"/>
  <c r="W148" i="11"/>
  <c r="AL83" i="11"/>
  <c r="F187" i="11"/>
  <c r="Y31" i="11"/>
  <c r="AE31" i="11"/>
  <c r="AR200" i="11"/>
  <c r="J187" i="11"/>
  <c r="Q161" i="11"/>
  <c r="E57" i="11"/>
  <c r="AA109" i="11"/>
  <c r="AJ44" i="11"/>
  <c r="AY44" i="11"/>
  <c r="AE187" i="11"/>
  <c r="P122" i="11"/>
  <c r="AH83" i="11"/>
  <c r="P187" i="11"/>
  <c r="AC70" i="11"/>
  <c r="X44" i="11"/>
  <c r="T70" i="11"/>
  <c r="AA96" i="11"/>
  <c r="AP57" i="11"/>
  <c r="AC161" i="11"/>
  <c r="AI187" i="11"/>
  <c r="AO18" i="11"/>
  <c r="D83" i="11"/>
  <c r="AM70" i="11"/>
  <c r="W161" i="11"/>
  <c r="AG18" i="11"/>
  <c r="AE96" i="11"/>
  <c r="AY200" i="11"/>
  <c r="AM31" i="11"/>
  <c r="G83" i="11"/>
  <c r="J96" i="11"/>
  <c r="Q31" i="11"/>
  <c r="AL109" i="11"/>
  <c r="AQ148" i="11"/>
  <c r="Y18" i="11"/>
  <c r="AC174" i="11"/>
  <c r="AP83" i="11"/>
  <c r="W109" i="11"/>
  <c r="N174" i="11"/>
  <c r="Z83" i="11"/>
  <c r="AB83" i="11"/>
  <c r="AF44" i="11"/>
  <c r="T148" i="11"/>
  <c r="AH200" i="11"/>
  <c r="M148" i="11"/>
  <c r="S70" i="11"/>
  <c r="U31" i="11"/>
  <c r="K18" i="11"/>
  <c r="AO148" i="11"/>
  <c r="W5" i="11"/>
  <c r="AP5" i="11"/>
  <c r="AN70" i="11"/>
  <c r="AV83" i="11"/>
  <c r="M31" i="11"/>
  <c r="F161" i="11"/>
  <c r="L57" i="11"/>
  <c r="F148" i="11"/>
  <c r="AE135" i="11"/>
  <c r="AP122" i="11"/>
  <c r="X135" i="11"/>
  <c r="P70" i="11"/>
  <c r="AH57" i="11"/>
  <c r="AL44" i="11"/>
  <c r="AQ31" i="11"/>
  <c r="I96" i="11"/>
  <c r="H174" i="11"/>
  <c r="AS200" i="11"/>
  <c r="D109" i="11"/>
  <c r="H122" i="11"/>
  <c r="AW109" i="11"/>
  <c r="T187" i="11"/>
  <c r="Z148" i="11"/>
  <c r="AC31" i="11"/>
  <c r="AE70" i="11"/>
  <c r="AO5" i="11"/>
  <c r="H5" i="11"/>
  <c r="AN200" i="11"/>
  <c r="AO200" i="11"/>
  <c r="AD57" i="11"/>
  <c r="AM148" i="11"/>
  <c r="L200" i="11"/>
  <c r="AY57" i="11"/>
  <c r="AH96" i="11"/>
  <c r="AA70" i="11"/>
  <c r="Y135" i="11"/>
  <c r="T200" i="11"/>
  <c r="O122" i="11"/>
  <c r="AW5" i="11"/>
  <c r="AA18" i="11"/>
  <c r="J44" i="11"/>
  <c r="K109" i="11"/>
  <c r="O161" i="11"/>
  <c r="AG148" i="11"/>
  <c r="U70" i="11"/>
  <c r="AG70" i="11"/>
  <c r="AA5" i="11"/>
  <c r="I135" i="11"/>
  <c r="AU57" i="11"/>
  <c r="AB200" i="11"/>
  <c r="Z70" i="11"/>
  <c r="AK18" i="11"/>
  <c r="D174" i="11"/>
  <c r="AE161" i="11"/>
  <c r="C122" i="11"/>
  <c r="AG96" i="11"/>
  <c r="AP187" i="11"/>
  <c r="F18" i="11"/>
  <c r="AI135" i="11"/>
  <c r="E109" i="11"/>
  <c r="H200" i="11"/>
  <c r="I57" i="11"/>
  <c r="Q148" i="11"/>
  <c r="J148" i="11"/>
  <c r="M122" i="11"/>
  <c r="AV135" i="11"/>
  <c r="G44" i="11"/>
  <c r="G31" i="11"/>
  <c r="AM161" i="11"/>
  <c r="Q200" i="11"/>
  <c r="F44" i="11"/>
  <c r="F200" i="11"/>
  <c r="AR109" i="11"/>
  <c r="AI161" i="11"/>
  <c r="AH135" i="11"/>
  <c r="AB5" i="11"/>
  <c r="C31" i="11"/>
  <c r="L109" i="11"/>
  <c r="J83" i="11"/>
  <c r="R18" i="11"/>
  <c r="AV5" i="11"/>
  <c r="AM174" i="11"/>
  <c r="M174" i="11"/>
  <c r="P5" i="11"/>
  <c r="M96" i="11"/>
  <c r="AB122" i="11"/>
  <c r="H187" i="11"/>
  <c r="X70" i="11"/>
  <c r="C5" i="11"/>
  <c r="G57" i="11"/>
  <c r="K174" i="11"/>
  <c r="AQ57" i="11"/>
  <c r="AF83" i="11"/>
  <c r="R200" i="11"/>
  <c r="C135" i="11"/>
  <c r="AS148" i="11"/>
  <c r="AI57" i="11"/>
  <c r="AP200" i="11"/>
  <c r="AY174" i="11"/>
  <c r="X200" i="11"/>
  <c r="AY148" i="11"/>
  <c r="AG83" i="11"/>
  <c r="C57" i="11"/>
  <c r="AR161" i="11"/>
  <c r="X5" i="11"/>
  <c r="O31" i="11"/>
  <c r="N18" i="11"/>
  <c r="I83" i="11"/>
  <c r="AI18" i="11"/>
  <c r="L122" i="11"/>
  <c r="G135" i="11"/>
  <c r="AP161" i="11"/>
  <c r="I70" i="11"/>
  <c r="Y187" i="11"/>
  <c r="AD161" i="11"/>
  <c r="AR148" i="11"/>
  <c r="AJ70" i="11"/>
  <c r="U83" i="11"/>
  <c r="D18" i="11"/>
  <c r="AW148" i="11"/>
  <c r="AU200" i="11"/>
  <c r="K200" i="11"/>
  <c r="E187" i="11"/>
  <c r="AJ83" i="11"/>
  <c r="AT18" i="11"/>
  <c r="AE109" i="11"/>
  <c r="R187" i="11"/>
  <c r="AE5" i="11"/>
  <c r="AA148" i="11"/>
  <c r="AM109" i="11"/>
  <c r="AU18" i="11"/>
  <c r="AG200" i="11"/>
  <c r="T44" i="11"/>
  <c r="E83" i="11"/>
  <c r="V135" i="11"/>
  <c r="L44" i="11"/>
  <c r="AK161" i="11"/>
  <c r="M200" i="11"/>
  <c r="V31" i="11"/>
  <c r="L5" i="11"/>
  <c r="AI148" i="11"/>
  <c r="E174" i="11"/>
  <c r="AN174" i="11"/>
  <c r="Z44" i="11"/>
  <c r="Y44" i="11"/>
  <c r="AS135" i="11"/>
  <c r="AG135" i="11"/>
  <c r="L31" i="11"/>
  <c r="AU148" i="11"/>
  <c r="D161" i="11"/>
  <c r="V187" i="11"/>
  <c r="C96" i="11"/>
  <c r="AB187" i="11"/>
  <c r="T161" i="11"/>
  <c r="AF109" i="11"/>
  <c r="E200" i="11"/>
  <c r="AD83" i="11"/>
  <c r="AF200" i="11"/>
  <c r="AC109" i="11"/>
  <c r="AT200" i="11"/>
  <c r="AU187" i="11"/>
  <c r="X174" i="11"/>
  <c r="K161" i="11"/>
  <c r="O200" i="11"/>
  <c r="O187" i="11"/>
  <c r="U174" i="11"/>
  <c r="X187" i="11"/>
  <c r="AR31" i="11"/>
  <c r="M83" i="11"/>
  <c r="G70" i="11"/>
  <c r="AO135" i="11"/>
  <c r="D148" i="11"/>
  <c r="AW96" i="11"/>
  <c r="AY161" i="11"/>
  <c r="P174" i="11"/>
  <c r="O109" i="11"/>
  <c r="E122" i="11"/>
  <c r="C70" i="11"/>
  <c r="AL148" i="11"/>
  <c r="AV148" i="11"/>
  <c r="X18" i="11"/>
  <c r="AL5" i="11"/>
  <c r="AN135" i="11"/>
  <c r="AN31" i="11"/>
  <c r="AT70" i="11"/>
  <c r="E96" i="11"/>
  <c r="Q96" i="11"/>
  <c r="AK5" i="11"/>
  <c r="AJ57" i="11"/>
  <c r="AS57" i="11"/>
  <c r="AS18" i="11"/>
  <c r="W174" i="11"/>
  <c r="F83" i="11"/>
  <c r="R174" i="11"/>
  <c r="S5" i="11"/>
  <c r="AF187" i="11"/>
  <c r="P109" i="11"/>
  <c r="T31" i="11"/>
  <c r="AE148" i="11"/>
  <c r="AQ109" i="11"/>
  <c r="AN109" i="11"/>
  <c r="AW200" i="11"/>
  <c r="N161" i="11"/>
  <c r="J5" i="11"/>
  <c r="I122" i="11"/>
  <c r="AR83" i="11"/>
  <c r="AR18" i="11"/>
  <c r="AB44" i="11"/>
  <c r="AJ135" i="11"/>
  <c r="AH31" i="11"/>
  <c r="K135" i="11"/>
  <c r="AP135" i="11"/>
  <c r="I44" i="11"/>
  <c r="AJ174" i="11"/>
  <c r="P96" i="11"/>
  <c r="C148" i="11"/>
  <c r="D200" i="11"/>
  <c r="AG31" i="11"/>
  <c r="AJ187" i="11"/>
  <c r="AU70" i="11"/>
  <c r="AV18" i="11"/>
  <c r="R96" i="11"/>
  <c r="AU96" i="11"/>
  <c r="AQ200" i="11"/>
  <c r="AP148" i="11"/>
  <c r="Z135" i="11"/>
  <c r="AS187" i="11"/>
  <c r="D57" i="11"/>
  <c r="AK200" i="11"/>
  <c r="S44" i="11"/>
  <c r="AB18" i="11"/>
  <c r="AE122" i="11"/>
  <c r="O96" i="11"/>
  <c r="L174" i="11"/>
  <c r="AI70" i="11"/>
  <c r="O44" i="11"/>
  <c r="AK109" i="11"/>
  <c r="W57" i="11"/>
  <c r="I187" i="11"/>
  <c r="G122" i="11"/>
  <c r="V83" i="11"/>
  <c r="L148" i="11"/>
  <c r="AE57" i="11"/>
  <c r="Z109" i="11"/>
  <c r="AM187" i="11"/>
  <c r="AD5" i="11"/>
  <c r="N135" i="11"/>
  <c r="AU31" i="11"/>
  <c r="AA57" i="11"/>
  <c r="AB109" i="11"/>
  <c r="AO174" i="11"/>
  <c r="AC148" i="11"/>
  <c r="AY109" i="11"/>
  <c r="AD96" i="11"/>
  <c r="S96" i="11"/>
  <c r="AN83" i="11"/>
  <c r="I174" i="11"/>
  <c r="AY83" i="11"/>
  <c r="AR44" i="11"/>
  <c r="AW31" i="11"/>
  <c r="AB161" i="11"/>
  <c r="Z31" i="11"/>
  <c r="W83" i="11"/>
  <c r="AC44" i="11"/>
  <c r="I200" i="11"/>
  <c r="AP18" i="11"/>
  <c r="AN57" i="11"/>
  <c r="H99" i="5"/>
  <c r="J40" i="1" s="1"/>
  <c r="D40" i="1" s="1"/>
  <c r="J99" i="5"/>
  <c r="D82" i="6"/>
  <c r="D40" i="6"/>
  <c r="D88" i="6"/>
  <c r="W99" i="6"/>
  <c r="G99" i="6"/>
  <c r="K5" i="1" s="1"/>
  <c r="AD99" i="5"/>
  <c r="Q99" i="6"/>
  <c r="AX214" i="11" l="1"/>
  <c r="K11" i="1"/>
  <c r="K23" i="1"/>
  <c r="K31" i="1"/>
  <c r="K27" i="1"/>
  <c r="K37" i="1"/>
  <c r="K7" i="1"/>
  <c r="K9" i="1"/>
  <c r="J21" i="1"/>
  <c r="J4" i="1"/>
  <c r="K24" i="1"/>
  <c r="K34" i="1"/>
  <c r="J24" i="1"/>
  <c r="J34" i="1"/>
  <c r="D34" i="1" s="1"/>
  <c r="K45" i="1"/>
  <c r="K20" i="1"/>
  <c r="K50" i="1"/>
  <c r="D50" i="1" s="1"/>
  <c r="K33" i="1"/>
  <c r="D33" i="1" s="1"/>
  <c r="J8" i="1"/>
  <c r="J10" i="1"/>
  <c r="K6" i="1"/>
  <c r="J41" i="1"/>
  <c r="D41" i="1" s="1"/>
  <c r="J11" i="1"/>
  <c r="J45" i="1"/>
  <c r="J20" i="1"/>
  <c r="D20" i="1" s="1"/>
  <c r="J26" i="1"/>
  <c r="J36" i="1"/>
  <c r="D36" i="1" s="1"/>
  <c r="K44" i="1"/>
  <c r="K19" i="1"/>
  <c r="J13" i="1"/>
  <c r="J17" i="1"/>
  <c r="J6" i="1"/>
  <c r="K43" i="1"/>
  <c r="D43" i="1" s="1"/>
  <c r="K16" i="1"/>
  <c r="J27" i="1"/>
  <c r="J37" i="1"/>
  <c r="D37" i="1" s="1"/>
  <c r="K13" i="1"/>
  <c r="K17" i="1"/>
  <c r="K18" i="1"/>
  <c r="K26" i="1"/>
  <c r="K8" i="1"/>
  <c r="K10" i="1"/>
  <c r="D11" i="1"/>
  <c r="J14" i="1"/>
  <c r="D14" i="1" s="1"/>
  <c r="J18" i="1"/>
  <c r="J16" i="1"/>
  <c r="D16" i="1" s="1"/>
  <c r="J22" i="1"/>
  <c r="D22" i="1" s="1"/>
  <c r="J44" i="1"/>
  <c r="J19" i="1"/>
  <c r="D19" i="1" s="1"/>
  <c r="K4" i="1"/>
  <c r="D4" i="1" s="1"/>
  <c r="J23" i="1"/>
  <c r="J31" i="1"/>
  <c r="D31" i="1" s="1"/>
  <c r="J7" i="1"/>
  <c r="D7" i="1" s="1"/>
  <c r="J9" i="1"/>
  <c r="D9" i="1" s="1"/>
  <c r="K25" i="1"/>
  <c r="D25" i="1" s="1"/>
  <c r="K35" i="1"/>
  <c r="D35" i="1" s="1"/>
  <c r="D6" i="1"/>
  <c r="D24" i="1"/>
  <c r="D45" i="1"/>
  <c r="D46" i="1"/>
  <c r="D47" i="1"/>
  <c r="D5" i="1"/>
  <c r="D27" i="1"/>
  <c r="D44" i="1"/>
  <c r="D23" i="1"/>
  <c r="D21" i="1"/>
  <c r="X117" i="11"/>
  <c r="X118" i="11" s="1"/>
  <c r="Y39" i="11"/>
  <c r="Y40" i="11" s="1"/>
  <c r="AY208" i="11"/>
  <c r="AY209" i="11" s="1"/>
  <c r="L65" i="11"/>
  <c r="L66" i="11" s="1"/>
  <c r="J208" i="11"/>
  <c r="J209" i="11" s="1"/>
  <c r="AD143" i="11"/>
  <c r="AD144" i="11" s="1"/>
  <c r="G182" i="11"/>
  <c r="G183" i="11" s="1"/>
  <c r="R182" i="11"/>
  <c r="R183" i="11" s="1"/>
  <c r="AP208" i="11"/>
  <c r="AP209" i="11" s="1"/>
  <c r="K52" i="11"/>
  <c r="K53" i="11" s="1"/>
  <c r="AJ195" i="11"/>
  <c r="AJ196" i="11" s="1"/>
  <c r="AA26" i="11"/>
  <c r="AA27" i="11" s="1"/>
  <c r="AG78" i="11"/>
  <c r="AG79" i="11" s="1"/>
  <c r="AQ195" i="11"/>
  <c r="AQ196" i="11" s="1"/>
  <c r="AQ13" i="11"/>
  <c r="AQ14" i="11" s="1"/>
  <c r="AE130" i="11"/>
  <c r="AE131" i="11" s="1"/>
  <c r="AK143" i="11"/>
  <c r="AK144" i="11" s="1"/>
  <c r="AI78" i="11"/>
  <c r="AI79" i="11" s="1"/>
  <c r="AE104" i="11"/>
  <c r="AE105" i="11" s="1"/>
  <c r="AI117" i="11"/>
  <c r="AI118" i="11" s="1"/>
  <c r="AK117" i="11"/>
  <c r="AK118" i="11" s="1"/>
  <c r="AS182" i="11"/>
  <c r="AS183" i="11" s="1"/>
  <c r="AG156" i="11"/>
  <c r="AG157" i="11" s="1"/>
  <c r="AW117" i="11"/>
  <c r="AW118" i="11" s="1"/>
  <c r="AC182" i="11"/>
  <c r="AC183" i="11" s="1"/>
  <c r="AG65" i="11"/>
  <c r="AG66" i="11" s="1"/>
  <c r="Z26" i="11"/>
  <c r="Z27" i="11" s="1"/>
  <c r="AU143" i="11"/>
  <c r="AU144" i="11" s="1"/>
  <c r="T78" i="11"/>
  <c r="T79" i="11" s="1"/>
  <c r="P78" i="11"/>
  <c r="P79" i="11" s="1"/>
  <c r="AO130" i="11"/>
  <c r="AO131" i="11" s="1"/>
  <c r="AG91" i="11"/>
  <c r="AG92" i="11" s="1"/>
  <c r="F91" i="11"/>
  <c r="F92" i="11" s="1"/>
  <c r="F13" i="11"/>
  <c r="F14" i="11" s="1"/>
  <c r="AC91" i="11"/>
  <c r="AC92" i="11" s="1"/>
  <c r="E104" i="11"/>
  <c r="E105" i="11" s="1"/>
  <c r="AT104" i="11"/>
  <c r="AT105" i="11" s="1"/>
  <c r="W65" i="11"/>
  <c r="W66" i="11" s="1"/>
  <c r="S208" i="11"/>
  <c r="S209" i="11" s="1"/>
  <c r="L156" i="11"/>
  <c r="L157" i="11" s="1"/>
  <c r="AB195" i="11"/>
  <c r="AB196" i="11" s="1"/>
  <c r="W117" i="11"/>
  <c r="W118" i="11" s="1"/>
  <c r="C39" i="11"/>
  <c r="C40" i="11" s="1"/>
  <c r="AJ117" i="11"/>
  <c r="AJ118" i="11" s="1"/>
  <c r="V208" i="11"/>
  <c r="V209" i="11" s="1"/>
  <c r="AI208" i="11"/>
  <c r="AI209" i="11" s="1"/>
  <c r="AE78" i="11"/>
  <c r="AE79" i="11" s="1"/>
  <c r="AU13" i="11"/>
  <c r="AU14" i="11" s="1"/>
  <c r="R143" i="11"/>
  <c r="R144" i="11" s="1"/>
  <c r="AB78" i="11"/>
  <c r="AB79" i="11" s="1"/>
  <c r="AN182" i="11"/>
  <c r="AN183" i="11" s="1"/>
  <c r="E130" i="11"/>
  <c r="E131" i="11" s="1"/>
  <c r="AJ52" i="11"/>
  <c r="AJ53" i="11" s="1"/>
  <c r="P39" i="11"/>
  <c r="P40" i="11" s="1"/>
  <c r="L117" i="11"/>
  <c r="L118" i="11" s="1"/>
  <c r="N130" i="11"/>
  <c r="N131" i="11" s="1"/>
  <c r="AV91" i="11"/>
  <c r="AV92" i="11" s="1"/>
  <c r="AB65" i="11"/>
  <c r="AB66" i="11" s="1"/>
  <c r="AR104" i="11"/>
  <c r="AR105" i="11" s="1"/>
  <c r="AR182" i="11"/>
  <c r="AR183" i="11" s="1"/>
  <c r="S156" i="11"/>
  <c r="S157" i="11" s="1"/>
  <c r="H208" i="11"/>
  <c r="H209" i="11" s="1"/>
  <c r="Y91" i="11"/>
  <c r="Y92" i="11" s="1"/>
  <c r="Z169" i="11"/>
  <c r="Z170" i="11" s="1"/>
  <c r="AS78" i="11"/>
  <c r="AS79" i="11" s="1"/>
  <c r="AM130" i="11"/>
  <c r="AM131" i="11" s="1"/>
  <c r="AE39" i="11"/>
  <c r="AE40" i="11" s="1"/>
  <c r="Z39" i="11"/>
  <c r="Z40" i="11" s="1"/>
  <c r="AT182" i="11"/>
  <c r="AT183" i="11" s="1"/>
  <c r="E13" i="11"/>
  <c r="E14" i="11" s="1"/>
  <c r="AO13" i="11"/>
  <c r="AO14" i="11" s="1"/>
  <c r="AK65" i="11"/>
  <c r="AK66" i="11" s="1"/>
  <c r="AT26" i="11"/>
  <c r="AT27" i="11" s="1"/>
  <c r="AY78" i="11"/>
  <c r="AY79" i="11" s="1"/>
  <c r="AY39" i="11"/>
  <c r="AY40" i="11" s="1"/>
  <c r="O169" i="11"/>
  <c r="O170" i="11" s="1"/>
  <c r="AD52" i="11"/>
  <c r="AD53" i="11" s="1"/>
  <c r="J182" i="11"/>
  <c r="J183" i="11" s="1"/>
  <c r="AL26" i="11"/>
  <c r="AL27" i="11" s="1"/>
  <c r="AU104" i="11"/>
  <c r="AU105" i="11" s="1"/>
  <c r="AN26" i="11"/>
  <c r="AN27" i="11" s="1"/>
  <c r="AG52" i="11"/>
  <c r="AG53" i="11" s="1"/>
  <c r="AB104" i="11"/>
  <c r="AB105" i="11" s="1"/>
  <c r="P104" i="11"/>
  <c r="P105" i="11" s="1"/>
  <c r="F182" i="11"/>
  <c r="F183" i="11" s="1"/>
  <c r="Q169" i="11"/>
  <c r="Q170" i="11" s="1"/>
  <c r="AH195" i="11"/>
  <c r="AH196" i="11" s="1"/>
  <c r="AY52" i="11"/>
  <c r="AY53" i="11" s="1"/>
  <c r="AG195" i="11"/>
  <c r="AG196" i="11" s="1"/>
  <c r="AI195" i="11"/>
  <c r="AI196" i="11" s="1"/>
  <c r="AK156" i="11"/>
  <c r="AK157" i="11" s="1"/>
  <c r="AM208" i="11"/>
  <c r="AM209" i="11" s="1"/>
  <c r="AS52" i="11"/>
  <c r="AS53" i="11" s="1"/>
  <c r="U195" i="11"/>
  <c r="U196" i="11" s="1"/>
  <c r="N26" i="11"/>
  <c r="N27" i="11" s="1"/>
  <c r="AV130" i="11"/>
  <c r="AV131" i="11" s="1"/>
  <c r="AE117" i="11"/>
  <c r="AE118" i="11" s="1"/>
  <c r="AS195" i="11"/>
  <c r="AS196" i="11" s="1"/>
  <c r="AV208" i="11"/>
  <c r="AV209" i="11" s="1"/>
  <c r="AH91" i="11"/>
  <c r="AH92" i="11" s="1"/>
  <c r="AF13" i="11"/>
  <c r="AF14" i="11" s="1"/>
  <c r="L169" i="11"/>
  <c r="L170" i="11" s="1"/>
  <c r="P117" i="11"/>
  <c r="P118" i="11" s="1"/>
  <c r="AN65" i="11"/>
  <c r="AN66" i="11" s="1"/>
  <c r="AL91" i="11"/>
  <c r="AL92" i="11" s="1"/>
  <c r="E65" i="11"/>
  <c r="E66" i="11" s="1"/>
  <c r="AA169" i="11"/>
  <c r="AA170" i="11" s="1"/>
  <c r="H130" i="11"/>
  <c r="H131" i="11" s="1"/>
  <c r="M52" i="11"/>
  <c r="M53" i="11" s="1"/>
  <c r="Z195" i="11"/>
  <c r="Z196" i="11" s="1"/>
  <c r="AR91" i="11"/>
  <c r="AR92" i="11" s="1"/>
  <c r="M156" i="11"/>
  <c r="M157" i="11" s="1"/>
  <c r="N104" i="11"/>
  <c r="N105" i="11" s="1"/>
  <c r="K78" i="11"/>
  <c r="K79" i="11" s="1"/>
  <c r="AK13" i="11"/>
  <c r="AK14" i="11" s="1"/>
  <c r="P169" i="11"/>
  <c r="P170" i="11" s="1"/>
  <c r="AL78" i="11"/>
  <c r="AL79" i="11" s="1"/>
  <c r="X143" i="11"/>
  <c r="X144" i="11" s="1"/>
  <c r="AV26" i="11"/>
  <c r="AV27" i="11" s="1"/>
  <c r="AI13" i="11"/>
  <c r="AI14" i="11" s="1"/>
  <c r="K39" i="11"/>
  <c r="K40" i="11" s="1"/>
  <c r="AY130" i="11"/>
  <c r="AY131" i="11" s="1"/>
  <c r="K26" i="11"/>
  <c r="K27" i="11" s="1"/>
  <c r="AJ156" i="11"/>
  <c r="AJ157" i="11" s="1"/>
  <c r="L208" i="11"/>
  <c r="L209" i="11" s="1"/>
  <c r="T104" i="11"/>
  <c r="T105" i="11" s="1"/>
  <c r="G156" i="11"/>
  <c r="G157" i="11" s="1"/>
  <c r="C195" i="11"/>
  <c r="C196" i="11" s="1"/>
  <c r="D169" i="11"/>
  <c r="D170" i="11" s="1"/>
  <c r="AP78" i="11"/>
  <c r="AP79" i="11" s="1"/>
  <c r="AE143" i="11"/>
  <c r="AE144" i="11" s="1"/>
  <c r="E91" i="11"/>
  <c r="E92" i="11" s="1"/>
  <c r="L78" i="11"/>
  <c r="L79" i="11" s="1"/>
  <c r="AJ208" i="11"/>
  <c r="AJ209" i="11" s="1"/>
  <c r="AI91" i="11"/>
  <c r="AI92" i="11" s="1"/>
  <c r="AI39" i="11"/>
  <c r="AI40" i="11" s="1"/>
  <c r="AH65" i="11"/>
  <c r="AH66" i="11" s="1"/>
  <c r="AW39" i="11"/>
  <c r="AW40" i="11" s="1"/>
  <c r="Y78" i="11"/>
  <c r="Y79" i="11" s="1"/>
  <c r="AA39" i="11"/>
  <c r="AA40" i="11" s="1"/>
  <c r="AP13" i="11"/>
  <c r="AP14" i="11" s="1"/>
  <c r="AO78" i="11"/>
  <c r="AO79" i="11" s="1"/>
  <c r="T26" i="11"/>
  <c r="T27" i="11" s="1"/>
  <c r="S104" i="11"/>
  <c r="S105" i="11" s="1"/>
  <c r="Q130" i="11"/>
  <c r="Q131" i="11" s="1"/>
  <c r="AH13" i="11"/>
  <c r="AH14" i="11" s="1"/>
  <c r="H26" i="11"/>
  <c r="H27" i="11" s="1"/>
  <c r="U117" i="11"/>
  <c r="U118" i="11" s="1"/>
  <c r="AM182" i="11"/>
  <c r="AM183" i="11" s="1"/>
  <c r="U130" i="11"/>
  <c r="U131" i="11" s="1"/>
  <c r="I117" i="11"/>
  <c r="I118" i="11" s="1"/>
  <c r="AQ208" i="11"/>
  <c r="AQ209" i="11" s="1"/>
  <c r="AH104" i="11"/>
  <c r="AH105" i="11" s="1"/>
  <c r="O78" i="11"/>
  <c r="O79" i="11" s="1"/>
  <c r="AB91" i="11"/>
  <c r="AB92" i="11" s="1"/>
  <c r="AD130" i="11"/>
  <c r="AD131" i="11" s="1"/>
  <c r="AO208" i="11"/>
  <c r="AO209" i="11" s="1"/>
  <c r="AI26" i="11"/>
  <c r="AI27" i="11" s="1"/>
  <c r="J169" i="11"/>
  <c r="J170" i="11" s="1"/>
  <c r="AY13" i="11"/>
  <c r="AY14" i="11" s="1"/>
  <c r="AV117" i="11"/>
  <c r="AV118" i="11" s="1"/>
  <c r="AN156" i="11"/>
  <c r="AN157" i="11" s="1"/>
  <c r="AJ26" i="11"/>
  <c r="AJ27" i="11" s="1"/>
  <c r="P195" i="11"/>
  <c r="P196" i="11" s="1"/>
  <c r="AG130" i="11"/>
  <c r="AG131" i="11" s="1"/>
  <c r="F78" i="11"/>
  <c r="F79" i="11" s="1"/>
  <c r="AJ39" i="11"/>
  <c r="AJ40" i="11" s="1"/>
  <c r="I13" i="11"/>
  <c r="I14" i="11" s="1"/>
  <c r="P208" i="11"/>
  <c r="P209" i="11" s="1"/>
  <c r="Z143" i="11"/>
  <c r="Z144" i="11" s="1"/>
  <c r="AV52" i="11"/>
  <c r="AV53" i="11" s="1"/>
  <c r="AI169" i="11"/>
  <c r="AI170" i="11" s="1"/>
  <c r="M169" i="11"/>
  <c r="M170" i="11" s="1"/>
  <c r="X52" i="11"/>
  <c r="X53" i="11" s="1"/>
  <c r="H195" i="11"/>
  <c r="H196" i="11" s="1"/>
  <c r="L104" i="11"/>
  <c r="L105" i="11" s="1"/>
  <c r="AB39" i="11"/>
  <c r="AB40" i="11" s="1"/>
  <c r="U39" i="11"/>
  <c r="U40" i="11" s="1"/>
  <c r="AB117" i="11"/>
  <c r="AB118" i="11" s="1"/>
  <c r="Y195" i="11"/>
  <c r="Y196" i="11" s="1"/>
  <c r="AQ26" i="11"/>
  <c r="AQ27" i="11" s="1"/>
  <c r="AW65" i="11"/>
  <c r="AW66" i="11" s="1"/>
  <c r="AE169" i="11"/>
  <c r="AE170" i="11" s="1"/>
  <c r="J52" i="11"/>
  <c r="J53" i="11" s="1"/>
  <c r="AA65" i="11"/>
  <c r="AA66" i="11" s="1"/>
  <c r="U182" i="11"/>
  <c r="U183" i="11" s="1"/>
  <c r="P52" i="11"/>
  <c r="P53" i="11" s="1"/>
  <c r="AC104" i="11"/>
  <c r="AC105" i="11" s="1"/>
  <c r="M117" i="11"/>
  <c r="M118" i="11" s="1"/>
  <c r="AG182" i="11"/>
  <c r="AG183" i="11" s="1"/>
  <c r="AB143" i="11"/>
  <c r="AB144" i="11" s="1"/>
  <c r="AO65" i="11"/>
  <c r="AO66" i="11" s="1"/>
  <c r="AW91" i="11"/>
  <c r="AW92" i="11" s="1"/>
  <c r="R130" i="11"/>
  <c r="R131" i="11" s="1"/>
  <c r="AM26" i="11"/>
  <c r="AM27" i="11" s="1"/>
  <c r="AY117" i="11"/>
  <c r="AY118" i="11" s="1"/>
  <c r="AY182" i="11"/>
  <c r="AY183" i="11" s="1"/>
  <c r="O117" i="11"/>
  <c r="O118" i="11" s="1"/>
  <c r="N78" i="11"/>
  <c r="N79" i="11" s="1"/>
  <c r="V39" i="11"/>
  <c r="V40" i="11" s="1"/>
  <c r="AS156" i="11"/>
  <c r="AS157" i="11" s="1"/>
  <c r="AU156" i="11"/>
  <c r="AU157" i="11" s="1"/>
  <c r="S130" i="11"/>
  <c r="S131" i="11" s="1"/>
  <c r="S195" i="11"/>
  <c r="S196" i="11" s="1"/>
  <c r="Y130" i="11"/>
  <c r="Y131" i="11" s="1"/>
  <c r="AJ13" i="11"/>
  <c r="AJ14" i="11" s="1"/>
  <c r="AP65" i="11"/>
  <c r="AP66" i="11" s="1"/>
  <c r="D13" i="11"/>
  <c r="D14" i="11" s="1"/>
  <c r="AS208" i="11"/>
  <c r="AS209" i="11" s="1"/>
  <c r="AO91" i="11"/>
  <c r="AO92" i="11" s="1"/>
  <c r="N52" i="11"/>
  <c r="N53" i="11" s="1"/>
  <c r="R156" i="11"/>
  <c r="R157" i="11" s="1"/>
  <c r="I104" i="11"/>
  <c r="I105" i="11" s="1"/>
  <c r="AS65" i="11"/>
  <c r="AS66" i="11" s="1"/>
  <c r="J65" i="11"/>
  <c r="J66" i="11" s="1"/>
  <c r="AV169" i="11"/>
  <c r="AV170" i="11" s="1"/>
  <c r="T39" i="11"/>
  <c r="T40" i="11" s="1"/>
  <c r="H91" i="11"/>
  <c r="H92" i="11" s="1"/>
  <c r="D208" i="11"/>
  <c r="D209" i="11" s="1"/>
  <c r="U143" i="11"/>
  <c r="U144" i="11" s="1"/>
  <c r="AC117" i="11"/>
  <c r="AC118" i="11" s="1"/>
  <c r="T195" i="11"/>
  <c r="T196" i="11" s="1"/>
  <c r="G65" i="11"/>
  <c r="G66" i="11" s="1"/>
  <c r="AP130" i="11"/>
  <c r="AP131" i="11" s="1"/>
  <c r="AH182" i="11"/>
  <c r="AH183" i="11" s="1"/>
  <c r="AV104" i="11"/>
  <c r="AV105" i="11" s="1"/>
  <c r="AI65" i="11"/>
  <c r="AI66" i="11" s="1"/>
  <c r="AL195" i="11"/>
  <c r="AL196" i="11" s="1"/>
  <c r="K182" i="11"/>
  <c r="K183" i="11" s="1"/>
  <c r="R195" i="11"/>
  <c r="R196" i="11" s="1"/>
  <c r="AV156" i="11"/>
  <c r="AV157" i="11" s="1"/>
  <c r="J39" i="11"/>
  <c r="J40" i="11" s="1"/>
  <c r="AN104" i="11"/>
  <c r="AN105" i="11" s="1"/>
  <c r="AH26" i="11"/>
  <c r="AH27" i="11" s="1"/>
  <c r="F169" i="11"/>
  <c r="F170" i="11" s="1"/>
  <c r="AE13" i="11"/>
  <c r="AE14" i="11" s="1"/>
  <c r="D156" i="11"/>
  <c r="D157" i="11" s="1"/>
  <c r="AP26" i="11"/>
  <c r="AP27" i="11" s="1"/>
  <c r="D78" i="11"/>
  <c r="D79" i="11" s="1"/>
  <c r="E39" i="11"/>
  <c r="E40" i="11" s="1"/>
  <c r="L52" i="11"/>
  <c r="L53" i="11" s="1"/>
  <c r="AU26" i="11"/>
  <c r="AU27" i="11" s="1"/>
  <c r="AE156" i="11"/>
  <c r="AE157" i="11" s="1"/>
  <c r="Z91" i="11"/>
  <c r="Z92" i="11" s="1"/>
  <c r="M130" i="11"/>
  <c r="M131" i="11" s="1"/>
  <c r="AG143" i="11"/>
  <c r="AG144" i="11" s="1"/>
  <c r="AT39" i="11"/>
  <c r="AT40" i="11" s="1"/>
  <c r="E169" i="11"/>
  <c r="E170" i="11" s="1"/>
  <c r="S117" i="11"/>
  <c r="S118" i="11" s="1"/>
  <c r="K117" i="11"/>
  <c r="K118" i="11" s="1"/>
  <c r="G78" i="11"/>
  <c r="G79" i="11" s="1"/>
  <c r="R117" i="11"/>
  <c r="R118" i="11" s="1"/>
  <c r="J195" i="11"/>
  <c r="J196" i="11" s="1"/>
  <c r="N169" i="11"/>
  <c r="N170" i="11" s="1"/>
  <c r="P13" i="11"/>
  <c r="P14" i="11" s="1"/>
  <c r="AG26" i="11"/>
  <c r="AG27" i="11" s="1"/>
  <c r="AD182" i="11"/>
  <c r="AD183" i="11" s="1"/>
  <c r="AY91" i="11"/>
  <c r="AY92" i="11" s="1"/>
  <c r="AV78" i="11"/>
  <c r="AV79" i="11" s="1"/>
  <c r="C104" i="11"/>
  <c r="C105" i="11" s="1"/>
  <c r="Z182" i="11"/>
  <c r="Z183" i="11" s="1"/>
  <c r="W26" i="11"/>
  <c r="W27" i="11" s="1"/>
  <c r="F39" i="11"/>
  <c r="F40" i="11" s="1"/>
  <c r="AH39" i="11"/>
  <c r="AH40" i="11" s="1"/>
  <c r="K143" i="11"/>
  <c r="K144" i="11" s="1"/>
  <c r="AH156" i="11"/>
  <c r="AH157" i="11" s="1"/>
  <c r="AA13" i="11"/>
  <c r="AA14" i="11" s="1"/>
  <c r="AP104" i="11"/>
  <c r="AP105" i="11" s="1"/>
  <c r="O104" i="11"/>
  <c r="O105" i="11" s="1"/>
  <c r="W208" i="11"/>
  <c r="W209" i="11" s="1"/>
  <c r="AB182" i="11"/>
  <c r="AB183" i="11" s="1"/>
  <c r="I52" i="11"/>
  <c r="I53" i="11" s="1"/>
  <c r="C208" i="11"/>
  <c r="C209" i="11" s="1"/>
  <c r="L195" i="11"/>
  <c r="L196" i="11" s="1"/>
  <c r="AL156" i="11"/>
  <c r="AL157" i="11" s="1"/>
  <c r="AM195" i="11"/>
  <c r="AM196" i="11" s="1"/>
  <c r="AF26" i="11"/>
  <c r="AF27" i="11" s="1"/>
  <c r="V130" i="11"/>
  <c r="V131" i="11" s="1"/>
  <c r="I91" i="11"/>
  <c r="I92" i="11" s="1"/>
  <c r="C52" i="11"/>
  <c r="C53" i="11" s="1"/>
  <c r="Y52" i="11"/>
  <c r="Y53" i="11" s="1"/>
  <c r="L182" i="11"/>
  <c r="L183" i="11" s="1"/>
  <c r="AG104" i="11"/>
  <c r="AG105" i="11" s="1"/>
  <c r="Z65" i="11"/>
  <c r="Z66" i="11" s="1"/>
  <c r="AL39" i="11"/>
  <c r="AL40" i="11" s="1"/>
  <c r="X104" i="11"/>
  <c r="X105" i="11" s="1"/>
  <c r="F117" i="11"/>
  <c r="F118" i="11" s="1"/>
  <c r="Z52" i="11"/>
  <c r="Z53" i="11" s="1"/>
  <c r="AP91" i="11"/>
  <c r="AP92" i="11" s="1"/>
  <c r="O13" i="11"/>
  <c r="O14" i="11" s="1"/>
  <c r="C78" i="11"/>
  <c r="C79" i="11" s="1"/>
  <c r="AU65" i="11"/>
  <c r="AU66" i="11" s="1"/>
  <c r="V143" i="11"/>
  <c r="V144" i="11" s="1"/>
  <c r="AU91" i="11"/>
  <c r="AU92" i="11" s="1"/>
  <c r="W130" i="11"/>
  <c r="W131" i="11" s="1"/>
  <c r="F208" i="11"/>
  <c r="F209" i="11" s="1"/>
  <c r="AQ156" i="11"/>
  <c r="AQ157" i="11" s="1"/>
  <c r="X130" i="11"/>
  <c r="X131" i="11" s="1"/>
  <c r="S39" i="11"/>
  <c r="S40" i="11" s="1"/>
  <c r="K13" i="11"/>
  <c r="K14" i="11" s="1"/>
  <c r="AS91" i="11"/>
  <c r="AS92" i="11" s="1"/>
  <c r="Y117" i="11"/>
  <c r="Y118" i="11" s="1"/>
  <c r="S26" i="11"/>
  <c r="S27" i="11" s="1"/>
  <c r="Y208" i="11"/>
  <c r="Y209" i="11" s="1"/>
  <c r="G39" i="11"/>
  <c r="G40" i="11" s="1"/>
  <c r="K208" i="11"/>
  <c r="K209" i="11" s="1"/>
  <c r="I169" i="11"/>
  <c r="I170" i="11" s="1"/>
  <c r="AC26" i="11"/>
  <c r="AC27" i="11" s="1"/>
  <c r="D39" i="11"/>
  <c r="D40" i="11" s="1"/>
  <c r="AD195" i="11"/>
  <c r="AD196" i="11" s="1"/>
  <c r="AT208" i="11"/>
  <c r="AT209" i="11" s="1"/>
  <c r="AN52" i="11"/>
  <c r="AN53" i="11" s="1"/>
  <c r="AV13" i="11"/>
  <c r="AV14" i="11" s="1"/>
  <c r="AS130" i="11"/>
  <c r="AS131" i="11" s="1"/>
  <c r="Q143" i="11"/>
  <c r="Q144" i="11" s="1"/>
  <c r="D195" i="11"/>
  <c r="D196" i="11" s="1"/>
  <c r="AH169" i="11"/>
  <c r="AH170" i="11" s="1"/>
  <c r="W182" i="11"/>
  <c r="W183" i="11" s="1"/>
  <c r="I26" i="11"/>
  <c r="I27" i="11" s="1"/>
  <c r="AY156" i="11"/>
  <c r="AY157" i="11" s="1"/>
  <c r="AL52" i="11"/>
  <c r="AL53" i="11" s="1"/>
  <c r="E208" i="11"/>
  <c r="E209" i="11" s="1"/>
  <c r="AV195" i="11"/>
  <c r="AV196" i="11" s="1"/>
  <c r="T91" i="11"/>
  <c r="T92" i="11" s="1"/>
  <c r="J26" i="11"/>
  <c r="J27" i="11" s="1"/>
  <c r="H143" i="11"/>
  <c r="H144" i="11" s="1"/>
  <c r="AD91" i="11"/>
  <c r="AD92" i="11" s="1"/>
  <c r="AG39" i="11"/>
  <c r="AG40" i="11" s="1"/>
  <c r="AR13" i="11"/>
  <c r="AR14" i="11" s="1"/>
  <c r="H117" i="11"/>
  <c r="H118" i="11" s="1"/>
  <c r="AW104" i="11"/>
  <c r="AW105" i="11" s="1"/>
  <c r="AP156" i="11"/>
  <c r="AP157" i="11" s="1"/>
  <c r="AU78" i="11"/>
  <c r="AU79" i="11" s="1"/>
  <c r="O130" i="11"/>
  <c r="O131" i="11" s="1"/>
  <c r="AQ52" i="11"/>
  <c r="AQ53" i="11" s="1"/>
  <c r="AI156" i="11"/>
  <c r="AI157" i="11" s="1"/>
  <c r="C182" i="11"/>
  <c r="C183" i="11" s="1"/>
  <c r="K195" i="11"/>
  <c r="K196" i="11" s="1"/>
  <c r="AV65" i="11"/>
  <c r="AV66" i="11" s="1"/>
  <c r="AW169" i="11"/>
  <c r="AW170" i="11" s="1"/>
  <c r="AC65" i="11"/>
  <c r="AC66" i="11" s="1"/>
  <c r="AQ169" i="11"/>
  <c r="AQ170" i="11" s="1"/>
  <c r="O143" i="11"/>
  <c r="O144" i="11" s="1"/>
  <c r="AV143" i="11"/>
  <c r="AV144" i="11" s="1"/>
  <c r="P65" i="11"/>
  <c r="P66" i="11" s="1"/>
  <c r="AC39" i="11"/>
  <c r="AC40" i="11" s="1"/>
  <c r="Q13" i="11"/>
  <c r="Q14" i="11" s="1"/>
  <c r="AF195" i="11"/>
  <c r="AF196" i="11" s="1"/>
  <c r="V91" i="11"/>
  <c r="V92" i="11" s="1"/>
  <c r="E52" i="11"/>
  <c r="E53" i="11" s="1"/>
  <c r="V26" i="11"/>
  <c r="V27" i="11" s="1"/>
  <c r="AT169" i="11"/>
  <c r="AT170" i="11" s="1"/>
  <c r="M143" i="11"/>
  <c r="M144" i="11" s="1"/>
  <c r="AQ39" i="11"/>
  <c r="AQ40" i="11" s="1"/>
  <c r="S52" i="11"/>
  <c r="S53" i="11" s="1"/>
  <c r="AU130" i="11"/>
  <c r="AU131" i="11" s="1"/>
  <c r="C130" i="11"/>
  <c r="C131" i="11" s="1"/>
  <c r="AR52" i="11"/>
  <c r="AR53" i="11" s="1"/>
  <c r="AT117" i="11"/>
  <c r="AT118" i="11" s="1"/>
  <c r="R169" i="11"/>
  <c r="R170" i="11" s="1"/>
  <c r="S13" i="11"/>
  <c r="S14" i="11" s="1"/>
  <c r="L91" i="11"/>
  <c r="L92" i="11" s="1"/>
  <c r="AI182" i="11"/>
  <c r="AI183" i="11" s="1"/>
  <c r="AJ182" i="11"/>
  <c r="AJ183" i="11" s="1"/>
  <c r="I143" i="11"/>
  <c r="I144" i="11" s="1"/>
  <c r="AN169" i="11"/>
  <c r="AN170" i="11" s="1"/>
  <c r="AQ143" i="11"/>
  <c r="AQ144" i="11" s="1"/>
  <c r="AB208" i="11"/>
  <c r="AB209" i="11" s="1"/>
  <c r="AK208" i="11"/>
  <c r="AK209" i="11" s="1"/>
  <c r="F65" i="11"/>
  <c r="F66" i="11" s="1"/>
  <c r="AB130" i="11"/>
  <c r="AB131" i="11" s="1"/>
  <c r="N65" i="11"/>
  <c r="N66" i="11" s="1"/>
  <c r="AT78" i="11"/>
  <c r="AT79" i="11" s="1"/>
  <c r="U26" i="11"/>
  <c r="U27" i="11" s="1"/>
  <c r="H39" i="11"/>
  <c r="H40" i="11" s="1"/>
  <c r="D104" i="11"/>
  <c r="D105" i="11" s="1"/>
  <c r="AL182" i="11"/>
  <c r="AL183" i="11" s="1"/>
  <c r="Z13" i="11"/>
  <c r="Z14" i="11" s="1"/>
  <c r="H182" i="11"/>
  <c r="H183" i="11" s="1"/>
  <c r="M26" i="11"/>
  <c r="M27" i="11" s="1"/>
  <c r="M91" i="11"/>
  <c r="M92" i="11" s="1"/>
  <c r="AL130" i="11"/>
  <c r="AL131" i="11" s="1"/>
  <c r="AC195" i="11"/>
  <c r="AC196" i="11" s="1"/>
  <c r="E78" i="11"/>
  <c r="E79" i="11" s="1"/>
  <c r="V169" i="11"/>
  <c r="V170" i="11" s="1"/>
  <c r="H104" i="11"/>
  <c r="H105" i="11" s="1"/>
  <c r="Q208" i="11"/>
  <c r="Q209" i="11" s="1"/>
  <c r="W104" i="11"/>
  <c r="W105" i="11" s="1"/>
  <c r="Y143" i="11"/>
  <c r="Y144" i="11" s="1"/>
  <c r="AU52" i="11"/>
  <c r="AU53" i="11" s="1"/>
  <c r="I182" i="11"/>
  <c r="I183" i="11" s="1"/>
  <c r="AL65" i="11"/>
  <c r="AL66" i="11" s="1"/>
  <c r="J78" i="11"/>
  <c r="J79" i="11" s="1"/>
  <c r="AK182" i="11"/>
  <c r="AK183" i="11" s="1"/>
  <c r="AD156" i="11"/>
  <c r="AD157" i="11" s="1"/>
  <c r="AO39" i="11"/>
  <c r="AO40" i="11" s="1"/>
  <c r="M65" i="11"/>
  <c r="M66" i="11" s="1"/>
  <c r="Z78" i="11"/>
  <c r="Z79" i="11" s="1"/>
  <c r="AB52" i="11"/>
  <c r="AB53" i="11" s="1"/>
  <c r="Z156" i="11"/>
  <c r="Z157" i="11" s="1"/>
  <c r="AY195" i="11"/>
  <c r="AY196" i="11" s="1"/>
  <c r="K130" i="11"/>
  <c r="K131" i="11" s="1"/>
  <c r="L143" i="11"/>
  <c r="L144" i="11" s="1"/>
  <c r="AO26" i="11"/>
  <c r="AO27" i="11" s="1"/>
  <c r="D52" i="11"/>
  <c r="D53" i="11" s="1"/>
  <c r="AA156" i="11"/>
  <c r="AA157" i="11" s="1"/>
  <c r="AC143" i="11"/>
  <c r="AC144" i="11" s="1"/>
  <c r="AT13" i="11"/>
  <c r="AT14" i="11" s="1"/>
  <c r="AK91" i="11"/>
  <c r="AK92" i="11" s="1"/>
  <c r="T156" i="11"/>
  <c r="T157" i="11" s="1"/>
  <c r="J13" i="11"/>
  <c r="J14" i="11" s="1"/>
  <c r="AU195" i="11"/>
  <c r="AU196" i="11" s="1"/>
  <c r="AA143" i="11"/>
  <c r="AA144" i="11" s="1"/>
  <c r="U78" i="11"/>
  <c r="U79" i="11" s="1"/>
  <c r="U104" i="11"/>
  <c r="U105" i="11" s="1"/>
  <c r="I78" i="11"/>
  <c r="I79" i="11" s="1"/>
  <c r="AF130" i="11"/>
  <c r="AF131" i="11" s="1"/>
  <c r="E117" i="11"/>
  <c r="E118" i="11" s="1"/>
  <c r="AC13" i="11"/>
  <c r="AC14" i="11" s="1"/>
  <c r="AD169" i="11"/>
  <c r="AD170" i="11" s="1"/>
  <c r="AQ182" i="11"/>
  <c r="AQ183" i="11" s="1"/>
  <c r="L26" i="11"/>
  <c r="L27" i="11" s="1"/>
  <c r="AH52" i="11"/>
  <c r="AH53" i="11" s="1"/>
  <c r="AF117" i="11"/>
  <c r="AF118" i="11" s="1"/>
  <c r="M182" i="11"/>
  <c r="M183" i="11" s="1"/>
  <c r="X208" i="11"/>
  <c r="X209" i="11" s="1"/>
  <c r="AP117" i="11"/>
  <c r="AP118" i="11" s="1"/>
  <c r="S182" i="11"/>
  <c r="S183" i="11" s="1"/>
  <c r="AE91" i="11"/>
  <c r="AE92" i="11" s="1"/>
  <c r="AW13" i="11"/>
  <c r="AW14" i="11" s="1"/>
  <c r="AM78" i="11"/>
  <c r="AM79" i="11" s="1"/>
  <c r="V182" i="11"/>
  <c r="V183" i="11" s="1"/>
  <c r="AU208" i="11"/>
  <c r="AU209" i="11" s="1"/>
  <c r="G169" i="11"/>
  <c r="G170" i="11" s="1"/>
  <c r="AJ130" i="11"/>
  <c r="AJ131" i="11" s="1"/>
  <c r="AK130" i="11"/>
  <c r="AK131" i="11" s="1"/>
  <c r="K169" i="11"/>
  <c r="K170" i="11" s="1"/>
  <c r="T65" i="11"/>
  <c r="T66" i="11" s="1"/>
  <c r="AE195" i="11"/>
  <c r="AE196" i="11" s="1"/>
  <c r="I208" i="11"/>
  <c r="I209" i="11" s="1"/>
  <c r="R65" i="11"/>
  <c r="R66" i="11" s="1"/>
  <c r="D130" i="11"/>
  <c r="D131" i="11" s="1"/>
  <c r="AM143" i="11"/>
  <c r="AM144" i="11" s="1"/>
  <c r="AH208" i="11"/>
  <c r="AH209" i="11" s="1"/>
  <c r="P182" i="11"/>
  <c r="P183" i="11" s="1"/>
  <c r="P91" i="11"/>
  <c r="P92" i="11" s="1"/>
  <c r="D65" i="11"/>
  <c r="D66" i="11" s="1"/>
  <c r="AF65" i="11"/>
  <c r="AF66" i="11" s="1"/>
  <c r="F26" i="11"/>
  <c r="F27" i="11" s="1"/>
  <c r="Q182" i="11"/>
  <c r="Q183" i="11" s="1"/>
  <c r="AU169" i="11"/>
  <c r="AU170" i="11" s="1"/>
  <c r="AW26" i="11"/>
  <c r="AW27" i="11" s="1"/>
  <c r="AS169" i="11"/>
  <c r="AS170" i="11" s="1"/>
  <c r="U52" i="11"/>
  <c r="U53" i="11" s="1"/>
  <c r="V156" i="11"/>
  <c r="V157" i="11" s="1"/>
  <c r="AO104" i="11"/>
  <c r="AO105" i="11" s="1"/>
  <c r="AM117" i="11"/>
  <c r="AM118" i="11" s="1"/>
  <c r="U91" i="11"/>
  <c r="U92" i="11" s="1"/>
  <c r="AR156" i="11"/>
  <c r="AR157" i="11" s="1"/>
  <c r="E195" i="11"/>
  <c r="E196" i="11" s="1"/>
  <c r="I39" i="11"/>
  <c r="I40" i="11" s="1"/>
  <c r="Q91" i="11"/>
  <c r="Q92" i="11" s="1"/>
  <c r="O52" i="11"/>
  <c r="O53" i="11" s="1"/>
  <c r="R13" i="11"/>
  <c r="R14" i="11" s="1"/>
  <c r="O39" i="11"/>
  <c r="O40" i="11" s="1"/>
  <c r="AQ78" i="11"/>
  <c r="AQ79" i="11" s="1"/>
  <c r="G208" i="11"/>
  <c r="G209" i="11" s="1"/>
  <c r="Q78" i="11"/>
  <c r="Q79" i="11" s="1"/>
  <c r="AL208" i="11"/>
  <c r="AL209" i="11" s="1"/>
  <c r="Y26" i="11"/>
  <c r="Y27" i="11" s="1"/>
  <c r="AQ117" i="11"/>
  <c r="AQ118" i="11" s="1"/>
  <c r="E156" i="11"/>
  <c r="E157" i="11" s="1"/>
  <c r="AA52" i="11"/>
  <c r="AA53" i="11" s="1"/>
  <c r="W13" i="11"/>
  <c r="W14" i="11" s="1"/>
  <c r="AA130" i="11"/>
  <c r="AA131" i="11" s="1"/>
  <c r="F130" i="11"/>
  <c r="F131" i="11" s="1"/>
  <c r="Y156" i="11"/>
  <c r="Y157" i="11" s="1"/>
  <c r="AL104" i="11"/>
  <c r="AL105" i="11" s="1"/>
  <c r="E143" i="11"/>
  <c r="E144" i="11" s="1"/>
  <c r="AY104" i="11"/>
  <c r="AY105" i="11" s="1"/>
  <c r="AG208" i="11"/>
  <c r="AG209" i="11" s="1"/>
  <c r="W195" i="11"/>
  <c r="W196" i="11" s="1"/>
  <c r="AR117" i="11"/>
  <c r="AR118" i="11" s="1"/>
  <c r="U65" i="11"/>
  <c r="U66" i="11" s="1"/>
  <c r="AD39" i="11"/>
  <c r="AD40" i="11" s="1"/>
  <c r="AO52" i="11"/>
  <c r="AO53" i="11" s="1"/>
  <c r="W91" i="11"/>
  <c r="W92" i="11" s="1"/>
  <c r="AW52" i="11"/>
  <c r="AW53" i="11" s="1"/>
  <c r="AY169" i="11"/>
  <c r="AY170" i="11" s="1"/>
  <c r="AG169" i="11"/>
  <c r="AG170" i="11" s="1"/>
  <c r="AL117" i="11"/>
  <c r="AL118" i="11" s="1"/>
  <c r="H52" i="11"/>
  <c r="H53" i="11" s="1"/>
  <c r="Z130" i="11"/>
  <c r="Z131" i="11" s="1"/>
  <c r="H156" i="11"/>
  <c r="H157" i="11" s="1"/>
  <c r="S65" i="11"/>
  <c r="S66" i="11" s="1"/>
  <c r="Z208" i="11"/>
  <c r="Z209" i="11" s="1"/>
  <c r="AJ143" i="11"/>
  <c r="AJ144" i="11" s="1"/>
  <c r="AI52" i="11"/>
  <c r="AI53" i="11" s="1"/>
  <c r="E182" i="11"/>
  <c r="E183" i="11" s="1"/>
  <c r="N13" i="11"/>
  <c r="N14" i="11" s="1"/>
  <c r="AP169" i="11"/>
  <c r="AP170" i="11" s="1"/>
  <c r="T169" i="11"/>
  <c r="T170" i="11" s="1"/>
  <c r="O195" i="11"/>
  <c r="O196" i="11" s="1"/>
  <c r="AD78" i="11"/>
  <c r="AD79" i="11" s="1"/>
  <c r="AH117" i="11"/>
  <c r="AH118" i="11" s="1"/>
  <c r="S143" i="11"/>
  <c r="S144" i="11" s="1"/>
  <c r="N39" i="11"/>
  <c r="N40" i="11" s="1"/>
  <c r="X78" i="11"/>
  <c r="X79" i="11" s="1"/>
  <c r="AT143" i="11"/>
  <c r="AT144" i="11" s="1"/>
  <c r="AT52" i="11"/>
  <c r="AT53" i="11" s="1"/>
  <c r="H169" i="11"/>
  <c r="H170" i="11" s="1"/>
  <c r="O65" i="11"/>
  <c r="O66" i="11" s="1"/>
  <c r="AY143" i="11"/>
  <c r="AY144" i="11" s="1"/>
  <c r="AK104" i="11"/>
  <c r="AK105" i="11" s="1"/>
  <c r="U169" i="11"/>
  <c r="U170" i="11" s="1"/>
  <c r="AT65" i="11"/>
  <c r="AT66" i="11" s="1"/>
  <c r="AR130" i="11"/>
  <c r="AR131" i="11" s="1"/>
  <c r="G52" i="11"/>
  <c r="G53" i="11" s="1"/>
  <c r="AP39" i="11"/>
  <c r="AP40" i="11" s="1"/>
  <c r="AW208" i="11"/>
  <c r="AW209" i="11" s="1"/>
  <c r="G91" i="11"/>
  <c r="G92" i="11" s="1"/>
  <c r="AR195" i="11"/>
  <c r="AR196" i="11" s="1"/>
  <c r="AU182" i="11"/>
  <c r="AU183" i="11" s="1"/>
  <c r="Q195" i="11"/>
  <c r="Q196" i="11" s="1"/>
  <c r="Z104" i="11"/>
  <c r="Z105" i="11" s="1"/>
  <c r="AD104" i="11"/>
  <c r="AD105" i="11" s="1"/>
  <c r="AJ104" i="11"/>
  <c r="AJ105" i="11" s="1"/>
  <c r="AK39" i="11"/>
  <c r="AK40" i="11" s="1"/>
  <c r="AR169" i="11"/>
  <c r="AR170" i="11" s="1"/>
  <c r="AF52" i="11"/>
  <c r="AF53" i="11" s="1"/>
  <c r="N91" i="11"/>
  <c r="N92" i="11" s="1"/>
  <c r="T130" i="11"/>
  <c r="T131" i="11" s="1"/>
  <c r="AK26" i="11"/>
  <c r="AK27" i="11" s="1"/>
  <c r="AN78" i="11"/>
  <c r="AN79" i="11" s="1"/>
  <c r="AG13" i="11"/>
  <c r="AG14" i="11" s="1"/>
  <c r="U208" i="11"/>
  <c r="U209" i="11" s="1"/>
  <c r="AC78" i="11"/>
  <c r="AC79" i="11" s="1"/>
  <c r="M195" i="11"/>
  <c r="M196" i="11" s="1"/>
  <c r="H13" i="11"/>
  <c r="H14" i="11" s="1"/>
  <c r="AN195" i="11"/>
  <c r="AN196" i="11" s="1"/>
  <c r="C143" i="11"/>
  <c r="C144" i="11" s="1"/>
  <c r="AI104" i="11"/>
  <c r="AI105" i="11" s="1"/>
  <c r="C26" i="11"/>
  <c r="C27" i="11" s="1"/>
  <c r="C65" i="11"/>
  <c r="C66" i="11" s="1"/>
  <c r="S91" i="11"/>
  <c r="S92" i="11" s="1"/>
  <c r="T208" i="11"/>
  <c r="T209" i="11" s="1"/>
  <c r="AR39" i="11"/>
  <c r="AR40" i="11" s="1"/>
  <c r="M104" i="11"/>
  <c r="M105" i="11" s="1"/>
  <c r="I195" i="11"/>
  <c r="I196" i="11" s="1"/>
  <c r="Y13" i="11"/>
  <c r="Y14" i="11" s="1"/>
  <c r="Y182" i="11"/>
  <c r="Y183" i="11" s="1"/>
  <c r="R52" i="11"/>
  <c r="R53" i="11" s="1"/>
  <c r="V52" i="11"/>
  <c r="V53" i="11" s="1"/>
  <c r="N195" i="11"/>
  <c r="N196" i="11" s="1"/>
  <c r="AM13" i="11"/>
  <c r="AM14" i="11" s="1"/>
  <c r="L39" i="11"/>
  <c r="L40" i="11" s="1"/>
  <c r="AS26" i="11"/>
  <c r="AS27" i="11" s="1"/>
  <c r="X169" i="11"/>
  <c r="X170" i="11" s="1"/>
  <c r="AL13" i="11"/>
  <c r="AL14" i="11" s="1"/>
  <c r="AB13" i="11"/>
  <c r="AB14" i="11" s="1"/>
  <c r="AJ78" i="11"/>
  <c r="AJ79" i="11" s="1"/>
  <c r="G117" i="11"/>
  <c r="G118" i="11" s="1"/>
  <c r="U13" i="11"/>
  <c r="U14" i="11" s="1"/>
  <c r="AN208" i="11"/>
  <c r="AN209" i="11" s="1"/>
  <c r="AE208" i="11"/>
  <c r="AE209" i="11" s="1"/>
  <c r="I156" i="11"/>
  <c r="I157" i="11" s="1"/>
  <c r="O26" i="11"/>
  <c r="O27" i="11" s="1"/>
  <c r="AU117" i="11"/>
  <c r="AU118" i="11" s="1"/>
  <c r="T117" i="11"/>
  <c r="T118" i="11" s="1"/>
  <c r="AR78" i="11"/>
  <c r="AR79" i="11" s="1"/>
  <c r="D143" i="11"/>
  <c r="D144" i="11" s="1"/>
  <c r="K156" i="11"/>
  <c r="K157" i="11" s="1"/>
  <c r="AK52" i="11"/>
  <c r="AK53" i="11" s="1"/>
  <c r="R78" i="11"/>
  <c r="R79" i="11" s="1"/>
  <c r="Y169" i="11"/>
  <c r="Y170" i="11" s="1"/>
  <c r="X182" i="11"/>
  <c r="X183" i="11" s="1"/>
  <c r="AF182" i="11"/>
  <c r="AF183" i="11" s="1"/>
  <c r="Q117" i="11"/>
  <c r="Q118" i="11" s="1"/>
  <c r="J104" i="11"/>
  <c r="J105" i="11" s="1"/>
  <c r="R104" i="11"/>
  <c r="R105" i="11" s="1"/>
  <c r="Q156" i="11"/>
  <c r="Q157" i="11" s="1"/>
  <c r="M13" i="11"/>
  <c r="M14" i="11" s="1"/>
  <c r="AP52" i="11"/>
  <c r="AP53" i="11" s="1"/>
  <c r="AL169" i="11"/>
  <c r="AL170" i="11" s="1"/>
  <c r="R39" i="11"/>
  <c r="R40" i="11" s="1"/>
  <c r="C156" i="11"/>
  <c r="C157" i="11" s="1"/>
  <c r="N208" i="11"/>
  <c r="N209" i="11" s="1"/>
  <c r="K91" i="11"/>
  <c r="K92" i="11" s="1"/>
  <c r="AY65" i="11"/>
  <c r="AY66" i="11" s="1"/>
  <c r="AM156" i="11"/>
  <c r="AM157" i="11" s="1"/>
  <c r="AK78" i="11"/>
  <c r="AK79" i="11" s="1"/>
  <c r="AC130" i="11"/>
  <c r="AC131" i="11" s="1"/>
  <c r="X156" i="11"/>
  <c r="X157" i="11" s="1"/>
  <c r="AD208" i="11"/>
  <c r="AD209" i="11" s="1"/>
  <c r="AP195" i="11"/>
  <c r="AP196" i="11" s="1"/>
  <c r="AM169" i="11"/>
  <c r="AM170" i="11" s="1"/>
  <c r="AD13" i="11"/>
  <c r="AD14" i="11" s="1"/>
  <c r="AJ65" i="11"/>
  <c r="AJ66" i="11" s="1"/>
  <c r="K104" i="11"/>
  <c r="K105" i="11" s="1"/>
  <c r="AP143" i="11"/>
  <c r="AP144" i="11" s="1"/>
  <c r="AA182" i="11"/>
  <c r="AA183" i="11" s="1"/>
  <c r="AS39" i="11"/>
  <c r="AS40" i="11" s="1"/>
  <c r="W52" i="11"/>
  <c r="W53" i="11" s="1"/>
  <c r="AA78" i="11"/>
  <c r="AA79" i="11" s="1"/>
  <c r="O182" i="11"/>
  <c r="O183" i="11" s="1"/>
  <c r="AO169" i="11"/>
  <c r="AO170" i="11" s="1"/>
  <c r="W156" i="11"/>
  <c r="W157" i="11" s="1"/>
  <c r="P26" i="11"/>
  <c r="P27" i="11" s="1"/>
  <c r="X13" i="11"/>
  <c r="X14" i="11" s="1"/>
  <c r="O208" i="11"/>
  <c r="O209" i="11" s="1"/>
  <c r="I65" i="11"/>
  <c r="I66" i="11" s="1"/>
  <c r="AT156" i="11"/>
  <c r="AT157" i="11" s="1"/>
  <c r="AF91" i="11"/>
  <c r="AF92" i="11" s="1"/>
  <c r="S78" i="11"/>
  <c r="S79" i="11" s="1"/>
  <c r="G104" i="11"/>
  <c r="G105" i="11" s="1"/>
  <c r="AS104" i="11"/>
  <c r="AS105" i="11" s="1"/>
  <c r="AT91" i="11"/>
  <c r="AT92" i="11" s="1"/>
  <c r="C13" i="11"/>
  <c r="C14" i="11" s="1"/>
  <c r="AQ65" i="11"/>
  <c r="AQ66" i="11" s="1"/>
  <c r="X39" i="11"/>
  <c r="X40" i="11" s="1"/>
  <c r="AW130" i="11"/>
  <c r="AW131" i="11" s="1"/>
  <c r="O91" i="11"/>
  <c r="O92" i="11" s="1"/>
  <c r="P130" i="11"/>
  <c r="P131" i="11" s="1"/>
  <c r="AO143" i="11"/>
  <c r="AO144" i="11" s="1"/>
  <c r="X195" i="11"/>
  <c r="X196" i="11" s="1"/>
  <c r="AP182" i="11"/>
  <c r="AP183" i="11" s="1"/>
  <c r="S169" i="11"/>
  <c r="S170" i="11" s="1"/>
  <c r="N182" i="11"/>
  <c r="N183" i="11" s="1"/>
  <c r="AG117" i="11"/>
  <c r="AG118" i="11" s="1"/>
  <c r="AU39" i="11"/>
  <c r="AU40" i="11" s="1"/>
  <c r="N156" i="11"/>
  <c r="N157" i="11" s="1"/>
  <c r="AC156" i="11"/>
  <c r="AC157" i="11" s="1"/>
  <c r="X65" i="11"/>
  <c r="X66" i="11" s="1"/>
  <c r="F52" i="11"/>
  <c r="F53" i="11" s="1"/>
  <c r="F143" i="11"/>
  <c r="F144" i="11" s="1"/>
  <c r="N117" i="11"/>
  <c r="N118" i="11" s="1"/>
  <c r="G143" i="11"/>
  <c r="G144" i="11" s="1"/>
  <c r="AC208" i="11"/>
  <c r="AC209" i="11" s="1"/>
  <c r="AR143" i="11"/>
  <c r="AR144" i="11" s="1"/>
  <c r="T143" i="11"/>
  <c r="T144" i="11" s="1"/>
  <c r="P156" i="11"/>
  <c r="P157" i="11" s="1"/>
  <c r="Q39" i="11"/>
  <c r="Q40" i="11" s="1"/>
  <c r="AE26" i="11"/>
  <c r="AE27" i="11" s="1"/>
  <c r="AM65" i="11"/>
  <c r="AM66" i="11" s="1"/>
  <c r="AA117" i="11"/>
  <c r="AA118" i="11" s="1"/>
  <c r="AR26" i="11"/>
  <c r="AR27" i="11" s="1"/>
  <c r="F195" i="11"/>
  <c r="F196" i="11" s="1"/>
  <c r="G26" i="11"/>
  <c r="G27" i="11" s="1"/>
  <c r="T52" i="11"/>
  <c r="T53" i="11" s="1"/>
  <c r="P143" i="11"/>
  <c r="P144" i="11" s="1"/>
  <c r="R91" i="11"/>
  <c r="R92" i="11" s="1"/>
  <c r="AQ91" i="11"/>
  <c r="AQ92" i="11" s="1"/>
  <c r="AO117" i="11"/>
  <c r="AO118" i="11" s="1"/>
  <c r="AQ104" i="11"/>
  <c r="AQ105" i="11" s="1"/>
  <c r="AM52" i="11"/>
  <c r="AM53" i="11" s="1"/>
  <c r="AD117" i="11"/>
  <c r="AD118" i="11" s="1"/>
  <c r="W78" i="11"/>
  <c r="W79" i="11" s="1"/>
  <c r="I130" i="11"/>
  <c r="I131" i="11" s="1"/>
  <c r="V13" i="11"/>
  <c r="V14" i="11" s="1"/>
  <c r="L130" i="11"/>
  <c r="L131" i="11" s="1"/>
  <c r="AN117" i="11"/>
  <c r="AN118" i="11" s="1"/>
  <c r="F104" i="11"/>
  <c r="F105" i="11" s="1"/>
  <c r="AB156" i="11"/>
  <c r="AB157" i="11" s="1"/>
  <c r="J91" i="11"/>
  <c r="J92" i="11" s="1"/>
  <c r="M208" i="11"/>
  <c r="M209" i="11" s="1"/>
  <c r="AR65" i="11"/>
  <c r="AR66" i="11" s="1"/>
  <c r="AT195" i="11"/>
  <c r="AT196" i="11" s="1"/>
  <c r="AN39" i="11"/>
  <c r="AN40" i="11" s="1"/>
  <c r="W169" i="11"/>
  <c r="W170" i="11" s="1"/>
  <c r="D182" i="11"/>
  <c r="D183" i="11" s="1"/>
  <c r="V195" i="11"/>
  <c r="V196" i="11" s="1"/>
  <c r="AS117" i="11"/>
  <c r="AS118" i="11" s="1"/>
  <c r="AN13" i="11"/>
  <c r="AN14" i="11" s="1"/>
  <c r="W39" i="11"/>
  <c r="W40" i="11" s="1"/>
  <c r="Y65" i="11"/>
  <c r="Y66" i="11" s="1"/>
  <c r="V65" i="11"/>
  <c r="V66" i="11" s="1"/>
  <c r="AF143" i="11"/>
  <c r="AF144" i="11" s="1"/>
  <c r="AB26" i="11"/>
  <c r="AB27" i="11" s="1"/>
  <c r="Q26" i="11"/>
  <c r="Q27" i="11" s="1"/>
  <c r="T13" i="11"/>
  <c r="T14" i="11" s="1"/>
  <c r="N143" i="11"/>
  <c r="N144" i="11" s="1"/>
  <c r="AC52" i="11"/>
  <c r="AC53" i="11" s="1"/>
  <c r="Q65" i="11"/>
  <c r="Q66" i="11" s="1"/>
  <c r="AY26" i="11"/>
  <c r="AY27" i="11" s="1"/>
  <c r="T182" i="11"/>
  <c r="T183" i="11" s="1"/>
  <c r="AC169" i="11"/>
  <c r="AC170" i="11" s="1"/>
  <c r="AA91" i="11"/>
  <c r="AA92" i="11" s="1"/>
  <c r="AH78" i="11"/>
  <c r="AH79" i="11" s="1"/>
  <c r="G195" i="11"/>
  <c r="G196" i="11" s="1"/>
  <c r="AS143" i="11"/>
  <c r="AS144" i="11" s="1"/>
  <c r="AM104" i="11"/>
  <c r="AM105" i="11" s="1"/>
  <c r="AF156" i="11"/>
  <c r="AF157" i="11" s="1"/>
  <c r="AT130" i="11"/>
  <c r="AT131" i="11" s="1"/>
  <c r="R208" i="11"/>
  <c r="R209" i="11" s="1"/>
  <c r="AS13" i="11"/>
  <c r="AS14" i="11" s="1"/>
  <c r="AF208" i="11"/>
  <c r="AF209" i="11" s="1"/>
  <c r="X26" i="11"/>
  <c r="X27" i="11" s="1"/>
  <c r="AV39" i="11"/>
  <c r="AV40" i="11" s="1"/>
  <c r="AA104" i="11"/>
  <c r="AA105" i="11" s="1"/>
  <c r="AW195" i="11"/>
  <c r="AW196" i="11" s="1"/>
  <c r="R26" i="11"/>
  <c r="R27" i="11" s="1"/>
  <c r="AW143" i="11"/>
  <c r="AW144" i="11" s="1"/>
  <c r="M39" i="11"/>
  <c r="M40" i="11" s="1"/>
  <c r="D26" i="11"/>
  <c r="D27" i="11" s="1"/>
  <c r="AO182" i="11"/>
  <c r="AO183" i="11" s="1"/>
  <c r="Q104" i="11"/>
  <c r="Q105" i="11" s="1"/>
  <c r="V104" i="11"/>
  <c r="V105" i="11" s="1"/>
  <c r="Y104" i="11"/>
  <c r="Y105" i="11" s="1"/>
  <c r="AK195" i="11"/>
  <c r="AK196" i="11" s="1"/>
  <c r="AL143" i="11"/>
  <c r="AL144" i="11" s="1"/>
  <c r="J130" i="11"/>
  <c r="J131" i="11" s="1"/>
  <c r="Q52" i="11"/>
  <c r="Q53" i="11" s="1"/>
  <c r="O156" i="11"/>
  <c r="O157" i="11" s="1"/>
  <c r="AD65" i="11"/>
  <c r="AD66" i="11" s="1"/>
  <c r="AF78" i="11"/>
  <c r="AF79" i="11" s="1"/>
  <c r="AJ91" i="11"/>
  <c r="AJ92" i="11" s="1"/>
  <c r="AF169" i="11"/>
  <c r="AF170" i="11" s="1"/>
  <c r="W143" i="11"/>
  <c r="W144" i="11" s="1"/>
  <c r="J156" i="11"/>
  <c r="J157" i="11" s="1"/>
  <c r="C117" i="11"/>
  <c r="C118" i="11" s="1"/>
  <c r="AM91" i="11"/>
  <c r="AM92" i="11" s="1"/>
  <c r="AK169" i="11"/>
  <c r="AK170" i="11" s="1"/>
  <c r="L13" i="11"/>
  <c r="L14" i="11" s="1"/>
  <c r="C169" i="11"/>
  <c r="C170" i="11" s="1"/>
  <c r="AE65" i="11"/>
  <c r="AE66" i="11" s="1"/>
  <c r="Z117" i="11"/>
  <c r="Z118" i="11" s="1"/>
  <c r="J117" i="11"/>
  <c r="J118" i="11" s="1"/>
  <c r="C91" i="11"/>
  <c r="C92" i="11" s="1"/>
  <c r="AW182" i="11"/>
  <c r="AW183" i="11" s="1"/>
  <c r="AO195" i="11"/>
  <c r="AO196" i="11" s="1"/>
  <c r="F156" i="11"/>
  <c r="F157" i="11" s="1"/>
  <c r="AB169" i="11"/>
  <c r="AB170" i="11" s="1"/>
  <c r="AF104" i="11"/>
  <c r="AF105" i="11" s="1"/>
  <c r="D117" i="11"/>
  <c r="D118" i="11" s="1"/>
  <c r="U156" i="11"/>
  <c r="U157" i="11" s="1"/>
  <c r="AF39" i="11"/>
  <c r="AF40" i="11" s="1"/>
  <c r="AE52" i="11"/>
  <c r="AE53" i="11" s="1"/>
  <c r="AJ169" i="11"/>
  <c r="AJ170" i="11" s="1"/>
  <c r="AE182" i="11"/>
  <c r="AE183" i="11" s="1"/>
  <c r="AH130" i="11"/>
  <c r="AH131" i="11" s="1"/>
  <c r="AA195" i="11"/>
  <c r="AA196" i="11" s="1"/>
  <c r="AI143" i="11"/>
  <c r="AI144" i="11" s="1"/>
  <c r="M78" i="11"/>
  <c r="M79" i="11" s="1"/>
  <c r="AQ130" i="11"/>
  <c r="AQ131" i="11" s="1"/>
  <c r="H78" i="11"/>
  <c r="H79" i="11" s="1"/>
  <c r="H65" i="11"/>
  <c r="H66" i="11" s="1"/>
  <c r="V78" i="11"/>
  <c r="V79" i="11" s="1"/>
  <c r="G13" i="11"/>
  <c r="G14" i="11" s="1"/>
  <c r="AD26" i="11"/>
  <c r="AD27" i="11" s="1"/>
  <c r="G130" i="11"/>
  <c r="G131" i="11" s="1"/>
  <c r="E26" i="11"/>
  <c r="E27" i="11" s="1"/>
  <c r="AO156" i="11"/>
  <c r="AO157" i="11" s="1"/>
  <c r="AW156" i="11"/>
  <c r="AW157" i="11" s="1"/>
  <c r="AV182" i="11"/>
  <c r="AV183" i="11" s="1"/>
  <c r="V117" i="11"/>
  <c r="V118" i="11" s="1"/>
  <c r="AA208" i="11"/>
  <c r="AA209" i="11" s="1"/>
  <c r="D91" i="11"/>
  <c r="D92" i="11" s="1"/>
  <c r="AW78" i="11"/>
  <c r="AW79" i="11" s="1"/>
  <c r="AM39" i="11"/>
  <c r="AM40" i="11" s="1"/>
  <c r="AN91" i="11"/>
  <c r="AN92" i="11" s="1"/>
  <c r="X91" i="11"/>
  <c r="X92" i="11" s="1"/>
  <c r="AH143" i="11"/>
  <c r="AH144" i="11" s="1"/>
  <c r="AR208" i="11"/>
  <c r="AR209" i="11" s="1"/>
  <c r="AN143" i="11"/>
  <c r="AN144" i="11" s="1"/>
  <c r="K65" i="11"/>
  <c r="K66" i="11" s="1"/>
  <c r="AI130" i="11"/>
  <c r="AI131" i="11" s="1"/>
  <c r="J143" i="11"/>
  <c r="J144" i="11" s="1"/>
  <c r="AN130" i="11"/>
  <c r="AN131" i="11" s="1"/>
  <c r="D99" i="6"/>
  <c r="C101" i="6"/>
  <c r="D101" i="6" s="1"/>
  <c r="D100" i="6"/>
  <c r="D99" i="5"/>
  <c r="C101" i="5"/>
  <c r="D101" i="5" s="1"/>
  <c r="D100" i="5"/>
  <c r="C103" i="5" l="1"/>
  <c r="J53" i="1"/>
  <c r="O3" i="13" s="1"/>
  <c r="O4" i="13" s="1"/>
  <c r="D13" i="1"/>
  <c r="D26" i="1"/>
  <c r="C103" i="6"/>
  <c r="D10" i="1"/>
  <c r="K53" i="1"/>
  <c r="P3" i="13" s="1"/>
  <c r="P4" i="13" s="1"/>
  <c r="D18" i="1"/>
  <c r="D17" i="1"/>
  <c r="D8" i="1"/>
  <c r="L214" i="11"/>
  <c r="AS214" i="11"/>
  <c r="C99" i="6"/>
  <c r="K55" i="1" s="1"/>
  <c r="G214" i="11"/>
  <c r="T214" i="11"/>
  <c r="AB214" i="11"/>
  <c r="N214" i="11"/>
  <c r="R214" i="11"/>
  <c r="AT214" i="11"/>
  <c r="K214" i="11"/>
  <c r="AE214" i="11"/>
  <c r="D214" i="11"/>
  <c r="I214" i="11"/>
  <c r="V8" i="1" s="1"/>
  <c r="E8" i="1" s="1"/>
  <c r="AY214" i="11"/>
  <c r="AI214" i="11"/>
  <c r="AU214" i="11"/>
  <c r="V214" i="11"/>
  <c r="U214" i="11"/>
  <c r="AL214" i="11"/>
  <c r="AM214" i="11"/>
  <c r="H214" i="11"/>
  <c r="AG214" i="11"/>
  <c r="AC214" i="11"/>
  <c r="J214" i="11"/>
  <c r="Q214" i="11"/>
  <c r="AA214" i="11"/>
  <c r="P214" i="11"/>
  <c r="AK214" i="11"/>
  <c r="AO214" i="11"/>
  <c r="AQ214" i="11"/>
  <c r="C99" i="5"/>
  <c r="J55" i="1" s="1"/>
  <c r="C214" i="11"/>
  <c r="M214" i="11"/>
  <c r="V11" i="1" s="1"/>
  <c r="E11" i="1" s="1"/>
  <c r="X11" i="1" s="1"/>
  <c r="Y214" i="11"/>
  <c r="W214" i="11"/>
  <c r="AW214" i="11"/>
  <c r="Z214" i="11"/>
  <c r="V18" i="1" s="1"/>
  <c r="E18" i="1" s="1"/>
  <c r="O214" i="11"/>
  <c r="AJ214" i="11"/>
  <c r="AH214" i="11"/>
  <c r="E214" i="11"/>
  <c r="V5" i="1" s="1"/>
  <c r="E5" i="1" s="1"/>
  <c r="X5" i="1" s="1"/>
  <c r="F214" i="11"/>
  <c r="AN214" i="11"/>
  <c r="X214" i="11"/>
  <c r="AD214" i="11"/>
  <c r="S214" i="11"/>
  <c r="AR214" i="11"/>
  <c r="AV214" i="11"/>
  <c r="AP214" i="11"/>
  <c r="AF214" i="11"/>
  <c r="J56" i="1"/>
  <c r="D55" i="1"/>
  <c r="V51" i="1" l="1"/>
  <c r="E51" i="1" s="1"/>
  <c r="X51" i="1" s="1"/>
  <c r="V22" i="1"/>
  <c r="E22" i="1" s="1"/>
  <c r="X22" i="1" s="1"/>
  <c r="X18" i="1"/>
  <c r="V16" i="1"/>
  <c r="E16" i="1" s="1"/>
  <c r="X16" i="1" s="1"/>
  <c r="V38" i="1"/>
  <c r="E38" i="1" s="1"/>
  <c r="X38" i="1" s="1"/>
  <c r="V27" i="1"/>
  <c r="E27" i="1" s="1"/>
  <c r="X27" i="1" s="1"/>
  <c r="V14" i="1"/>
  <c r="E14" i="1" s="1"/>
  <c r="X14" i="1" s="1"/>
  <c r="V49" i="1"/>
  <c r="E49" i="1" s="1"/>
  <c r="X49" i="1" s="1"/>
  <c r="V6" i="1"/>
  <c r="E6" i="1" s="1"/>
  <c r="X6" i="1" s="1"/>
  <c r="V24" i="1"/>
  <c r="E24" i="1" s="1"/>
  <c r="X24" i="1" s="1"/>
  <c r="V26" i="1"/>
  <c r="E26" i="1" s="1"/>
  <c r="X26" i="1" s="1"/>
  <c r="V25" i="1"/>
  <c r="E25" i="1" s="1"/>
  <c r="X25" i="1" s="1"/>
  <c r="V23" i="1"/>
  <c r="E23" i="1" s="1"/>
  <c r="X23" i="1" s="1"/>
  <c r="V17" i="1"/>
  <c r="E17" i="1" s="1"/>
  <c r="V19" i="1"/>
  <c r="E19" i="1" s="1"/>
  <c r="X19" i="1" s="1"/>
  <c r="V15" i="1"/>
  <c r="E15" i="1" s="1"/>
  <c r="X15" i="1" s="1"/>
  <c r="V9" i="1"/>
  <c r="E9" i="1" s="1"/>
  <c r="X9" i="1" s="1"/>
  <c r="V20" i="1"/>
  <c r="E20" i="1" s="1"/>
  <c r="X20" i="1" s="1"/>
  <c r="V13" i="1"/>
  <c r="E13" i="1" s="1"/>
  <c r="V7" i="1"/>
  <c r="E7" i="1" s="1"/>
  <c r="X7" i="1" s="1"/>
  <c r="V10" i="1"/>
  <c r="E10" i="1" s="1"/>
  <c r="X10" i="1" s="1"/>
  <c r="V4" i="1"/>
  <c r="E4" i="1" s="1"/>
  <c r="X4" i="1" s="1"/>
  <c r="V46" i="1"/>
  <c r="E46" i="1" s="1"/>
  <c r="X46" i="1" s="1"/>
  <c r="V50" i="1"/>
  <c r="E50" i="1" s="1"/>
  <c r="X50" i="1" s="1"/>
  <c r="V48" i="1"/>
  <c r="E48" i="1" s="1"/>
  <c r="X48" i="1" s="1"/>
  <c r="X17" i="1"/>
  <c r="V43" i="1"/>
  <c r="E43" i="1" s="1"/>
  <c r="X43" i="1" s="1"/>
  <c r="V44" i="1"/>
  <c r="E44" i="1" s="1"/>
  <c r="X44" i="1" s="1"/>
  <c r="V47" i="1"/>
  <c r="E47" i="1" s="1"/>
  <c r="X47" i="1" s="1"/>
  <c r="V45" i="1"/>
  <c r="E45" i="1" s="1"/>
  <c r="X45" i="1" s="1"/>
  <c r="V42" i="1"/>
  <c r="E42" i="1" s="1"/>
  <c r="X42" i="1" s="1"/>
  <c r="D53" i="1"/>
  <c r="D59" i="1" s="1"/>
  <c r="K56" i="1"/>
  <c r="X13" i="1"/>
  <c r="V41" i="1"/>
  <c r="E41" i="1" s="1"/>
  <c r="X41" i="1" s="1"/>
  <c r="V40" i="1"/>
  <c r="E40" i="1" s="1"/>
  <c r="X40" i="1" s="1"/>
  <c r="X8" i="1"/>
  <c r="B214" i="11"/>
  <c r="V55" i="1" s="1"/>
  <c r="E55" i="1" s="1"/>
  <c r="V21" i="1"/>
  <c r="V29" i="1"/>
  <c r="E29" i="1" s="1"/>
  <c r="X29" i="1" s="1"/>
  <c r="V12" i="1"/>
  <c r="E12" i="1" s="1"/>
  <c r="X12" i="1" s="1"/>
  <c r="V39" i="1"/>
  <c r="E39" i="1" s="1"/>
  <c r="X39" i="1" s="1"/>
  <c r="V35" i="1"/>
  <c r="E35" i="1" s="1"/>
  <c r="X35" i="1" s="1"/>
  <c r="V34" i="1"/>
  <c r="E34" i="1" s="1"/>
  <c r="X34" i="1" s="1"/>
  <c r="V32" i="1"/>
  <c r="E32" i="1" s="1"/>
  <c r="X32" i="1" s="1"/>
  <c r="V33" i="1"/>
  <c r="E33" i="1" s="1"/>
  <c r="X33" i="1" s="1"/>
  <c r="V37" i="1"/>
  <c r="E37" i="1" s="1"/>
  <c r="X37" i="1" s="1"/>
  <c r="V36" i="1"/>
  <c r="E36" i="1" s="1"/>
  <c r="X36" i="1" s="1"/>
  <c r="V30" i="1"/>
  <c r="E30" i="1" s="1"/>
  <c r="X30" i="1" s="1"/>
  <c r="V31" i="1"/>
  <c r="E31" i="1" s="1"/>
  <c r="X31" i="1" s="1"/>
  <c r="V52" i="1"/>
  <c r="E52" i="1" s="1"/>
  <c r="X52" i="1" s="1"/>
  <c r="V28" i="1"/>
  <c r="E28" i="1" s="1"/>
  <c r="X28" i="1" s="1"/>
  <c r="K3" i="13" l="1"/>
  <c r="K4" i="13" s="1"/>
  <c r="D56" i="1"/>
  <c r="E21" i="1"/>
  <c r="V53" i="1"/>
  <c r="V56" i="1" s="1"/>
  <c r="E53" i="1" l="1"/>
  <c r="X21" i="1"/>
  <c r="X53" i="1" s="1"/>
  <c r="B61" i="1" l="1"/>
  <c r="B62" i="1" s="1"/>
  <c r="G59" i="1"/>
  <c r="E56" i="1"/>
  <c r="X56" i="1" s="1"/>
  <c r="E59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<sst xmlns="http://schemas.openxmlformats.org/spreadsheetml/2006/main" count="2249" uniqueCount="251">
  <si>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</si>
  <si>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</si>
  <si>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</si>
  <si>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</si>
  <si>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</si>
  <si>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</si>
  <si>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</si>
  <si>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</si>
  <si>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</si>
  <si>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</si>
  <si>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</si>
  <si>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</si>
  <si>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</si>
  <si>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</si>
  <si>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</si>
  <si>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</si>
  <si>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</si>
  <si>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</si>
  <si>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</si>
  <si>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</si>
  <si>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</si>
  <si>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</si>
  <si>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</si>
  <si>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</si>
  <si>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</si>
  <si>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</si>
  <si>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</si>
  <si>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</si>
  <si>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</si>
  <si>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</si>
  <si>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</si>
  <si>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</si>
  <si>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</si>
  <si>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</si>
  <si>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</si>
  <si>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</si>
  <si>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</si>
  <si>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</si>
  <si>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</si>
  <si>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</si>
  <si>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</si>
  <si>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</si>
  <si>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</si>
  <si>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</si>
  <si>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</si>
  <si>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</si>
  <si>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</si>
  <si>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</si>
  <si>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</si>
  <si>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</si>
  <si>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</si>
  <si>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</si>
  <si>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</si>
  <si>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</si>
  <si>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</si>
  <si>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</si>
  <si>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</si>
  <si>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</si>
  <si>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</si>
  <si>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</si>
  <si>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</si>
  <si>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</si>
  <si>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</si>
  <si>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</si>
  <si>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</si>
  <si>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</si>
  <si>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</si>
  <si>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</si>
  <si>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</si>
  <si>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</si>
  <si>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</si>
  <si>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</si>
  <si>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</si>
  <si>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</si>
  <si>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</si>
  <si>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</si>
  <si>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</si>
  <si>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</si>
  <si>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</si>
  <si>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</si>
  <si>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</si>
  <si>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</si>
  <si>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</si>
  <si>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</si>
  <si>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</si>
  <si>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</si>
  <si>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</si>
  <si>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</si>
  <si>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</si>
  <si>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</si>
  <si>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</si>
  <si>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</si>
  <si>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</si>
  <si>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</si>
  <si>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</si>
  <si>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</si>
  <si>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</si>
  <si>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</si>
  <si>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</si>
  <si>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</si>
  <si>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</si>
  <si>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</si>
  <si>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</si>
  <si>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</si>
  <si>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</si>
  <si>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</si>
  <si>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</si>
  <si>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</si>
  <si>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</si>
  <si>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</si>
  <si>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</si>
  <si>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</si>
  <si>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</si>
  <si>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</si>
  <si>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</si>
  <si>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</si>
  <si>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</si>
  <si>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</si>
  <si>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</si>
  <si>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</si>
  <si>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</si>
  <si>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</si>
  <si>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</si>
  <si>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</si>
  <si>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</si>
  <si>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</si>
  <si>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</si>
  <si>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</si>
  <si>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</si>
  <si>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</si>
  <si>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</si>
  <si>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</si>
  <si>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</si>
  <si>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</si>
  <si>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</si>
  <si>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</si>
  <si>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</si>
  <si>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</si>
  <si>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</si>
  <si>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</si>
  <si>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</si>
  <si>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</si>
  <si>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</si>
  <si>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</si>
  <si>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</si>
  <si>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</si>
  <si>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</si>
  <si>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</si>
  <si>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</si>
  <si>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</si>
  <si>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</si>
  <si>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</si>
  <si>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</si>
  <si>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</si>
  <si>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</si>
  <si>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</si>
  <si>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</si>
  <si>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</si>
  <si>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</si>
  <si>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</si>
  <si>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</si>
  <si>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</si>
  <si>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</si>
  <si>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</si>
  <si>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</si>
  <si>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</si>
  <si>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</si>
  <si>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</si>
  <si>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</si>
  <si>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</si>
  <si>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</si>
  <si>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</si>
  <si>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</si>
  <si>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</si>
  <si>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</si>
  <si>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</si>
  <si>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</si>
  <si>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</si>
  <si>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</si>
  <si>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</si>
  <si>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</si>
  <si>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</si>
  <si>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</si>
  <si>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</si>
  <si>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</si>
  <si>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</si>
  <si>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</si>
  <si>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</si>
  <si>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</si>
  <si>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</si>
  <si>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</si>
  <si>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</si>
  <si>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</si>
  <si>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</si>
  <si>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</si>
  <si>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</si>
  <si>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</si>
  <si>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</si>
  <si>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</si>
  <si>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</si>
  <si>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</si>
  <si>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</si>
  <si>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</si>
  <si>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</si>
  <si>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</si>
  <si>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</si>
  <si>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</si>
  <si>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</si>
  <si>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</si>
  <si>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</si>
  <si>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</si>
  <si>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</si>
  <si>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</si>
  <si>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</si>
  <si>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</si>
  <si>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</si>
  <si>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</si>
  <si>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</si>
  <si>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</si>
  <si>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</si>
  <si>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</si>
  <si>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</si>
  <si>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</si>
  <si>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</si>
  <si>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</si>
  <si>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</si>
  <si>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</si>
  <si>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</si>
  <si>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</si>
  <si>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</si>
  <si>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</si>
  <si>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</si>
  <si>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</si>
  <si>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</si>
  <si>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</si>
  <si>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</si>
  <si>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</si>
  <si>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</si>
  <si>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</si>
  <si>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</si>
  <si>
    <t>bringgold Ch</t>
  </si>
  <si>
    <t>352,353</t>
  </si>
  <si>
    <t>355</t>
  </si>
  <si>
    <t>356</t>
  </si>
  <si>
    <t>357</t>
  </si>
  <si>
    <t>358,359,360</t>
  </si>
  <si>
    <t>361</t>
  </si>
  <si>
    <t>362,363</t>
  </si>
  <si>
    <t>364,365</t>
  </si>
  <si>
    <t>366</t>
  </si>
  <si>
    <t>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</si>
</sst>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81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133167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9525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45720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64770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8"/>
  <sheetViews>
    <sheetView zoomScaleNormal="100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M31" sqref="M31"/>
    </sheetView>
  </sheetViews>
  <sheetFormatPr defaultColWidth="16.7109375" defaultRowHeight="11.25" x14ac:dyDescent="0.2"/>
  <cols>
    <col min="1" max="1" width="18" style="99" bestFit="1" customWidth="1"/>
    <col min="2" max="2" width="9.570312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9.5703125" style="233" bestFit="1" customWidth="1"/>
    <col min="8" max="8" width="6.5703125" style="377" bestFit="1" customWidth="1"/>
    <col min="9" max="9" width="4" style="377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6.5703125" style="378" bestFit="1" customWidth="1"/>
    <col min="24" max="24" width="9.570312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154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34.5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10</v>
      </c>
      <c r="I4" s="327">
        <f>SUMIF(PC!$1:$1,$Z4,PC!$85:$85)</f>
        <v>0</v>
      </c>
      <c r="J4" s="325">
        <f>SUMIF(FH!$1:$1,$Z4,FH!$99:$99)</f>
        <v>12</v>
      </c>
      <c r="K4" s="328">
        <f>SUMIF('T22'!$1:$1,$Z4,'T22'!$99:$99)</f>
        <v>12.5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345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193</v>
      </c>
      <c r="B5" s="569">
        <v>10</v>
      </c>
      <c r="C5" s="569">
        <v>15</v>
      </c>
      <c r="D5" s="322">
        <f>SUM(G5:P5)</f>
        <v>60.5</v>
      </c>
      <c r="E5" s="323">
        <f>SUM(Q5:W5)</f>
        <v>138.3301282051282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18.25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3.9999999999999991</v>
      </c>
      <c r="L5" s="325">
        <f>SUMIF(RF!$1:$1,$Z5,RF!$18:$18)</f>
        <v>33.5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4.75</v>
      </c>
      <c r="Q5" s="196">
        <f>SUMIF(Driver!$1:$1,$Z5,Driver!$19:$19)</f>
        <v>0</v>
      </c>
      <c r="R5" s="196">
        <f>SUMIF(PP!$1:$1,$Z5,PP!$85:$85)</f>
        <v>40</v>
      </c>
      <c r="S5" s="196">
        <f>SUMIF(PC!$1:$1,$Z5,PC!$86:$86)</f>
        <v>0</v>
      </c>
      <c r="T5" s="196">
        <f>SUMIF(RF!$1:$1,$Z5,RF!$22:$22)</f>
        <v>67</v>
      </c>
      <c r="U5" s="325">
        <f>SUMIF(SC!$1:$1,$Z5,IF(DAY(PayDay1)=1,SC!$18:$18,SC!$36:$36))</f>
        <v>0</v>
      </c>
      <c r="V5" s="330">
        <f>SUMIF(OT!$1:$1,$Z5,OT!$214:$214)</f>
        <v>11.330128205128204</v>
      </c>
      <c r="W5" s="556">
        <v>20</v>
      </c>
      <c r="X5" s="331">
        <f>(D5*B5)+E5+F5</f>
        <v>743.33012820512818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49.25</v>
      </c>
      <c r="E6" s="323">
        <f>SUM(Q6:W6)</f>
        <v>37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9</v>
      </c>
      <c r="I6" s="327">
        <f>SUMIF(PC!$1:$1,$Z6,PC!$85:$85)</f>
        <v>0</v>
      </c>
      <c r="J6" s="325">
        <f>SUMIF(FH!$1:$1,$Z6,FH!$99:$99)</f>
        <v>10.750000000000002</v>
      </c>
      <c r="K6" s="328">
        <f>SUMIF('T22'!$1:$1,$Z6,'T22'!$99:$99)</f>
        <v>3.2499999999999991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5</v>
      </c>
      <c r="W6" s="556"/>
      <c r="X6" s="331">
        <f>(D6*B6)+E6+F6</f>
        <v>529.5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32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12.25</v>
      </c>
      <c r="I7" s="327">
        <f>SUMIF(PC!$1:$1,$Z7,PC!$85:$85)</f>
        <v>0</v>
      </c>
      <c r="J7" s="325">
        <f>SUMIF(FH!$1:$1,$Z7,FH!$99:$99)</f>
        <v>17</v>
      </c>
      <c r="K7" s="328">
        <f>SUMIF('T22'!$1:$1,$Z7,'T22'!$99:$99)</f>
        <v>2.7500000000000009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320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56.5</v>
      </c>
      <c r="E8" s="323">
        <f>SUM(Q8:W8)</f>
        <v>11.25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15.75</v>
      </c>
      <c r="I8" s="327">
        <f>SUMIF(PC!$1:$1,$Z8,PC!$85:$85)</f>
        <v>0</v>
      </c>
      <c r="J8" s="325">
        <f>SUMIF(FH!$1:$1,$Z8,FH!$99:$99)</f>
        <v>36.75</v>
      </c>
      <c r="K8" s="328">
        <f>SUMIF('T22'!$1:$1,$Z8,'T22'!$99:$99)</f>
        <v>4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11.25</v>
      </c>
      <c r="W8" s="556"/>
      <c r="X8" s="331">
        <f>(D8*B8)+E8+F8</f>
        <v>576.25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21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4.2500000000000009</v>
      </c>
      <c r="K9" s="328">
        <f>SUMIF('T22'!$1:$1,$Z9,'T22'!$99:$99)</f>
        <v>3.2499999999999991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210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171</v>
      </c>
      <c r="B10" s="569">
        <v>10</v>
      </c>
      <c r="C10" s="569">
        <v>13.5</v>
      </c>
      <c r="D10" s="322">
        <f>SUM(G10:P10)</f>
        <v>33.25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6.5</v>
      </c>
      <c r="I10" s="327">
        <f>SUMIF(PC!$1:$1,$Z10,PC!$85:$85)</f>
        <v>0</v>
      </c>
      <c r="J10" s="325">
        <f>SUMIF(FH!$1:$1,$Z10,FH!$99:$99)</f>
        <v>21.75</v>
      </c>
      <c r="K10" s="328">
        <f>SUMIF('T22'!$1:$1,$Z10,'T22'!$99:$99)</f>
        <v>5.0000000000000009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332.5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33.75</v>
      </c>
      <c r="E11" s="323">
        <f>SUM(Q11:W11)</f>
        <v>26.25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27.25</v>
      </c>
      <c r="I11" s="327">
        <f>SUMIF(PC!$1:$1,$Z11,PC!$85:$85)</f>
        <v>0</v>
      </c>
      <c r="J11" s="325">
        <f>SUMIF(FH!$1:$1,$Z11,FH!$99:$99)</f>
        <v>3</v>
      </c>
      <c r="K11" s="328">
        <f>SUMIF('T22'!$1:$1,$Z11,'T22'!$99:$99)</f>
        <v>3.5000000000000009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21.25</v>
      </c>
      <c r="W11" s="556">
        <v>5</v>
      </c>
      <c r="X11" s="331">
        <f>(D11*B11)+E11+F11</f>
        <v>363.75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204</v>
      </c>
      <c r="B12" s="569">
        <v>10</v>
      </c>
      <c r="C12" s="569">
        <v>13.5</v>
      </c>
      <c r="D12" s="322">
        <f>SUM(G12:P12)</f>
        <v>12.25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11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0</v>
      </c>
      <c r="O12" s="325">
        <f>SUMIF(HoO!$1:$1,$Z12,IF(DAY(PayDay1)=1,HoO!$17:$17,HoO!$34:$34))</f>
        <v>0</v>
      </c>
      <c r="P12" s="329">
        <f>SUMIF(TM!$1:$1,$Z12,TM!$18:$18)</f>
        <v>1.25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122.5</v>
      </c>
      <c r="Y12" s="321"/>
      <c r="Z12" s="321" t="str">
        <f>IFERROR(LEFT(A12,SEARCH(",",A12)-1)&amp;MID(A12,SEARCH(" ",A12),3)," ")</f>
        <v>Ellescas Ad</v>
      </c>
    </row>
    <row r="13" spans="1:29" s="332" customFormat="1" x14ac:dyDescent="0.2">
      <c r="A13" s="634" t="s">
        <v>234</v>
      </c>
      <c r="B13" s="569">
        <v>10</v>
      </c>
      <c r="C13" s="569">
        <v>13.5</v>
      </c>
      <c r="D13" s="322">
        <f>SUM(G13:P13)</f>
        <v>20.420000000000002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13.92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5.25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204.20000000000002</v>
      </c>
      <c r="Y13" s="321"/>
      <c r="Z13" s="321" t="str">
        <f>IFERROR(LEFT(A13,SEARCH(",",A13)-1)&amp;MID(A13,SEARCH(" ",A13),3)," ")</f>
        <v>Esquivel Je</v>
      </c>
    </row>
    <row r="14" spans="1:29" s="332" customFormat="1" x14ac:dyDescent="0.2">
      <c r="A14" s="634" t="s">
        <v>101</v>
      </c>
      <c r="B14" s="569">
        <v>10</v>
      </c>
      <c r="C14" s="569">
        <v>13.5</v>
      </c>
      <c r="D14" s="322">
        <f>SUM(G14:P14)</f>
        <v>72.710000000000008</v>
      </c>
      <c r="E14" s="323">
        <f>SUM(Q14:W14)</f>
        <v>22.300000000000004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0</v>
      </c>
      <c r="I14" s="327">
        <f>SUMIF(PC!$1:$1,$Z14,PC!$85:$85)</f>
        <v>0</v>
      </c>
      <c r="J14" s="325">
        <f>SUMIF(FH!$1:$1,$Z14,FH!$99:$99)</f>
        <v>4.7500000000000018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67.960000000000008</v>
      </c>
      <c r="O14" s="325">
        <f>SUMIF(HoO!$1:$1,$Z14,IF(DAY(PayDay1)=1,HoO!$17:$17,HoO!$34:$34))</f>
        <v>0</v>
      </c>
      <c r="P14" s="329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22.300000000000004</v>
      </c>
      <c r="W14" s="556"/>
      <c r="X14" s="331">
        <f>(D14*B14)+E14+F14</f>
        <v>749.40000000000009</v>
      </c>
      <c r="Y14" s="321"/>
      <c r="Z14" s="321" t="str">
        <f>IFERROR(LEFT(A14,SEARCH(",",A14)-1)&amp;MID(A14,SEARCH(" ",A14),3)," ")</f>
        <v>Flores Os</v>
      </c>
    </row>
    <row r="15" spans="1:29" s="332" customFormat="1" x14ac:dyDescent="0.2">
      <c r="A15" s="634" t="s">
        <v>141</v>
      </c>
      <c r="B15" s="569">
        <v>10</v>
      </c>
      <c r="C15" s="569">
        <v>13.5</v>
      </c>
      <c r="D15" s="322">
        <f>SUM(G15:P15)</f>
        <v>9.5</v>
      </c>
      <c r="E15" s="323">
        <f>SUM(Q15:W15)</f>
        <v>0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9.5</v>
      </c>
      <c r="M15" s="325">
        <f>SUMIF(SC!$1:$1,$Z15,IF(DAY(PayDay1)=1,SC!$17:$17,SC!$35:$35))</f>
        <v>0</v>
      </c>
      <c r="N15" s="325">
        <f>SUMIF('RC'!$1:$1,$Z15,'RC'!$18:$18)</f>
        <v>0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0</v>
      </c>
      <c r="W15" s="556"/>
      <c r="X15" s="331">
        <f>(D15*B15)+E15+F15</f>
        <v>95</v>
      </c>
      <c r="Y15" s="321"/>
      <c r="Z15" s="321" t="str">
        <f>IFERROR(LEFT(A15,SEARCH(",",A15)-1)&amp;MID(A15,SEARCH(" ",A15),3)," ")</f>
        <v>Grecin An</v>
      </c>
    </row>
    <row r="16" spans="1:29" s="332" customFormat="1" x14ac:dyDescent="0.2">
      <c r="A16" s="634" t="s">
        <v>203</v>
      </c>
      <c r="B16" s="569">
        <v>10</v>
      </c>
      <c r="C16" s="569">
        <v>13.5</v>
      </c>
      <c r="D16" s="322">
        <f>SUM(G16:P16)</f>
        <v>22.5</v>
      </c>
      <c r="E16" s="323">
        <f>SUM(Q16:W16)</f>
        <v>5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8.75</v>
      </c>
      <c r="L16" s="325">
        <f>SUMIF(RF!$1:$1,$Z16,RF!$18:$18)</f>
        <v>0</v>
      </c>
      <c r="M16" s="325">
        <f>SUMIF(SC!$1:$1,$Z16,IF(DAY(PayDay1)=1,SC!$17:$17,SC!$35:$35))</f>
        <v>0</v>
      </c>
      <c r="N16" s="325">
        <f>SUMIF('RC'!$1:$1,$Z16,'RC'!$18:$18)</f>
        <v>13.75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5</v>
      </c>
      <c r="W16" s="556"/>
      <c r="X16" s="331">
        <f>(D16*B16)+E16+F16</f>
        <v>230</v>
      </c>
      <c r="Y16" s="321"/>
      <c r="Z16" s="321" t="str">
        <f>IFERROR(LEFT(A16,SEARCH(",",A16)-1)&amp;MID(A16,SEARCH(" ",A16),3)," ")</f>
        <v>Heflin Jo</v>
      </c>
    </row>
    <row r="17" spans="1:26" s="332" customFormat="1" x14ac:dyDescent="0.2">
      <c r="A17" s="634" t="s">
        <v>127</v>
      </c>
      <c r="B17" s="569">
        <v>10</v>
      </c>
      <c r="C17" s="569">
        <v>13.5</v>
      </c>
      <c r="D17" s="322">
        <f>SUM(G17:P17)</f>
        <v>46.75</v>
      </c>
      <c r="E17" s="323">
        <f>SUM(Q17:W17)</f>
        <v>0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14</v>
      </c>
      <c r="K17" s="328">
        <f>SUMIF('T22'!$1:$1,$Z17,'T22'!$99:$99)</f>
        <v>10.5</v>
      </c>
      <c r="L17" s="325">
        <f>SUMIF(RF!$1:$1,$Z17,RF!$18:$18)</f>
        <v>4.5</v>
      </c>
      <c r="M17" s="325">
        <f>SUMIF(SC!$1:$1,$Z17,IF(DAY(PayDay1)=1,SC!$17:$17,SC!$35:$35))</f>
        <v>0</v>
      </c>
      <c r="N17" s="325">
        <f>SUMIF('RC'!$1:$1,$Z17,'RC'!$18:$18)</f>
        <v>0</v>
      </c>
      <c r="O17" s="325">
        <f>SUMIF(HoO!$1:$1,$Z17,IF(DAY(PayDay1)=1,HoO!$17:$17,HoO!$34:$34))</f>
        <v>11</v>
      </c>
      <c r="P17" s="329">
        <f>SUMIF(TM!$1:$1,$Z17,TM!$18:$18)</f>
        <v>6.75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0</v>
      </c>
      <c r="W17" s="556"/>
      <c r="X17" s="331">
        <f>(D17*B17)+E17+F17</f>
        <v>467.5</v>
      </c>
      <c r="Y17" s="321"/>
      <c r="Z17" s="321" t="str">
        <f>IFERROR(LEFT(A17,SEARCH(",",A17)-1)&amp;MID(A17,SEARCH(" ",A17),3)," ")</f>
        <v>Kane Ro</v>
      </c>
    </row>
    <row r="18" spans="1:26" s="332" customFormat="1" x14ac:dyDescent="0.2">
      <c r="A18" s="634" t="s">
        <v>199</v>
      </c>
      <c r="B18" s="569">
        <v>10</v>
      </c>
      <c r="C18" s="569">
        <v>13.5</v>
      </c>
      <c r="D18" s="322">
        <f>SUM(G18:P18)</f>
        <v>28.250000000000004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12</v>
      </c>
      <c r="I18" s="327">
        <f>SUMIF(PC!$1:$1,$Z18,PC!$85:$85)</f>
        <v>0</v>
      </c>
      <c r="J18" s="325">
        <f>SUMIF(FH!$1:$1,$Z18,FH!$99:$99)</f>
        <v>6.7500000000000027</v>
      </c>
      <c r="K18" s="328">
        <f>SUMIF('T22'!$1:$1,$Z18,'T22'!$99:$99)</f>
        <v>9.5</v>
      </c>
      <c r="L18" s="325">
        <f>SUMIF(RF!$1:$1,$Z18,RF!$18:$18)</f>
        <v>0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0</v>
      </c>
      <c r="P18" s="329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282.50000000000006</v>
      </c>
      <c r="Y18" s="321"/>
      <c r="Z18" s="321" t="str">
        <f>IFERROR(LEFT(A18,SEARCH(",",A18)-1)&amp;MID(A18,SEARCH(" ",A18),3)," ")</f>
        <v>Klein Mi</v>
      </c>
    </row>
    <row r="19" spans="1:26" s="332" customFormat="1" x14ac:dyDescent="0.2">
      <c r="A19" s="634" t="s">
        <v>143</v>
      </c>
      <c r="B19" s="569">
        <v>10</v>
      </c>
      <c r="C19" s="569">
        <v>13.5</v>
      </c>
      <c r="D19" s="322">
        <f>SUM(G19:P19)</f>
        <v>27.75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13.25</v>
      </c>
      <c r="I19" s="327">
        <f>SUMIF(PC!$1:$1,$Z19,PC!$85:$85)</f>
        <v>0</v>
      </c>
      <c r="J19" s="325">
        <f>SUMIF(FH!$1:$1,$Z19,FH!$99:$99)</f>
        <v>5.0000000000000009</v>
      </c>
      <c r="K19" s="328">
        <f>SUMIF('T22'!$1:$1,$Z19,'T22'!$99:$99)</f>
        <v>9.5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277.5</v>
      </c>
      <c r="Y19" s="321"/>
      <c r="Z19" s="321" t="str">
        <f>IFERROR(LEFT(A19,SEARCH(",",A19)-1)&amp;MID(A19,SEARCH(" ",A19),3)," ")</f>
        <v>Knight Al</v>
      </c>
    </row>
    <row r="20" spans="1:26" s="332" customFormat="1" x14ac:dyDescent="0.2">
      <c r="A20" s="634" t="s">
        <v>229</v>
      </c>
      <c r="B20" s="569">
        <v>10</v>
      </c>
      <c r="C20" s="569">
        <v>13.5</v>
      </c>
      <c r="D20" s="322">
        <f>SUM(G20:P20)</f>
        <v>25.000000000000004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3.25</v>
      </c>
      <c r="I20" s="327">
        <f>SUMIF(PC!$1:$1,$Z20,PC!$85:$85)</f>
        <v>0</v>
      </c>
      <c r="J20" s="325">
        <f>SUMIF(FH!$1:$1,$Z20,FH!$99:$99)</f>
        <v>14.750000000000004</v>
      </c>
      <c r="K20" s="328">
        <f>SUMIF('T22'!$1:$1,$Z20,'T22'!$99:$99)</f>
        <v>6.9999999999999991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250.00000000000003</v>
      </c>
      <c r="Y20" s="321"/>
      <c r="Z20" s="321" t="str">
        <f>IFERROR(LEFT(A20,SEARCH(",",A20)-1)&amp;MID(A20,SEARCH(" ",A20),3)," ")</f>
        <v>Levesque Qu</v>
      </c>
    </row>
    <row r="21" spans="1:26" s="332" customFormat="1" x14ac:dyDescent="0.2">
      <c r="A21" s="634" t="s">
        <v>236</v>
      </c>
      <c r="B21" s="569">
        <v>10</v>
      </c>
      <c r="C21" s="569">
        <v>13.5</v>
      </c>
      <c r="D21" s="322">
        <f>SUM(G21:P21)</f>
        <v>19.7</v>
      </c>
      <c r="E21" s="323">
        <f>SUM(Q21:W21)</f>
        <v>2.2499999999999964</v>
      </c>
      <c r="F21" s="324">
        <f>SUMIF(PP!$1:$1,$Z21,PP!$86:$86)+SUMIF(PC!$1:$1,$Z21,PC!$87:$87)</f>
        <v>0</v>
      </c>
      <c r="G21" s="325">
        <f>SUMIF(Driver!$1:$1,$Z21,Driver!$18:$18)</f>
        <v>19.7</v>
      </c>
      <c r="H21" s="326">
        <f>SUMIF(PP!$1:$1,$Z21,PP!$84:$84)</f>
        <v>0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2.2499999999999964</v>
      </c>
      <c r="W21" s="556"/>
      <c r="X21" s="331">
        <f>(D21*B21)+E21+F21</f>
        <v>199.25</v>
      </c>
      <c r="Y21" s="321"/>
      <c r="Z21" s="321" t="str">
        <f>IFERROR(LEFT(A21,SEARCH(",",A21)-1)&amp;MID(A21,SEARCH(" ",A21),3)," ")</f>
        <v>Madkins Ty</v>
      </c>
    </row>
    <row r="22" spans="1:26" s="332" customFormat="1" x14ac:dyDescent="0.2">
      <c r="A22" s="634" t="s">
        <v>201</v>
      </c>
      <c r="B22" s="569">
        <v>10</v>
      </c>
      <c r="C22" s="569">
        <v>13.5</v>
      </c>
      <c r="D22" s="322">
        <f>SUM(G22:P22)</f>
        <v>12.5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7.5</v>
      </c>
      <c r="I22" s="327">
        <f>SUMIF(PC!$1:$1,$Z22,PC!$85:$85)</f>
        <v>0</v>
      </c>
      <c r="J22" s="325">
        <f>SUMIF(FH!$1:$1,$Z22,FH!$99:$99)</f>
        <v>5.0000000000000009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>(D22*B22)+E22+F22</f>
        <v>125</v>
      </c>
      <c r="Y22" s="321"/>
      <c r="Z22" s="321" t="str">
        <f>IFERROR(LEFT(A22,SEARCH(",",A22)-1)&amp;MID(A22,SEARCH(" ",A22),3)," ")</f>
        <v>Martin Ni</v>
      </c>
    </row>
    <row r="23" spans="1:26" s="332" customFormat="1" x14ac:dyDescent="0.2">
      <c r="A23" s="634" t="s">
        <v>139</v>
      </c>
      <c r="B23" s="569">
        <v>10</v>
      </c>
      <c r="C23" s="569">
        <v>13.5</v>
      </c>
      <c r="D23" s="322">
        <f>SUM(G23:P23)</f>
        <v>58.5</v>
      </c>
      <c r="E23" s="323">
        <f>SUM(Q23:W23)</f>
        <v>117.5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47.75</v>
      </c>
      <c r="I23" s="327">
        <f>SUMIF(PC!$1:$1,$Z23,PC!$85:$85)</f>
        <v>0</v>
      </c>
      <c r="J23" s="325">
        <f>SUMIF(FH!$1:$1,$Z23,FH!$99:$99)</f>
        <v>7.7499999999999991</v>
      </c>
      <c r="K23" s="328">
        <f>SUMIF('T22'!$1:$1,$Z23,'T22'!$99:$99)</f>
        <v>3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100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17.5</v>
      </c>
      <c r="W23" s="556"/>
      <c r="X23" s="331">
        <f>(D23*B23)+E23+F23</f>
        <v>702.5</v>
      </c>
      <c r="Y23" s="321"/>
      <c r="Z23" s="321" t="str">
        <f>IFERROR(LEFT(A23,SEARCH(",",A23)-1)&amp;MID(A23,SEARCH(" ",A23),3)," ")</f>
        <v>McLaughlin Da</v>
      </c>
    </row>
    <row r="24" spans="1:26" s="332" customFormat="1" x14ac:dyDescent="0.2">
      <c r="A24" s="634" t="s">
        <v>230</v>
      </c>
      <c r="B24" s="569">
        <v>10</v>
      </c>
      <c r="C24" s="569">
        <v>13.5</v>
      </c>
      <c r="D24" s="322">
        <f>SUM(G24:P24)</f>
        <v>15.75</v>
      </c>
      <c r="E24" s="323">
        <f>SUM(Q24:W24)</f>
        <v>0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0</v>
      </c>
      <c r="I24" s="327">
        <f>SUMIF(PC!$1:$1,$Z24,PC!$85:$85)</f>
        <v>0</v>
      </c>
      <c r="J24" s="325">
        <f>SUMIF(FH!$1:$1,$Z24,FH!$99:$99)</f>
        <v>12.25</v>
      </c>
      <c r="K24" s="328">
        <f>SUMIF('T22'!$1:$1,$Z24,'T22'!$99:$99)</f>
        <v>3.5000000000000009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0</v>
      </c>
      <c r="W24" s="556"/>
      <c r="X24" s="331">
        <f>(D24*B24)+E24+F24</f>
        <v>157.5</v>
      </c>
      <c r="Y24" s="321"/>
      <c r="Z24" s="321" t="str">
        <f>IFERROR(LEFT(A24,SEARCH(",",A24)-1)&amp;MID(A24,SEARCH(" ",A24),3)," ")</f>
        <v>Ocampo-Mora Ce</v>
      </c>
    </row>
    <row r="25" spans="1:26" s="332" customFormat="1" x14ac:dyDescent="0.2">
      <c r="A25" s="634" t="s">
        <v>227</v>
      </c>
      <c r="B25" s="569">
        <v>10</v>
      </c>
      <c r="C25" s="569">
        <v>13.5</v>
      </c>
      <c r="D25" s="322">
        <f>SUM(G25:P25)</f>
        <v>1.75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1.75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17.5</v>
      </c>
      <c r="Y25" s="321"/>
      <c r="Z25" s="321" t="str">
        <f>IFERROR(LEFT(A25,SEARCH(",",A25)-1)&amp;MID(A25,SEARCH(" ",A25),3)," ")</f>
        <v>Pribilo Ch</v>
      </c>
    </row>
    <row r="26" spans="1:26" s="332" customFormat="1" x14ac:dyDescent="0.2">
      <c r="A26" s="634" t="s">
        <v>206</v>
      </c>
      <c r="B26" s="569">
        <v>10</v>
      </c>
      <c r="C26" s="569">
        <v>13.5</v>
      </c>
      <c r="D26" s="322">
        <f>SUM(G26:P26)</f>
        <v>23.5</v>
      </c>
      <c r="E26" s="323">
        <f>SUM(Q26:W26)</f>
        <v>2.5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16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3.75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3.75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2.5</v>
      </c>
      <c r="W26" s="556"/>
      <c r="X26" s="331">
        <f>(D26*B26)+E26+F26</f>
        <v>237.5</v>
      </c>
      <c r="Y26" s="321"/>
      <c r="Z26" s="321" t="str">
        <f>IFERROR(LEFT(A26,SEARCH(",",A26)-1)&amp;MID(A26,SEARCH(" ",A26),3)," ")</f>
        <v>Ramsier Sa</v>
      </c>
    </row>
    <row r="27" spans="1:26" s="332" customFormat="1" x14ac:dyDescent="0.2">
      <c r="A27" s="634" t="s">
        <v>138</v>
      </c>
      <c r="B27" s="569">
        <v>10</v>
      </c>
      <c r="C27" s="569">
        <v>13.5</v>
      </c>
      <c r="D27" s="322">
        <f>SUM(G27:P27)</f>
        <v>13.5</v>
      </c>
      <c r="E27" s="323">
        <f>SUM(Q27:W27)</f>
        <v>0</v>
      </c>
      <c r="F27" s="324">
        <f>SUMIF(PP!$1:$1,$Z27,PP!$86:$86)+SUMIF(PC!$1:$1,$Z27,PC!$87:$87)</f>
        <v>0</v>
      </c>
      <c r="G27" s="325">
        <f>SUMIF(Driver!$1:$1,$Z27,Driver!$18:$18)</f>
        <v>13.5</v>
      </c>
      <c r="H27" s="326">
        <f>SUMIF(PP!$1:$1,$Z27,PP!$84:$84)</f>
        <v>0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0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0</v>
      </c>
      <c r="W27" s="556"/>
      <c r="X27" s="331">
        <f>(D27*B27)+E27+F27</f>
        <v>135</v>
      </c>
      <c r="Y27" s="321"/>
      <c r="Z27" s="321" t="str">
        <f>IFERROR(LEFT(A27,SEARCH(",",A27)-1)&amp;MID(A27,SEARCH(" ",A27),3)," ")</f>
        <v>Rochester Da</v>
      </c>
    </row>
    <row r="28" spans="1:26" s="332" customFormat="1" x14ac:dyDescent="0.2">
      <c r="A28" s="634" t="s">
        <v>235</v>
      </c>
      <c r="B28" s="569">
        <v>10</v>
      </c>
      <c r="C28" s="569">
        <v>13.5</v>
      </c>
      <c r="D28" s="322">
        <f>SUM(G28:P28)</f>
        <v>16.25</v>
      </c>
      <c r="E28" s="323">
        <f>SUM(Q28:W28)</f>
        <v>62.5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16.25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62.5</v>
      </c>
      <c r="W28" s="556"/>
      <c r="X28" s="331">
        <f>(D28*B28)+E28+F28</f>
        <v>225</v>
      </c>
      <c r="Y28" s="321"/>
      <c r="Z28" s="321" t="str">
        <f>IFERROR(LEFT(A28,SEARCH(",",A28)-1)&amp;MID(A28,SEARCH(" ",A28),3)," ")</f>
        <v>Rodriguez Be</v>
      </c>
    </row>
    <row r="29" spans="1:26" s="332" customFormat="1" x14ac:dyDescent="0.2">
      <c r="A29" s="634" t="s">
        <v>194</v>
      </c>
      <c r="B29" s="569">
        <v>10</v>
      </c>
      <c r="C29" s="569">
        <v>13.5</v>
      </c>
      <c r="D29" s="322">
        <f>SUM(G29:P29)</f>
        <v>60</v>
      </c>
      <c r="E29" s="323">
        <f>SUM(Q29:W29)</f>
        <v>118.86153943377148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27.25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32.75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65.5</v>
      </c>
      <c r="V29" s="330">
        <f>SUMIF(OT!$1:$1,$Z29,OT!$214:$214)</f>
        <v>53.361539433771483</v>
      </c>
      <c r="W29" s="556"/>
      <c r="X29" s="331">
        <f>(D29*B29)+E29+F29</f>
        <v>718.86153943377144</v>
      </c>
      <c r="Y29" s="321"/>
      <c r="Z29" s="321" t="str">
        <f>IFERROR(LEFT(A29,SEARCH(",",A29)-1)&amp;MID(A29,SEARCH(" ",A29),3)," ")</f>
        <v>Semeryuk Ti</v>
      </c>
    </row>
    <row r="30" spans="1:26" s="332" customFormat="1" x14ac:dyDescent="0.2">
      <c r="A30" s="634" t="s">
        <v>200</v>
      </c>
      <c r="B30" s="569">
        <v>10</v>
      </c>
      <c r="C30" s="569">
        <v>13.5</v>
      </c>
      <c r="D30" s="322">
        <f>SUM(G30:P30)</f>
        <v>4.75</v>
      </c>
      <c r="E30" s="323">
        <f>SUM(Q30:W30)</f>
        <v>0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4.75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0</v>
      </c>
      <c r="W30" s="556"/>
      <c r="X30" s="331">
        <f>(D30*B30)+E30+F30</f>
        <v>47.5</v>
      </c>
      <c r="Y30" s="321"/>
      <c r="Z30" s="321" t="str">
        <f>IFERROR(LEFT(A30,SEARCH(",",A30)-1)&amp;MID(A30,SEARCH(" ",A30),3)," ")</f>
        <v>Simmons Br</v>
      </c>
    </row>
    <row r="31" spans="1:26" s="332" customFormat="1" x14ac:dyDescent="0.2">
      <c r="A31" s="634" t="s">
        <v>100</v>
      </c>
      <c r="B31" s="569">
        <v>10.5</v>
      </c>
      <c r="C31" s="569">
        <v>13.5</v>
      </c>
      <c r="D31" s="322">
        <f>SUM(G31:P31)</f>
        <v>65.55</v>
      </c>
      <c r="E31" s="323">
        <f>SUM(Q31:W31)</f>
        <v>112.825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36.549999999999997</v>
      </c>
      <c r="I31" s="327">
        <f>SUMIF(PC!$1:$1,$Z31,PC!$85:$85)</f>
        <v>0</v>
      </c>
      <c r="J31" s="325">
        <f>SUMIF(FH!$1:$1,$Z31,FH!$99:$99)</f>
        <v>18.25</v>
      </c>
      <c r="K31" s="328">
        <f>SUMIF('T22'!$1:$1,$Z31,'T22'!$99:$99)</f>
        <v>8.25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2.5</v>
      </c>
      <c r="Q31" s="196">
        <f>SUMIF(Driver!$1:$1,$Z31,Driver!$19:$19)</f>
        <v>0</v>
      </c>
      <c r="R31" s="196">
        <f>SUMIF(PP!$1:$1,$Z31,PP!$85:$85)</f>
        <v>80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27.825000000000003</v>
      </c>
      <c r="W31" s="556">
        <v>5</v>
      </c>
      <c r="X31" s="331">
        <f>(D31*B31)+E31+F31</f>
        <v>801.1</v>
      </c>
      <c r="Y31" s="321"/>
      <c r="Z31" s="321" t="str">
        <f>IFERROR(LEFT(A31,SEARCH(",",A31)-1)&amp;MID(A31,SEARCH(" ",A31),3)," ")</f>
        <v>Skogberg Ma</v>
      </c>
    </row>
    <row r="32" spans="1:26" s="332" customFormat="1" x14ac:dyDescent="0.2">
      <c r="A32" s="634" t="s">
        <v>197</v>
      </c>
      <c r="B32" s="569">
        <v>10</v>
      </c>
      <c r="C32" s="569">
        <v>13.5</v>
      </c>
      <c r="D32" s="322">
        <f>SUM(G32:P32)</f>
        <v>4.75</v>
      </c>
      <c r="E32" s="323">
        <f>SUM(Q32:W32)</f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4.75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56"/>
      <c r="X32" s="331">
        <f>(D32*B32)+E32+F32</f>
        <v>47.5</v>
      </c>
      <c r="Y32" s="321"/>
      <c r="Z32" s="321" t="str">
        <f>IFERROR(LEFT(A32,SEARCH(",",A32)-1)&amp;MID(A32,SEARCH(" ",A32),3)," ")</f>
        <v>Snow Ky</v>
      </c>
    </row>
    <row r="33" spans="1:26" s="332" customFormat="1" x14ac:dyDescent="0.2">
      <c r="A33" s="634" t="s">
        <v>152</v>
      </c>
      <c r="B33" s="569">
        <v>10</v>
      </c>
      <c r="C33" s="569">
        <v>13.5</v>
      </c>
      <c r="D33" s="322">
        <f>SUM(G33:P33)</f>
        <v>24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15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9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240</v>
      </c>
      <c r="Y33" s="321"/>
      <c r="Z33" s="321" t="str">
        <f>IFERROR(LEFT(A33,SEARCH(",",A33)-1)&amp;MID(A33,SEARCH(" ",A33),3)," ")</f>
        <v>Tedeschi Tr</v>
      </c>
    </row>
    <row r="34" spans="1:26" x14ac:dyDescent="0.2">
      <c r="A34" s="634" t="s">
        <v>142</v>
      </c>
      <c r="B34" s="569">
        <v>10</v>
      </c>
      <c r="C34" s="569">
        <v>13.5</v>
      </c>
      <c r="D34" s="322">
        <f>SUM(G34:P34)</f>
        <v>31.75</v>
      </c>
      <c r="E34" s="323">
        <f>SUM(Q34:W34)</f>
        <v>21.25</v>
      </c>
      <c r="F34" s="324">
        <f>SUMIF(PP!$1:$1,$Z34,PP!$86:$86)+SUMIF(PC!$1:$1,$Z34,PC!$87:$87)</f>
        <v>39</v>
      </c>
      <c r="G34" s="325">
        <f>SUMIF(Driver!$1:$1,$Z34,Driver!$18:$18)</f>
        <v>0</v>
      </c>
      <c r="H34" s="326">
        <f>SUMIF(PP!$1:$1,$Z34,PP!$84:$84)</f>
        <v>3.5</v>
      </c>
      <c r="I34" s="327">
        <f>SUMIF(PC!$1:$1,$Z34,PC!$85:$85)</f>
        <v>0</v>
      </c>
      <c r="J34" s="325">
        <f>SUMIF(FH!$1:$1,$Z34,FH!$99:$99)</f>
        <v>6</v>
      </c>
      <c r="K34" s="328">
        <f>SUMIF('T22'!$1:$1,$Z34,'T22'!$99:$99)</f>
        <v>10.999999999999998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11.25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21.25</v>
      </c>
      <c r="W34" s="556"/>
      <c r="X34" s="331">
        <f>(D34*B34)+E34+F34</f>
        <v>377.75</v>
      </c>
      <c r="Y34" s="321"/>
      <c r="Z34" s="321" t="str">
        <f>IFERROR(LEFT(A34,SEARCH(",",A34)-1)&amp;MID(A34,SEARCH(" ",A34),3)," ")</f>
        <v>Thimmes Se</v>
      </c>
    </row>
    <row r="35" spans="1:26" s="332" customFormat="1" x14ac:dyDescent="0.2">
      <c r="A35" s="634" t="s">
        <v>126</v>
      </c>
      <c r="B35" s="569">
        <v>10</v>
      </c>
      <c r="C35" s="569">
        <v>13.5</v>
      </c>
      <c r="D35" s="322">
        <f>SUM(G35:P35)</f>
        <v>22.249999999999996</v>
      </c>
      <c r="E35" s="323">
        <f>SUM(Q35:W35)</f>
        <v>0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7.5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14.749999999999996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0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0</v>
      </c>
      <c r="W35" s="556"/>
      <c r="X35" s="331">
        <f>(D35*B35)+E35+F35</f>
        <v>222.49999999999997</v>
      </c>
      <c r="Y35" s="321"/>
      <c r="Z35" s="321" t="str">
        <f>IFERROR(LEFT(A35,SEARCH(",",A35)-1)&amp;MID(A35,SEARCH(" ",A35),3)," ")</f>
        <v>Torres Vi</v>
      </c>
    </row>
    <row r="36" spans="1:26" s="332" customFormat="1" x14ac:dyDescent="0.2">
      <c r="A36" s="634" t="s">
        <v>231</v>
      </c>
      <c r="B36" s="569">
        <v>10</v>
      </c>
      <c r="C36" s="569">
        <v>13.5</v>
      </c>
      <c r="D36" s="322">
        <f>SUM(G36:P36)</f>
        <v>5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0</v>
      </c>
      <c r="I36" s="327">
        <f>SUMIF(PC!$1:$1,$Z36,PC!$85:$85)</f>
        <v>0</v>
      </c>
      <c r="J36" s="325">
        <f>SUMIF(FH!$1:$1,$Z36,FH!$99:$99)</f>
        <v>5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50</v>
      </c>
      <c r="Y36" s="321"/>
      <c r="Z36" s="321" t="str">
        <f>IFERROR(LEFT(A36,SEARCH(",",A36)-1)&amp;MID(A36,SEARCH(" ",A36),3)," ")</f>
        <v>Veilleux Ma</v>
      </c>
    </row>
    <row r="37" spans="1:26" s="332" customFormat="1" x14ac:dyDescent="0.2">
      <c r="A37" s="634" t="s">
        <v>137</v>
      </c>
      <c r="B37" s="569">
        <v>10</v>
      </c>
      <c r="C37" s="569">
        <v>13.5</v>
      </c>
      <c r="D37" s="322">
        <f>SUM(G37:P37)</f>
        <v>40.75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18.75</v>
      </c>
      <c r="I37" s="327">
        <f>SUMIF(PC!$1:$1,$Z37,PC!$85:$85)</f>
        <v>0</v>
      </c>
      <c r="J37" s="325">
        <f>SUMIF(FH!$1:$1,$Z37,FH!$99:$99)</f>
        <v>13.5</v>
      </c>
      <c r="K37" s="328">
        <f>SUMIF('T22'!$1:$1,$Z37,'T22'!$99:$99)</f>
        <v>3.9999999999999991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4.5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407.5</v>
      </c>
      <c r="Y37" s="321"/>
      <c r="Z37" s="321" t="str">
        <f>IFERROR(LEFT(A37,SEARCH(",",A37)-1)&amp;MID(A37,SEARCH(" ",A37),3)," ")</f>
        <v>Wedman Ke</v>
      </c>
    </row>
    <row r="38" spans="1:26" s="332" customFormat="1" x14ac:dyDescent="0.2">
      <c r="A38" s="634"/>
      <c r="B38" s="569"/>
      <c r="C38" s="569"/>
      <c r="D38" s="322">
        <f>SUM(G38:P38)</f>
        <v>0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0</v>
      </c>
      <c r="Y38" s="321"/>
      <c r="Z38" s="321" t="str">
        <f>IFERROR(LEFT(A38,SEARCH(",",A38)-1)&amp;MID(A38,SEARCH(" ",A38),3)," ")</f>
        <v xml:space="preserve"> 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x14ac:dyDescent="0.2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634"/>
      <c r="B52" s="569"/>
      <c r="C52" s="569"/>
      <c r="D52" s="322">
        <f>SUM(G52:P52)</f>
        <v>0</v>
      </c>
      <c r="E52" s="323">
        <f>SUM(Q52:W52)</f>
        <v>0</v>
      </c>
      <c r="F52" s="324">
        <f>SUMIF(PP!$1:$1,$Z52,PP!$86:$86)+SUMIF(PC!$1:$1,$Z52,PC!$87:$87)</f>
        <v>0</v>
      </c>
      <c r="G52" s="325">
        <f>SUMIF(Driver!$1:$1,$Z52,Driver!$18:$18)</f>
        <v>0</v>
      </c>
      <c r="H52" s="326">
        <f>SUMIF(PP!$1:$1,$Z52,PP!$84:$84)</f>
        <v>0</v>
      </c>
      <c r="I52" s="327">
        <f>SUMIF(PC!$1:$1,$Z52,PC!$85:$85)</f>
        <v>0</v>
      </c>
      <c r="J52" s="325">
        <f>SUMIF(FH!$1:$1,$Z52,FH!$99:$99)</f>
        <v>0</v>
      </c>
      <c r="K52" s="328">
        <f>SUMIF('T22'!$1:$1,$Z52,'T22'!$99:$99)</f>
        <v>0</v>
      </c>
      <c r="L52" s="325">
        <f>SUMIF(RF!$1:$1,$Z52,RF!$18:$18)</f>
        <v>0</v>
      </c>
      <c r="M52" s="325">
        <f>SUMIF(SC!$1:$1,$Z52,IF(DAY(PayDay1)=1,SC!$17:$17,SC!$35:$35))</f>
        <v>0</v>
      </c>
      <c r="N52" s="325">
        <f>SUMIF('RC'!$1:$1,$Z52,'RC'!$18:$18)</f>
        <v>0</v>
      </c>
      <c r="O52" s="325">
        <f>SUMIF(HoO!$1:$1,$Z52,IF(DAY(PayDay1)=1,HoO!$17:$17,HoO!$34:$34))</f>
        <v>0</v>
      </c>
      <c r="P52" s="329">
        <f>SUMIF(TM!$1:$1,$Z52,TM!$18:$18)</f>
        <v>0</v>
      </c>
      <c r="Q52" s="196">
        <f>SUMIF(Driver!$1:$1,$Z52,Driver!$19:$19)</f>
        <v>0</v>
      </c>
      <c r="R52" s="196">
        <f>SUMIF(PP!$1:$1,$Z52,PP!$85:$85)</f>
        <v>0</v>
      </c>
      <c r="S52" s="196">
        <f>SUMIF(PC!$1:$1,$Z52,PC!$86:$86)</f>
        <v>0</v>
      </c>
      <c r="T52" s="196">
        <f>SUMIF(RF!$1:$1,$Z52,RF!$22:$22)</f>
        <v>0</v>
      </c>
      <c r="U52" s="325">
        <f>SUMIF(SC!$1:$1,$Z52,IF(DAY(PayDay1)=1,SC!$18:$18,SC!$36:$36))</f>
        <v>0</v>
      </c>
      <c r="V52" s="330">
        <f>SUMIF(OT!$1:$1,$Z52,OT!$214:$214)</f>
        <v>0</v>
      </c>
      <c r="W52" s="556"/>
      <c r="X52" s="331">
        <f>(D52*B52)+E52+F52</f>
        <v>0</v>
      </c>
      <c r="Y52" s="321"/>
      <c r="Z52" s="321" t="str">
        <f>IFERROR(LEFT(A52,SEARCH(",",A52)-1)&amp;MID(A52,SEARCH(" ",A52),3)," ")</f>
        <v xml:space="preserve"> </v>
      </c>
    </row>
    <row r="53" spans="1:26" s="332" customFormat="1" ht="12" thickBot="1" x14ac:dyDescent="0.25">
      <c r="A53" s="333" t="s">
        <v>3</v>
      </c>
      <c r="B53" s="334"/>
      <c r="C53" s="465"/>
      <c r="D53" s="335">
        <f>SUM(D2:D52)</f>
        <v>1006.13</v>
      </c>
      <c r="E53" s="336">
        <f>SUM(E2:E52)</f>
        <v>677.81666763889973</v>
      </c>
      <c r="F53" s="334">
        <f>SUM(F2:F52)</f>
        <v>39</v>
      </c>
      <c r="G53" s="337">
        <f>SUM(G2:G52)</f>
        <v>33.200000000000003</v>
      </c>
      <c r="H53" s="338">
        <f>SUM(H2:H52)</f>
        <v>364.46999999999997</v>
      </c>
      <c r="I53" s="339">
        <f>SUM(I2:I52)</f>
        <v>0</v>
      </c>
      <c r="J53" s="337">
        <f>SUM(J2:J52)</f>
        <v>218.5</v>
      </c>
      <c r="K53" s="340">
        <f>SUM(K2:K52)</f>
        <v>146</v>
      </c>
      <c r="L53" s="337">
        <f>SUM(L2:L52)</f>
        <v>73.75</v>
      </c>
      <c r="M53" s="337">
        <f>SUM(M2:M52)</f>
        <v>32.75</v>
      </c>
      <c r="N53" s="337">
        <f>SUM(N2:N52)</f>
        <v>101.21000000000001</v>
      </c>
      <c r="O53" s="337">
        <f>SUM(O2:O52)</f>
        <v>19.75</v>
      </c>
      <c r="P53" s="341">
        <f>SUM(P2:P52)</f>
        <v>16.5</v>
      </c>
      <c r="Q53" s="334">
        <f>SUM(Q2:Q52)</f>
        <v>0</v>
      </c>
      <c r="R53" s="334">
        <f>SUM(R2:R52)</f>
        <v>220</v>
      </c>
      <c r="S53" s="334">
        <f>SUM(S2:S52)</f>
        <v>0</v>
      </c>
      <c r="T53" s="334">
        <f>SUM(T2:T52)</f>
        <v>99</v>
      </c>
      <c r="U53" s="334">
        <f>SUM(U2:U52)</f>
        <v>65.5</v>
      </c>
      <c r="V53" s="334">
        <f>SUM(V2:V52)</f>
        <v>263.31666763889967</v>
      </c>
      <c r="W53" s="461">
        <f>SUM(W2:W52)</f>
        <v>30</v>
      </c>
      <c r="X53" s="342">
        <f>SUM(X2:X52)</f>
        <v>10810.8916676389</v>
      </c>
      <c r="Y53" s="457"/>
      <c r="Z53" s="457"/>
    </row>
    <row r="54" spans="1:26" s="332" customFormat="1" ht="12" thickBot="1" x14ac:dyDescent="0.25">
      <c r="A54" s="343"/>
      <c r="B54" s="344"/>
      <c r="C54" s="344"/>
      <c r="D54" s="345"/>
      <c r="E54" s="346"/>
      <c r="F54" s="347"/>
      <c r="G54" s="94"/>
      <c r="H54" s="348"/>
      <c r="I54" s="349"/>
      <c r="J54" s="94"/>
      <c r="K54" s="350"/>
      <c r="L54" s="94"/>
      <c r="M54" s="94"/>
      <c r="N54" s="94"/>
      <c r="O54" s="94"/>
      <c r="P54" s="351"/>
      <c r="Q54" s="344"/>
      <c r="R54" s="344"/>
      <c r="S54" s="344"/>
      <c r="T54" s="344"/>
      <c r="U54" s="344"/>
      <c r="V54" s="352"/>
      <c r="W54" s="462"/>
      <c r="X54" s="458"/>
      <c r="Y54" s="208"/>
      <c r="Z54" s="208"/>
    </row>
    <row r="55" spans="1:26" s="332" customFormat="1" x14ac:dyDescent="0.2">
      <c r="A55" s="353" t="s">
        <v>13</v>
      </c>
      <c r="B55" s="354"/>
      <c r="C55" s="354"/>
      <c r="D55" s="355">
        <f>SUM(G55:P55)</f>
        <v>1006.13</v>
      </c>
      <c r="E55" s="356">
        <f>SUM(Q55:W55)</f>
        <v>677.81666763889962</v>
      </c>
      <c r="F55" s="357">
        <f>PP!C86+PC!C87</f>
        <v>39</v>
      </c>
      <c r="G55" s="358">
        <f>Driver!B18</f>
        <v>33.200000000000003</v>
      </c>
      <c r="H55" s="359">
        <f>PP!C84</f>
        <v>364.46999999999997</v>
      </c>
      <c r="I55" s="360">
        <f>PC!C85</f>
        <v>0</v>
      </c>
      <c r="J55" s="358">
        <f>FH!C99</f>
        <v>218.5</v>
      </c>
      <c r="K55" s="361">
        <f>'T22'!C99</f>
        <v>146</v>
      </c>
      <c r="L55" s="358">
        <f>RF!C18</f>
        <v>73.75</v>
      </c>
      <c r="M55" s="358">
        <f>IF(DAY(PayDay1)=1,SC!B17,SC!B35)</f>
        <v>32.75</v>
      </c>
      <c r="N55" s="358">
        <f>'RC'!C18</f>
        <v>101.21000000000001</v>
      </c>
      <c r="O55" s="358">
        <f>IF(DAY(PayDay1)=1,HoO!B17,HoO!B34)</f>
        <v>19.75</v>
      </c>
      <c r="P55" s="362">
        <f>TM!C18</f>
        <v>16.5</v>
      </c>
      <c r="Q55" s="354">
        <f>Driver!B19</f>
        <v>0</v>
      </c>
      <c r="R55" s="354">
        <f>PP!C85</f>
        <v>220</v>
      </c>
      <c r="S55" s="354">
        <f>PC!C86</f>
        <v>0</v>
      </c>
      <c r="T55" s="354">
        <f>SUM(RF!H22:AO22)</f>
        <v>99</v>
      </c>
      <c r="U55" s="354">
        <f>IF(DAY(PayDay1)=1,SC!C18,SC!C36)</f>
        <v>65.5</v>
      </c>
      <c r="V55" s="363">
        <f>OT!B214</f>
        <v>263.31666763889967</v>
      </c>
      <c r="W55" s="463">
        <f>W53</f>
        <v>30</v>
      </c>
      <c r="X55" s="459"/>
      <c r="Y55" s="218"/>
      <c r="Z55" s="99"/>
    </row>
    <row r="56" spans="1:26" s="332" customFormat="1" ht="12" thickBot="1" x14ac:dyDescent="0.25">
      <c r="A56" s="364" t="s">
        <v>12</v>
      </c>
      <c r="B56" s="365"/>
      <c r="C56" s="365"/>
      <c r="D56" s="366">
        <f>D53-D55</f>
        <v>0</v>
      </c>
      <c r="E56" s="367">
        <f>E53-E55</f>
        <v>0</v>
      </c>
      <c r="F56" s="368">
        <f t="shared" ref="F56:W56" si="4">F53-F55</f>
        <v>0</v>
      </c>
      <c r="G56" s="369">
        <f t="shared" si="4"/>
        <v>0</v>
      </c>
      <c r="H56" s="370">
        <f t="shared" si="4"/>
        <v>0</v>
      </c>
      <c r="I56" s="371">
        <f t="shared" si="4"/>
        <v>0</v>
      </c>
      <c r="J56" s="369">
        <f t="shared" si="4"/>
        <v>0</v>
      </c>
      <c r="K56" s="372">
        <f t="shared" si="4"/>
        <v>0</v>
      </c>
      <c r="L56" s="369">
        <f t="shared" si="4"/>
        <v>0</v>
      </c>
      <c r="M56" s="369">
        <f t="shared" si="4"/>
        <v>0</v>
      </c>
      <c r="N56" s="369">
        <f>N53-N55</f>
        <v>0</v>
      </c>
      <c r="O56" s="369"/>
      <c r="P56" s="373">
        <f t="shared" si="4"/>
        <v>0</v>
      </c>
      <c r="Q56" s="365">
        <f t="shared" si="4"/>
        <v>0</v>
      </c>
      <c r="R56" s="365">
        <f t="shared" si="4"/>
        <v>0</v>
      </c>
      <c r="S56" s="365">
        <f t="shared" si="4"/>
        <v>0</v>
      </c>
      <c r="T56" s="365">
        <f t="shared" si="4"/>
        <v>0</v>
      </c>
      <c r="U56" s="365">
        <f>U53-U55</f>
        <v>0</v>
      </c>
      <c r="V56" s="374">
        <f t="shared" si="4"/>
        <v>0</v>
      </c>
      <c r="W56" s="464">
        <f t="shared" si="4"/>
        <v>0</v>
      </c>
      <c r="X56" s="460">
        <f>SUM(D56:G56)</f>
        <v>0</v>
      </c>
      <c r="Y56" s="62"/>
      <c r="Z56" s="62"/>
    </row>
    <row r="57" spans="1:26" s="332" customFormat="1" ht="12" thickBot="1" x14ac:dyDescent="0.25">
      <c r="A57" s="375"/>
      <c r="B57" s="376"/>
      <c r="C57" s="376"/>
      <c r="D57" s="325"/>
      <c r="E57" s="196"/>
      <c r="F57" s="95"/>
      <c r="G57" s="233"/>
      <c r="H57" s="377"/>
      <c r="I57" s="377"/>
      <c r="J57" s="233"/>
      <c r="K57" s="233"/>
      <c r="L57" s="233"/>
      <c r="M57" s="233"/>
      <c r="N57" s="233"/>
      <c r="O57" s="233"/>
      <c r="P57" s="233"/>
      <c r="Q57" s="95"/>
      <c r="R57" s="95"/>
      <c r="S57" s="95"/>
      <c r="T57" s="95"/>
      <c r="U57" s="95"/>
      <c r="V57" s="95"/>
      <c r="W57" s="378"/>
      <c r="X57" s="196"/>
      <c r="Y57" s="62"/>
      <c r="Z57" s="62"/>
    </row>
    <row r="58" spans="1:26" s="332" customFormat="1" ht="12" thickBot="1" x14ac:dyDescent="0.25">
      <c r="A58" s="379"/>
      <c r="B58" s="376"/>
      <c r="C58" s="376"/>
      <c r="D58" s="380" t="s">
        <v>19</v>
      </c>
      <c r="E58" s="381" t="s">
        <v>26</v>
      </c>
      <c r="F58" s="381" t="s">
        <v>32</v>
      </c>
      <c r="G58" s="382" t="s">
        <v>3</v>
      </c>
      <c r="H58" s="326"/>
      <c r="I58" s="326"/>
      <c r="J58" s="325"/>
      <c r="K58" s="325"/>
      <c r="L58" s="325"/>
      <c r="M58" s="233"/>
      <c r="N58" s="233"/>
      <c r="O58" s="233"/>
      <c r="P58" s="233"/>
      <c r="Q58" s="196"/>
      <c r="R58" s="196"/>
      <c r="S58" s="196"/>
      <c r="T58" s="196"/>
      <c r="U58" s="196"/>
      <c r="V58" s="196"/>
      <c r="W58" s="325"/>
      <c r="X58" s="325"/>
      <c r="Y58" s="62"/>
      <c r="Z58" s="62"/>
    </row>
    <row r="59" spans="1:26" s="332" customFormat="1" ht="12" thickBot="1" x14ac:dyDescent="0.25">
      <c r="A59" s="333" t="s">
        <v>48</v>
      </c>
      <c r="B59" s="334"/>
      <c r="C59" s="334"/>
      <c r="D59" s="337">
        <f>D53-SUM(D2:D3)</f>
        <v>1006.13</v>
      </c>
      <c r="E59" s="334">
        <f>E53-SUM(E2:E3)</f>
        <v>677.81666763889973</v>
      </c>
      <c r="F59" s="334">
        <f>F53-SUM(F2:F3)</f>
        <v>39</v>
      </c>
      <c r="G59" s="342">
        <f>X53-SUM(X2:X3)</f>
        <v>10810.8916676389</v>
      </c>
      <c r="H59" s="383"/>
      <c r="I59" s="383"/>
      <c r="J59" s="384"/>
      <c r="K59" s="384"/>
      <c r="L59" s="384"/>
      <c r="M59" s="208"/>
      <c r="N59" s="208"/>
      <c r="O59" s="208"/>
      <c r="P59" s="208"/>
      <c r="Q59" s="99"/>
      <c r="R59" s="99"/>
      <c r="S59" s="99"/>
      <c r="T59" s="218"/>
      <c r="U59" s="218"/>
      <c r="V59" s="218"/>
      <c r="W59" s="384"/>
      <c r="X59" s="99"/>
      <c r="Z59" s="62"/>
    </row>
    <row r="60" spans="1:26" s="332" customFormat="1" ht="12" thickBot="1" x14ac:dyDescent="0.25">
      <c r="A60" s="385"/>
      <c r="B60" s="378"/>
      <c r="C60" s="378"/>
      <c r="D60" s="233"/>
      <c r="E60" s="95"/>
      <c r="F60" s="95"/>
      <c r="G60" s="233"/>
      <c r="H60" s="99"/>
      <c r="I60" s="377"/>
      <c r="J60" s="233"/>
      <c r="K60" s="233"/>
      <c r="L60" s="233"/>
      <c r="M60" s="99"/>
      <c r="N60" s="99"/>
      <c r="O60" s="99"/>
      <c r="P60" s="99"/>
      <c r="Q60" s="95"/>
      <c r="R60" s="95"/>
      <c r="S60" s="95"/>
      <c r="T60" s="95"/>
      <c r="U60" s="95"/>
      <c r="V60" s="95"/>
      <c r="W60" s="233"/>
      <c r="X60" s="233"/>
      <c r="Y60" s="99"/>
      <c r="Z60" s="62"/>
    </row>
    <row r="61" spans="1:26" s="332" customFormat="1" x14ac:dyDescent="0.2">
      <c r="A61" s="386" t="s">
        <v>25</v>
      </c>
      <c r="B61" s="387">
        <f>X53</f>
        <v>10810.8916676389</v>
      </c>
      <c r="C61" s="218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208"/>
    </row>
    <row r="62" spans="1:26" s="332" customFormat="1" ht="12" thickBot="1" x14ac:dyDescent="0.25">
      <c r="A62" s="388" t="s">
        <v>61</v>
      </c>
      <c r="B62" s="389">
        <f>(B61-F53)*0.26</f>
        <v>2800.6918335861142</v>
      </c>
      <c r="C62" s="95"/>
      <c r="D62" s="233"/>
      <c r="E62" s="95"/>
      <c r="F62" s="95"/>
      <c r="G62" s="233"/>
      <c r="H62" s="377"/>
      <c r="I62" s="377"/>
      <c r="J62" s="233"/>
      <c r="K62" s="233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233"/>
      <c r="X62" s="233"/>
      <c r="Y62" s="105"/>
      <c r="Z62" s="99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167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218"/>
      <c r="R64" s="95"/>
      <c r="S64" s="95"/>
      <c r="T64" s="95"/>
      <c r="U64" s="95"/>
      <c r="V64" s="95"/>
      <c r="W64" s="378"/>
      <c r="X64" s="95"/>
      <c r="Y64" s="167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48"/>
      <c r="J65" s="233"/>
      <c r="K65" s="94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38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4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385"/>
      <c r="J71" s="233"/>
      <c r="K71" s="233"/>
      <c r="L71" s="233"/>
      <c r="Y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A72" s="188"/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A81" s="385"/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A91" s="385"/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J98" s="233"/>
      <c r="K98" s="233"/>
      <c r="L98" s="233"/>
    </row>
    <row r="99" spans="1:12" x14ac:dyDescent="0.2">
      <c r="A99" s="385"/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  <row r="148" spans="10:12" x14ac:dyDescent="0.2">
      <c r="J148" s="233"/>
      <c r="K148" s="233"/>
      <c r="L148" s="233"/>
    </row>
  </sheetData>
  <sheetProtection algorithmName="SHA-512" hashValue="vBxY9YbUB+kyHd+t3i/IfxVOg+931pfSYnuy5aPg7m6OAI8AS1SrqjlpvjsVyfAa8DMhBmgAKPaqZ+j4VGBxLQ==" saltValue="+0ql13T1Ag3kdgvybixS0Q==" spinCount="100000" sheet="1" objects="1" scenarios="1"/>
  <sortState ref="A4:Z52">
    <sortCondition ref="A4:A52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6">
    <cfRule type="cellIs" dxfId="80" priority="10" operator="greaterThan">
      <formula>0</formula>
    </cfRule>
  </conditionalFormatting>
  <conditionalFormatting sqref="Z1:Z49 Y2:Y49 Y50:Z54">
    <cfRule type="containsBlanks" priority="7" stopIfTrue="1">
      <formula>LEN(TRIM(Y1))=0</formula>
    </cfRule>
  </conditionalFormatting>
  <conditionalFormatting sqref="B4:B52">
    <cfRule type="expression" dxfId="79" priority="2">
      <formula>AND(B4="",A4&lt;&gt;"")</formula>
    </cfRule>
  </conditionalFormatting>
  <conditionalFormatting sqref="C4:C52">
    <cfRule type="expression" dxfId="78" priority="1">
      <formula>AND(C4="",A4&lt;&gt;"")</formula>
    </cfRule>
  </conditionalFormatting>
  <conditionalFormatting sqref="Z4:Z52 A4:X52">
    <cfRule type="expression" dxfId="77" priority="3">
      <formula>MOD(ROW(),2)=1</formula>
    </cfRule>
  </conditionalFormatting>
  <conditionalFormatting sqref="Y2:Z54">
    <cfRule type="duplicateValues" dxfId="76" priority="2280"/>
  </conditionalFormatting>
  <conditionalFormatting sqref="A2:A52">
    <cfRule type="duplicateValues" dxfId="75" priority="2282"/>
  </conditionalFormatting>
  <dataValidations count="1">
    <dataValidation type="custom" allowBlank="1" showInputMessage="1" showErrorMessage="1" errorTitle="Invalid Entry" error="Please input new employees in the format: &quot;Lastname, Firstname&quot;" sqref="A2:A52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239</v>
      </c>
      <c r="D1" s="529" t="s">
        <v>189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i1OqQTfE8Ir44GiWfdEqD9qw08nCv1EsPW9oN0ayY+TN1j5x0Qz+WUoR+tUhVNyCNzuum3XacZ8fwGPj4nMkaA==" saltValue="c+RK4kicWRpasMqfYEEkY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4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56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185</v>
      </c>
      <c r="E1" s="560" t="s">
        <v>207</v>
      </c>
      <c r="F1" s="560" t="s">
        <v>155</v>
      </c>
      <c r="G1" s="560" t="s">
        <v>188</v>
      </c>
      <c r="H1" s="560" t="s">
        <v>187</v>
      </c>
      <c r="I1" s="560" t="s">
        <v>177</v>
      </c>
      <c r="J1" s="560" t="s">
        <v>178</v>
      </c>
      <c r="K1" s="560" t="s">
        <v>183</v>
      </c>
      <c r="L1" s="560" t="s">
        <v>213</v>
      </c>
      <c r="M1" s="560" t="s">
        <v>233</v>
      </c>
      <c r="N1" s="560" t="s">
        <v>209</v>
      </c>
      <c r="O1" s="560" t="s">
        <v>184</v>
      </c>
      <c r="P1" s="560" t="s">
        <v>219</v>
      </c>
      <c r="Q1" s="560" t="s">
        <v>211</v>
      </c>
      <c r="R1" s="560" t="s">
        <v>179</v>
      </c>
      <c r="S1" s="560" t="s">
        <v>226</v>
      </c>
      <c r="T1" s="560" t="s">
        <v>232</v>
      </c>
      <c r="U1" s="560" t="s">
        <v>214</v>
      </c>
      <c r="V1" s="560" t="s">
        <v>238</v>
      </c>
      <c r="W1" s="560" t="s">
        <v>156</v>
      </c>
      <c r="X1" s="560" t="s">
        <v>210</v>
      </c>
      <c r="Y1" s="560" t="s">
        <v>186</v>
      </c>
      <c r="Z1" s="560" t="s">
        <v>208</v>
      </c>
      <c r="AA1" s="560" t="s">
        <v>157</v>
      </c>
      <c r="AB1" s="560" t="s">
        <v>181</v>
      </c>
      <c r="AC1" s="560" t="s">
        <v>191</v>
      </c>
      <c r="AD1" s="560" t="s">
        <v>182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$1111.32 - Hourly: $13.81</v>
      </c>
      <c r="B16" s="23" t="s">
        <v>93</v>
      </c>
      <c r="C16" s="23">
        <f>SUM(D16:BD16)</f>
        <v>889.875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135</v>
      </c>
      <c r="S16" s="23">
        <f>((S12*S$82)+S13+(S14*S12)+ROUNDUP(S15*0.46,0))</f>
        <v>0</v>
      </c>
      <c r="T16" s="23">
        <f>((T12*T$82)+T13+(T14*T12)+ROUNDUP(T15*0.46,0))</f>
        <v>17.5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117.5</v>
      </c>
      <c r="X16" s="23">
        <f>((X12*X$82)+X13+(X14*X12)+ROUNDUP(X15*0.46,0))</f>
        <v>47.5</v>
      </c>
      <c r="Y16" s="23">
        <f>((Y12*Y$82)+Y13+(Y14*Y12)+ROUNDUP(Y15*0.46,0))</f>
        <v>138.375</v>
      </c>
      <c r="Z16" s="23">
        <f>((Z12*Z$82)+Z13+(Z14*Z12)+ROUNDUP(Z15*0.46,0))</f>
        <v>47.5</v>
      </c>
      <c r="AA16" s="23">
        <f>((AA12*AA$82)+AA13+(AA14*AA12)+ROUNDUP(AA15*0.46,0))</f>
        <v>0</v>
      </c>
      <c r="AB16" s="23">
        <f>((AB12*AB$82)+AB13+(AB14*AB12)+ROUNDUP(AB15*0.46,0))</f>
        <v>74</v>
      </c>
      <c r="AC16" s="23">
        <f>((AC12*AC$82)+AC13+(AC14*AC12)+ROUNDUP(AC15*0.46,0))</f>
        <v>0</v>
      </c>
      <c r="AD16" s="23">
        <f>((AD12*AD$82)+AD13+(AD14*AD12)+ROUNDUP(AD15*0.46,0))</f>
        <v>47.5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9.25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$135.45 - Hourly: $14.64</v>
      </c>
      <c r="B31" s="23" t="s">
        <v>93</v>
      </c>
      <c r="C31" s="23">
        <f>SUM(D31:BD31)</f>
        <v>107.5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42.5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$1031.78 - Hourly: $13.31</v>
      </c>
      <c r="B41" s="23" t="s">
        <v>93</v>
      </c>
      <c r="C41" s="23">
        <f>SUM(D41:BD41)</f>
        <v>818.875</v>
      </c>
      <c r="D41" s="24">
        <f>((D37*D$82)+D38+(D39*D37)+ROUNDUP(D40*0.46,0))</f>
        <v>45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72.5</v>
      </c>
      <c r="N41" s="23">
        <f>((N37*N$82)+N38+(N39*N37)+ROUNDUP(N40*0.46,0))</f>
        <v>72.5</v>
      </c>
      <c r="O41" s="23">
        <f>((O37*O$82)+O38+(O39*O37)+ROUNDUP(O40*0.46,0))</f>
        <v>42.5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60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75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0</v>
      </c>
      <c r="Y41" s="23">
        <f>((Y37*Y$82)+Y38+(Y39*Y37)+ROUNDUP(Y40*0.46,0))</f>
        <v>106.375</v>
      </c>
      <c r="Z41" s="23">
        <f>((Z37*Z$82)+Z38+(Z39*Z37)+ROUNDUP(Z40*0.46,0))</f>
        <v>0</v>
      </c>
      <c r="AA41" s="23">
        <f>((AA37*AA$82)+AA38+(AA39*AA37)+ROUNDUP(AA40*0.46,0))</f>
        <v>45</v>
      </c>
      <c r="AB41" s="23">
        <f>((AB37*AB$82)+AB38+(AB39*AB37)+ROUNDUP(AB40*0.46,0))</f>
        <v>0</v>
      </c>
      <c r="AC41" s="23">
        <f>((AC37*AC$82)+AC38+(AC39*AC37)+ROUNDUP(AC40*0.46,0))</f>
        <v>75</v>
      </c>
      <c r="AD41" s="23">
        <f>((AD37*AD$82)+AD38+(AD39*AD37)+ROUNDUP(AD40*0.46,0))</f>
        <v>75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$1194.42 - Hourly: $13.36</v>
      </c>
      <c r="B46" s="23" t="s">
        <v>93</v>
      </c>
      <c r="C46" s="23">
        <f>SUM(D46:BD46)</f>
        <v>947.95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70</v>
      </c>
      <c r="H46" s="23">
        <f>((H42*H$82)+H43+(H44*H42)+ROUNDUP(H45*0.46,0))</f>
        <v>80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66.7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80</v>
      </c>
      <c r="X46" s="23">
        <f>((X42*X$82)+X43+(X44*X42)+ROUNDUP(X45*0.46,0))</f>
        <v>0</v>
      </c>
      <c r="Y46" s="23">
        <f>((Y42*Y$82)+Y43+(Y44*Y42)+ROUNDUP(Y45*0.46,0))</f>
        <v>103.75</v>
      </c>
      <c r="Z46" s="23">
        <f>((Z42*Z$82)+Z43+(Z44*Z42)+ROUNDUP(Z45*0.46,0))</f>
        <v>0</v>
      </c>
      <c r="AA46" s="23">
        <f>((AA42*AA$82)+AA43+(AA44*AA42)+ROUNDUP(AA45*0.46,0))</f>
        <v>77.5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66.3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16.25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$879.2 - Hourly: $13.26</v>
      </c>
      <c r="B51" s="23" t="s">
        <v>93</v>
      </c>
      <c r="C51" s="23">
        <f>SUM(D51:BD51)</f>
        <v>697.77499999999998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37.5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85</v>
      </c>
      <c r="V51" s="23">
        <f>((V47*V$82)+V48+(V49*V47)+ROUNDUP(V50*0.46,0))</f>
        <v>162.5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115.27500000000001</v>
      </c>
      <c r="Z51" s="23">
        <f>((Z47*Z$82)+Z48+(Z49*Z47)+ROUNDUP(Z50*0.46,0))</f>
        <v>0</v>
      </c>
      <c r="AA51" s="23">
        <f>((AA47*AA$82)+AA48+(AA49*AA47)+ROUNDUP(AA50*0.46,0))</f>
        <v>27.5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65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6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10.5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10</v>
      </c>
      <c r="AE82" s="5">
        <f>SUMIF(EmployeeList,AE$1,TotalRegWage)</f>
        <v>0</v>
      </c>
      <c r="AF82" s="5">
        <f>SUMIF(EmployeeList,AF$1,TotalRegWage)</f>
        <v>0</v>
      </c>
      <c r="AG82" s="5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364.46999999999997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0</v>
      </c>
      <c r="T84" s="9">
        <f>SUM(T2,T7,T12,T17,T22,T27,T32,T37,T42,T47,T52,T57,T62,T67,T72,T77)</f>
        <v>1.75</v>
      </c>
      <c r="U84" s="9">
        <f>SUM(U2,U7,U12,U17,U22,U27,U32,U37,U42,U47,U52,U57,U62,U67,U72,U77)</f>
        <v>16</v>
      </c>
      <c r="V84" s="9">
        <f>SUM(V2,V7,V12,V17,V22,V27,V32,V37,V42,V47,V52,V57,V62,V67,V72,V77)</f>
        <v>16.25</v>
      </c>
      <c r="W84" s="9">
        <f>SUM(W2,W7,W12,W17,W22,W27,W32,W37,W42,W47,W52,W57,W62,W67,W72,W77)</f>
        <v>27.25</v>
      </c>
      <c r="X84" s="9">
        <f>SUM(X2,X7,X12,X17,X22,X27,X32,X37,X42,X47,X52,X57,X62,X67,X72,X77)</f>
        <v>4.75</v>
      </c>
      <c r="Y84" s="9">
        <f>SUM(Y2,Y7,Y12,Y17,Y22,Y27,Y32,Y37,Y42,Y47,Y52,Y57,Y62,Y67,Y72,Y77)</f>
        <v>36.549999999999997</v>
      </c>
      <c r="Z84" s="9">
        <f>SUM(Z2,Z7,Z12,Z17,Z22,Z27,Z32,Z37,Z42,Z47,Z52,Z57,Z62,Z67,Z72,Z77)</f>
        <v>4.75</v>
      </c>
      <c r="AA84" s="9">
        <f>SUM(AA2,AA7,AA12,AA17,AA22,AA27,AA32,AA37,AA42,AA47,AA52,AA57,AA62,AA67,AA72,AA77)</f>
        <v>15</v>
      </c>
      <c r="AB84" s="9">
        <f>SUM(AB2,AB7,AB12,AB17,AB22,AB27,AB32,AB37,AB42,AB47,AB52,AB57,AB62,AB67,AB72,AB77)</f>
        <v>3.5</v>
      </c>
      <c r="AC84" s="9">
        <f>SUM(AC2,AC7,AC12,AC17,AC22,AC27,AC32,AC37,AC42,AC47,AC52,AC57,AC62,AC67,AC72,AC77)</f>
        <v>7.5</v>
      </c>
      <c r="AD84" s="9">
        <f>SUM(AD2,AD7,AD12,AD17,AD22,AD27,AD32,AD37,AD42,AD47,AD52,AD57,AD62,AD67,AD72,AD77)</f>
        <v>18.75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100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80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39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$4937.02 - Hourly: $13.55</v>
      </c>
      <c r="B87" s="31" t="s">
        <v>28</v>
      </c>
      <c r="C87" s="32">
        <f>SUM(C6,C11,C16,C21,C26,C31,C36,C41,C46,C51,C56,C61,C66,C71,C76,C8)</f>
        <v>3921.9749999999999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XFV7R5DVriRf8VvJoAFml7jqbGRC8mqNCM2Xjeo9qb1cozJ5Ocyry7FCWSSBWxbjOhcN2+muZP2Jn3Om8bsh5A==" saltValue="sBnXwgso/a0QrbKYef6YZ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3" priority="13">
      <formula>LEN(TRIM(A30))&gt;0</formula>
    </cfRule>
  </conditionalFormatting>
  <conditionalFormatting sqref="D1:H1">
    <cfRule type="duplicateValues" dxfId="72" priority="10"/>
  </conditionalFormatting>
  <conditionalFormatting sqref="I1:BD1">
    <cfRule type="duplicateValues" dxfId="71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vm+z3yune4FOHyiwfbPIq5jc7blvkhnSf62Vda2SE2kmtew1hAzl7TjOhb3I6U0NwzMAEu+lAiqv9QhDwolpHw==" saltValue="uH/rujUX8ce+Fc+XW4/Nlw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0" priority="7"/>
  </conditionalFormatting>
  <conditionalFormatting sqref="D1:H1">
    <cfRule type="duplicateValues" dxfId="69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8" style="89" bestFit="1" customWidth="1"/>
    <col min="7" max="7" width="7.85546875" style="110" bestFit="1" customWidth="1"/>
    <col min="8" max="8" width="9.28515625" style="110" bestFit="1" customWidth="1"/>
    <col min="9" max="9" width="8.28515625" style="110" bestFit="1" customWidth="1"/>
    <col min="10" max="10" width="8.7109375" style="110" bestFit="1" customWidth="1"/>
    <col min="11" max="11" width="9.85546875" style="89" bestFit="1" customWidth="1"/>
    <col min="12" max="12" width="7.140625" style="89" bestFit="1" customWidth="1"/>
    <col min="13" max="14" width="6.42578125" style="110" bestFit="1" customWidth="1"/>
    <col min="15" max="15" width="6.85546875" style="110" bestFit="1" customWidth="1"/>
    <col min="16" max="16" width="9.5703125" style="110" bestFit="1" customWidth="1"/>
    <col min="17" max="17" width="7.28515625" style="110" bestFit="1" customWidth="1"/>
    <col min="18" max="18" width="10.85546875" style="110" bestFit="1" customWidth="1"/>
    <col min="19" max="19" width="12.5703125" style="110" bestFit="1" customWidth="1"/>
    <col min="20" max="20" width="9.42578125" style="110" bestFit="1" customWidth="1"/>
    <col min="21" max="21" width="9" style="110" bestFit="1" customWidth="1"/>
    <col min="22" max="22" width="8.85546875" style="110" bestFit="1" customWidth="1"/>
    <col min="23" max="23" width="9.140625" style="110" bestFit="1" customWidth="1"/>
    <col min="24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185</v>
      </c>
      <c r="F1" s="59" t="s">
        <v>155</v>
      </c>
      <c r="G1" s="59" t="s">
        <v>188</v>
      </c>
      <c r="H1" s="60" t="s">
        <v>187</v>
      </c>
      <c r="I1" s="59" t="s">
        <v>177</v>
      </c>
      <c r="J1" s="59" t="s">
        <v>178</v>
      </c>
      <c r="K1" s="59" t="s">
        <v>183</v>
      </c>
      <c r="L1" s="60" t="s">
        <v>180</v>
      </c>
      <c r="M1" s="59" t="s">
        <v>176</v>
      </c>
      <c r="N1" s="59" t="s">
        <v>209</v>
      </c>
      <c r="O1" s="60" t="s">
        <v>184</v>
      </c>
      <c r="P1" s="59" t="s">
        <v>219</v>
      </c>
      <c r="Q1" s="59" t="s">
        <v>211</v>
      </c>
      <c r="R1" s="60" t="s">
        <v>179</v>
      </c>
      <c r="S1" s="59" t="s">
        <v>226</v>
      </c>
      <c r="T1" s="59" t="s">
        <v>186</v>
      </c>
      <c r="U1" s="59" t="s">
        <v>181</v>
      </c>
      <c r="V1" s="59" t="s">
        <v>218</v>
      </c>
      <c r="W1" s="59" t="s">
        <v>182</v>
      </c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3 Valets</v>
      </c>
      <c r="B2" s="64" t="s">
        <v>20</v>
      </c>
      <c r="C2" s="65"/>
      <c r="D2" s="66"/>
      <c r="E2" s="67"/>
      <c r="F2" s="69"/>
      <c r="G2" s="68"/>
      <c r="H2" s="69"/>
      <c r="I2" s="68">
        <v>0.4375</v>
      </c>
      <c r="J2" s="68">
        <v>0.4375</v>
      </c>
      <c r="K2" s="68"/>
      <c r="L2" s="69"/>
      <c r="M2" s="68"/>
      <c r="N2" s="68"/>
      <c r="O2" s="69"/>
      <c r="P2" s="68"/>
      <c r="Q2" s="68"/>
      <c r="R2" s="69">
        <v>0.4375</v>
      </c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6"/>
      <c r="G3" s="75"/>
      <c r="H3" s="75"/>
      <c r="I3" s="75">
        <v>0.61458333333333337</v>
      </c>
      <c r="J3" s="75">
        <v>0.61458333333333337</v>
      </c>
      <c r="K3" s="75"/>
      <c r="L3" s="76"/>
      <c r="M3" s="75"/>
      <c r="N3" s="75"/>
      <c r="O3" s="75"/>
      <c r="P3" s="75"/>
      <c r="Q3" s="75"/>
      <c r="R3" s="75">
        <v>0.625</v>
      </c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4.5</v>
      </c>
      <c r="D4" s="81">
        <f>C4*15+(SUM(E4:AZ4)-C4)*13.5</f>
        <v>182.25000000000003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4.2500000000000009</v>
      </c>
      <c r="J4" s="83">
        <f>HRS(J2,J3)</f>
        <v>4.2500000000000009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4.5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1 Valet</v>
      </c>
      <c r="B5" s="64" t="s">
        <v>22</v>
      </c>
      <c r="C5" s="65"/>
      <c r="D5" s="66"/>
      <c r="E5" s="67"/>
      <c r="F5" s="69"/>
      <c r="G5" s="68"/>
      <c r="H5" s="69"/>
      <c r="I5" s="68"/>
      <c r="J5" s="68"/>
      <c r="K5" s="68"/>
      <c r="L5" s="69"/>
      <c r="M5" s="68"/>
      <c r="N5" s="68"/>
      <c r="O5" s="69"/>
      <c r="P5" s="68"/>
      <c r="Q5" s="68"/>
      <c r="R5" s="69"/>
      <c r="S5" s="68"/>
      <c r="T5" s="68"/>
      <c r="U5" s="68"/>
      <c r="V5" s="68"/>
      <c r="W5" s="68">
        <v>0.69791666666666663</v>
      </c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6"/>
      <c r="G6" s="75"/>
      <c r="H6" s="75"/>
      <c r="I6" s="75"/>
      <c r="J6" s="75"/>
      <c r="K6" s="75"/>
      <c r="L6" s="76"/>
      <c r="M6" s="75"/>
      <c r="N6" s="75"/>
      <c r="O6" s="75"/>
      <c r="P6" s="75"/>
      <c r="Q6" s="75"/>
      <c r="R6" s="75"/>
      <c r="S6" s="75"/>
      <c r="T6" s="75"/>
      <c r="U6" s="75"/>
      <c r="V6" s="75"/>
      <c r="W6" s="75">
        <v>0.91666666666666663</v>
      </c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5.25</v>
      </c>
      <c r="D7" s="404">
        <f>C7*15+(SUM(E7:AZ7)-C7)*13.5</f>
        <v>78.75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5.25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1 Valet</v>
      </c>
      <c r="B8" s="64" t="s">
        <v>20</v>
      </c>
      <c r="C8" s="65"/>
      <c r="D8" s="66"/>
      <c r="E8" s="67"/>
      <c r="F8" s="69"/>
      <c r="G8" s="68"/>
      <c r="H8" s="69"/>
      <c r="I8" s="68"/>
      <c r="J8" s="68"/>
      <c r="K8" s="68"/>
      <c r="L8" s="69"/>
      <c r="M8" s="68"/>
      <c r="N8" s="68"/>
      <c r="O8" s="69">
        <v>0.46875</v>
      </c>
      <c r="P8" s="68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6"/>
      <c r="G9" s="75"/>
      <c r="H9" s="75"/>
      <c r="I9" s="75"/>
      <c r="J9" s="75"/>
      <c r="K9" s="75"/>
      <c r="L9" s="76"/>
      <c r="M9" s="75"/>
      <c r="N9" s="75"/>
      <c r="O9" s="75">
        <v>0.67708333333333337</v>
      </c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5.0000000000000009</v>
      </c>
      <c r="D10" s="81">
        <f>C10*15+(SUM(E10:AZ10)-C10)*13.5</f>
        <v>75.000000000000014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5.0000000000000009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3 Valets</v>
      </c>
      <c r="B11" s="64" t="s">
        <v>22</v>
      </c>
      <c r="C11" s="65"/>
      <c r="D11" s="66"/>
      <c r="E11" s="67"/>
      <c r="F11" s="69"/>
      <c r="G11" s="68">
        <v>0.73958333333333337</v>
      </c>
      <c r="H11" s="69">
        <v>0.72916666666666663</v>
      </c>
      <c r="I11" s="68"/>
      <c r="J11" s="68"/>
      <c r="K11" s="68"/>
      <c r="L11" s="69"/>
      <c r="M11" s="68"/>
      <c r="N11" s="68"/>
      <c r="O11" s="69"/>
      <c r="P11" s="68"/>
      <c r="Q11" s="68"/>
      <c r="R11" s="69"/>
      <c r="S11" s="68"/>
      <c r="T11" s="68">
        <v>0.69791666666666663</v>
      </c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6"/>
      <c r="G12" s="75">
        <v>0.9375</v>
      </c>
      <c r="H12" s="75">
        <v>0</v>
      </c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>
        <v>3.125E-2</v>
      </c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8</v>
      </c>
      <c r="D13" s="404">
        <f>C13*15+(SUM(E13:AZ13)-C13)*13.5</f>
        <v>271.875</v>
      </c>
      <c r="E13" s="82">
        <f>HRS(E11,E12)</f>
        <v>0</v>
      </c>
      <c r="F13" s="83">
        <f>HRS(F11,F12)</f>
        <v>0</v>
      </c>
      <c r="G13" s="83">
        <f>HRS(G11,G12)</f>
        <v>4.7499999999999991</v>
      </c>
      <c r="H13" s="83">
        <f>HRS(H11,H12)</f>
        <v>6.5000000000000009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8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9"/>
      <c r="G14" s="68"/>
      <c r="H14" s="69"/>
      <c r="I14" s="68"/>
      <c r="J14" s="68"/>
      <c r="K14" s="68"/>
      <c r="L14" s="69"/>
      <c r="M14" s="68"/>
      <c r="N14" s="68"/>
      <c r="O14" s="69"/>
      <c r="P14" s="68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6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65"/>
      <c r="D17" s="66"/>
      <c r="E17" s="67"/>
      <c r="F17" s="69"/>
      <c r="G17" s="68">
        <v>0.69791666666666663</v>
      </c>
      <c r="H17" s="69"/>
      <c r="I17" s="68"/>
      <c r="J17" s="68">
        <v>0.72916666666666663</v>
      </c>
      <c r="K17" s="68"/>
      <c r="L17" s="69"/>
      <c r="M17" s="68"/>
      <c r="N17" s="68"/>
      <c r="O17" s="69"/>
      <c r="P17" s="68"/>
      <c r="Q17" s="68"/>
      <c r="R17" s="69"/>
      <c r="S17" s="68">
        <v>0.625</v>
      </c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6"/>
      <c r="G18" s="75">
        <v>0</v>
      </c>
      <c r="H18" s="75"/>
      <c r="I18" s="75"/>
      <c r="J18" s="75">
        <v>0.94791666666666663</v>
      </c>
      <c r="K18" s="75"/>
      <c r="L18" s="76"/>
      <c r="M18" s="75"/>
      <c r="N18" s="75"/>
      <c r="O18" s="75"/>
      <c r="P18" s="75"/>
      <c r="Q18" s="75"/>
      <c r="R18" s="75"/>
      <c r="S18" s="75">
        <v>0.79166666666666663</v>
      </c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9</v>
      </c>
      <c r="D19" s="404">
        <f>C19*15+(SUM(E19:AZ19)-C19)*13.5</f>
        <v>236.25</v>
      </c>
      <c r="E19" s="82">
        <f>HRS(E17,E18)</f>
        <v>0</v>
      </c>
      <c r="F19" s="83">
        <f>HRS(F17,F18)</f>
        <v>0</v>
      </c>
      <c r="G19" s="83">
        <f>HRS(G17,G18)</f>
        <v>7.2500000000000009</v>
      </c>
      <c r="H19" s="83">
        <f>HRS(H17,H18)</f>
        <v>0</v>
      </c>
      <c r="I19" s="83">
        <f>HRS(I17,I18)</f>
        <v>0</v>
      </c>
      <c r="J19" s="83">
        <f>HRS(J17,J18)</f>
        <v>5.25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3.9999999999999991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9"/>
      <c r="G20" s="68"/>
      <c r="H20" s="68"/>
      <c r="I20" s="68"/>
      <c r="J20" s="68"/>
      <c r="K20" s="68"/>
      <c r="L20" s="69"/>
      <c r="M20" s="68"/>
      <c r="N20" s="69"/>
      <c r="O20" s="68"/>
      <c r="P20" s="68"/>
      <c r="Q20" s="68"/>
      <c r="R20" s="69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6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5 Valets</v>
      </c>
      <c r="B23" s="64" t="s">
        <v>22</v>
      </c>
      <c r="C23" s="65"/>
      <c r="D23" s="66"/>
      <c r="E23" s="67">
        <v>0.6875</v>
      </c>
      <c r="F23" s="69"/>
      <c r="G23" s="68"/>
      <c r="H23" s="68"/>
      <c r="I23" s="68"/>
      <c r="J23" s="68"/>
      <c r="K23" s="68">
        <v>0.65625</v>
      </c>
      <c r="L23" s="69"/>
      <c r="M23" s="68"/>
      <c r="N23" s="69">
        <v>0.69791666666666663</v>
      </c>
      <c r="O23" s="68"/>
      <c r="P23" s="68"/>
      <c r="Q23" s="68">
        <v>0.625</v>
      </c>
      <c r="R23" s="69"/>
      <c r="S23" s="68"/>
      <c r="T23" s="68"/>
      <c r="U23" s="68">
        <v>0.69791666666666663</v>
      </c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>
        <v>0.90625</v>
      </c>
      <c r="F24" s="75"/>
      <c r="G24" s="75"/>
      <c r="H24" s="75"/>
      <c r="I24" s="75"/>
      <c r="J24" s="75"/>
      <c r="K24" s="75">
        <v>0.78125</v>
      </c>
      <c r="L24" s="76"/>
      <c r="M24" s="75"/>
      <c r="N24" s="75">
        <v>0.84375</v>
      </c>
      <c r="O24" s="75"/>
      <c r="P24" s="75"/>
      <c r="Q24" s="75">
        <v>0.83333333333333337</v>
      </c>
      <c r="R24" s="76"/>
      <c r="S24" s="75"/>
      <c r="T24" s="75"/>
      <c r="U24" s="75">
        <v>0.94791666666666663</v>
      </c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7.7499999999999991</v>
      </c>
      <c r="D25" s="404">
        <f>C25*15+(SUM(E25:AZ25)-C25)*13.5</f>
        <v>318.75</v>
      </c>
      <c r="E25" s="82">
        <f>HRS(E23,E24)</f>
        <v>5.25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3</v>
      </c>
      <c r="L25" s="83">
        <f>HRS(L23,L24)</f>
        <v>0</v>
      </c>
      <c r="M25" s="83">
        <f>HRS(M23,M24)</f>
        <v>0</v>
      </c>
      <c r="N25" s="83">
        <f>HRS(N23,N24)</f>
        <v>3.5000000000000009</v>
      </c>
      <c r="O25" s="83">
        <f>HRS(O23,O24)</f>
        <v>0</v>
      </c>
      <c r="P25" s="83">
        <f>HRS(P23,P24)</f>
        <v>0</v>
      </c>
      <c r="Q25" s="83">
        <f>HRS(Q23,Q24)</f>
        <v>5.0000000000000009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6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9"/>
      <c r="G26" s="68"/>
      <c r="H26" s="68"/>
      <c r="I26" s="68"/>
      <c r="J26" s="68"/>
      <c r="K26" s="68"/>
      <c r="L26" s="69"/>
      <c r="M26" s="68"/>
      <c r="N26" s="69"/>
      <c r="O26" s="68"/>
      <c r="P26" s="68"/>
      <c r="Q26" s="68"/>
      <c r="R26" s="69"/>
      <c r="S26" s="68"/>
      <c r="T26" s="68">
        <v>0.46875</v>
      </c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6"/>
      <c r="M27" s="75"/>
      <c r="N27" s="75"/>
      <c r="O27" s="75"/>
      <c r="P27" s="75"/>
      <c r="Q27" s="75"/>
      <c r="R27" s="76"/>
      <c r="S27" s="75"/>
      <c r="T27" s="75">
        <v>0.60416666666666663</v>
      </c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3.2499999999999991</v>
      </c>
      <c r="D28" s="81">
        <f>C28*15+(SUM(E28:AZ28)-C28)*13.5</f>
        <v>48.749999999999986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3.2499999999999991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9"/>
      <c r="G29" s="68"/>
      <c r="H29" s="68"/>
      <c r="I29" s="68"/>
      <c r="J29" s="68"/>
      <c r="K29" s="68"/>
      <c r="L29" s="69"/>
      <c r="M29" s="68">
        <v>0.69791666666666663</v>
      </c>
      <c r="N29" s="69"/>
      <c r="O29" s="68"/>
      <c r="P29" s="68"/>
      <c r="Q29" s="68"/>
      <c r="R29" s="69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6"/>
      <c r="M30" s="75">
        <v>0.90625</v>
      </c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5.0000000000000009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9"/>
      <c r="G32" s="68"/>
      <c r="H32" s="68"/>
      <c r="I32" s="68"/>
      <c r="J32" s="68"/>
      <c r="K32" s="68"/>
      <c r="L32" s="69"/>
      <c r="M32" s="68"/>
      <c r="N32" s="69"/>
      <c r="O32" s="68"/>
      <c r="P32" s="68"/>
      <c r="Q32" s="68"/>
      <c r="R32" s="69"/>
      <c r="S32" s="68"/>
      <c r="T32" s="68">
        <v>0.46875</v>
      </c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6"/>
      <c r="M33" s="75"/>
      <c r="N33" s="75"/>
      <c r="O33" s="75"/>
      <c r="P33" s="75"/>
      <c r="Q33" s="75"/>
      <c r="R33" s="76"/>
      <c r="S33" s="75"/>
      <c r="T33" s="75">
        <v>0.64583333333333337</v>
      </c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4.2500000000000009</v>
      </c>
      <c r="D34" s="81">
        <f>C34*15+(SUM(E34:AZ34)-C34)*13.5</f>
        <v>63.750000000000014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4.2500000000000009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9"/>
      <c r="G35" s="68"/>
      <c r="H35" s="68"/>
      <c r="I35" s="68"/>
      <c r="J35" s="68"/>
      <c r="K35" s="68"/>
      <c r="L35" s="69">
        <v>0.69791666666666663</v>
      </c>
      <c r="M35" s="68"/>
      <c r="N35" s="69"/>
      <c r="O35" s="68"/>
      <c r="P35" s="68"/>
      <c r="Q35" s="68"/>
      <c r="R35" s="69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6">
        <v>0.89583333333333337</v>
      </c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4.7500000000000018</v>
      </c>
      <c r="D37" s="404">
        <f>C37*15+(SUM(E37:AZ37)-C37)*13.5</f>
        <v>71.250000000000028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4.7500000000000018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3 Valets</v>
      </c>
      <c r="B38" s="64" t="s">
        <v>20</v>
      </c>
      <c r="C38" s="65"/>
      <c r="D38" s="66"/>
      <c r="E38" s="67"/>
      <c r="F38" s="69"/>
      <c r="G38" s="68"/>
      <c r="H38" s="68">
        <v>0.42708333333333331</v>
      </c>
      <c r="I38" s="68"/>
      <c r="J38" s="68"/>
      <c r="K38" s="68"/>
      <c r="L38" s="69"/>
      <c r="M38" s="68"/>
      <c r="N38" s="69"/>
      <c r="O38" s="68"/>
      <c r="P38" s="68"/>
      <c r="Q38" s="68"/>
      <c r="R38" s="69"/>
      <c r="S38" s="68"/>
      <c r="T38" s="68"/>
      <c r="U38" s="68"/>
      <c r="V38" s="68">
        <v>0.42708333333333331</v>
      </c>
      <c r="W38" s="68">
        <v>0.42708333333333331</v>
      </c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>
        <v>0.63541666666666663</v>
      </c>
      <c r="I39" s="75"/>
      <c r="J39" s="75"/>
      <c r="K39" s="75"/>
      <c r="L39" s="76"/>
      <c r="M39" s="75"/>
      <c r="N39" s="75"/>
      <c r="O39" s="75"/>
      <c r="P39" s="75"/>
      <c r="Q39" s="75"/>
      <c r="R39" s="76"/>
      <c r="S39" s="75"/>
      <c r="T39" s="75"/>
      <c r="U39" s="75"/>
      <c r="V39" s="75">
        <v>0.63541666666666663</v>
      </c>
      <c r="W39" s="75">
        <v>0.63541666666666663</v>
      </c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5</v>
      </c>
      <c r="D40" s="81">
        <f>C40*15+(SUM(E40:AZ40)-C40)*13.5</f>
        <v>210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5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5</v>
      </c>
      <c r="W40" s="83">
        <f>HRS(W38,W39)</f>
        <v>5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2 Valets</v>
      </c>
      <c r="B41" s="64" t="s">
        <v>22</v>
      </c>
      <c r="C41" s="65"/>
      <c r="D41" s="66"/>
      <c r="E41" s="67"/>
      <c r="F41" s="69"/>
      <c r="G41" s="68"/>
      <c r="H41" s="68">
        <v>0.70833333333333337</v>
      </c>
      <c r="I41" s="68"/>
      <c r="J41" s="68"/>
      <c r="K41" s="68"/>
      <c r="L41" s="69"/>
      <c r="M41" s="68"/>
      <c r="N41" s="69"/>
      <c r="O41" s="68"/>
      <c r="P41" s="68">
        <v>0.72916666666666663</v>
      </c>
      <c r="Q41" s="68"/>
      <c r="R41" s="69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>
        <v>0.92708333333333337</v>
      </c>
      <c r="I42" s="75"/>
      <c r="J42" s="75"/>
      <c r="K42" s="75"/>
      <c r="L42" s="76"/>
      <c r="M42" s="75"/>
      <c r="N42" s="75"/>
      <c r="O42" s="75"/>
      <c r="P42" s="75">
        <v>0.90625</v>
      </c>
      <c r="Q42" s="75"/>
      <c r="R42" s="76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5.25</v>
      </c>
      <c r="D43" s="404">
        <f>C43*15+(SUM(E43:AZ43)-C43)*13.5</f>
        <v>136.125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5.25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4.2500000000000009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9"/>
      <c r="G44" s="68"/>
      <c r="H44" s="68">
        <v>0.45833333333333331</v>
      </c>
      <c r="I44" s="68"/>
      <c r="J44" s="68"/>
      <c r="K44" s="68"/>
      <c r="L44" s="69"/>
      <c r="M44" s="68"/>
      <c r="N44" s="69"/>
      <c r="O44" s="68"/>
      <c r="P44" s="68"/>
      <c r="Q44" s="68"/>
      <c r="R44" s="69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>
        <v>0.64583333333333337</v>
      </c>
      <c r="I45" s="75"/>
      <c r="J45" s="75"/>
      <c r="K45" s="75"/>
      <c r="L45" s="76"/>
      <c r="M45" s="75"/>
      <c r="N45" s="75"/>
      <c r="O45" s="75"/>
      <c r="P45" s="75"/>
      <c r="Q45" s="75"/>
      <c r="R45" s="76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4.5000000000000018</v>
      </c>
      <c r="D46" s="81">
        <f>C46*15+(SUM(E46:AZ46)-C46)*13.5</f>
        <v>67.500000000000028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4.5000000000000018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1 Valet</v>
      </c>
      <c r="B47" s="64" t="s">
        <v>22</v>
      </c>
      <c r="C47" s="65"/>
      <c r="D47" s="66"/>
      <c r="E47" s="67"/>
      <c r="F47" s="69"/>
      <c r="G47" s="68"/>
      <c r="H47" s="68"/>
      <c r="I47" s="68"/>
      <c r="J47" s="68"/>
      <c r="K47" s="68"/>
      <c r="L47" s="69"/>
      <c r="M47" s="68"/>
      <c r="N47" s="69"/>
      <c r="O47" s="68"/>
      <c r="P47" s="68">
        <v>0.69791666666666663</v>
      </c>
      <c r="Q47" s="68"/>
      <c r="R47" s="69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6"/>
      <c r="M48" s="75"/>
      <c r="N48" s="75"/>
      <c r="O48" s="75"/>
      <c r="P48" s="75">
        <v>0</v>
      </c>
      <c r="Q48" s="75"/>
      <c r="R48" s="76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7.2500000000000009</v>
      </c>
      <c r="D49" s="404">
        <f>C49*15+(SUM(E49:AZ49)-C49)*13.5</f>
        <v>108.75000000000001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7.2500000000000009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65"/>
      <c r="D50" s="66"/>
      <c r="E50" s="67"/>
      <c r="F50" s="69"/>
      <c r="G50" s="68"/>
      <c r="H50" s="68"/>
      <c r="I50" s="68"/>
      <c r="J50" s="68"/>
      <c r="K50" s="68"/>
      <c r="L50" s="69"/>
      <c r="M50" s="68"/>
      <c r="N50" s="69"/>
      <c r="O50" s="68"/>
      <c r="P50" s="68"/>
      <c r="Q50" s="68"/>
      <c r="R50" s="69"/>
      <c r="S50" s="68">
        <v>0.46875</v>
      </c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6"/>
      <c r="M51" s="75"/>
      <c r="N51" s="75"/>
      <c r="O51" s="75"/>
      <c r="P51" s="75"/>
      <c r="Q51" s="75"/>
      <c r="R51" s="76"/>
      <c r="S51" s="75">
        <v>0.64583333333333337</v>
      </c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4.2500000000000009</v>
      </c>
      <c r="D52" s="8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4.2500000000000009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65"/>
      <c r="D53" s="66"/>
      <c r="E53" s="67"/>
      <c r="F53" s="69"/>
      <c r="G53" s="68"/>
      <c r="H53" s="68"/>
      <c r="I53" s="68"/>
      <c r="J53" s="68">
        <v>0.72916666666666663</v>
      </c>
      <c r="K53" s="68"/>
      <c r="L53" s="69"/>
      <c r="M53" s="68"/>
      <c r="N53" s="69"/>
      <c r="O53" s="68"/>
      <c r="P53" s="68">
        <v>0.69791666666666663</v>
      </c>
      <c r="Q53" s="68"/>
      <c r="R53" s="69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>
        <v>0.91666666666666663</v>
      </c>
      <c r="K54" s="75"/>
      <c r="L54" s="76"/>
      <c r="M54" s="75"/>
      <c r="N54" s="75"/>
      <c r="O54" s="75"/>
      <c r="P54" s="75">
        <v>0.83333333333333337</v>
      </c>
      <c r="Q54" s="75"/>
      <c r="R54" s="76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04">
        <f>C55*15+(SUM(E55:AZ55)-C55)*13.5</f>
        <v>112.50000000000003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4.5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3.2500000000000018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9"/>
      <c r="G56" s="68"/>
      <c r="H56" s="68"/>
      <c r="I56" s="68"/>
      <c r="J56" s="68"/>
      <c r="K56" s="68"/>
      <c r="L56" s="69"/>
      <c r="M56" s="68"/>
      <c r="N56" s="69"/>
      <c r="O56" s="68"/>
      <c r="P56" s="68"/>
      <c r="Q56" s="68"/>
      <c r="R56" s="69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6"/>
      <c r="M57" s="75"/>
      <c r="N57" s="75"/>
      <c r="O57" s="75"/>
      <c r="P57" s="75"/>
      <c r="Q57" s="75"/>
      <c r="R57" s="76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4 Valets</v>
      </c>
      <c r="B59" s="64" t="s">
        <v>22</v>
      </c>
      <c r="C59" s="65"/>
      <c r="D59" s="66"/>
      <c r="E59" s="67">
        <v>0.65625</v>
      </c>
      <c r="F59" s="69"/>
      <c r="G59" s="68"/>
      <c r="H59" s="68">
        <v>0.65625</v>
      </c>
      <c r="I59" s="68"/>
      <c r="J59" s="68">
        <v>0.625</v>
      </c>
      <c r="K59" s="68"/>
      <c r="L59" s="69"/>
      <c r="M59" s="68"/>
      <c r="N59" s="69"/>
      <c r="O59" s="68"/>
      <c r="P59" s="68"/>
      <c r="Q59" s="68"/>
      <c r="R59" s="69"/>
      <c r="S59" s="68">
        <v>0.65625</v>
      </c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>
        <v>0.9375</v>
      </c>
      <c r="F60" s="75"/>
      <c r="G60" s="75"/>
      <c r="H60" s="75">
        <v>0.96875</v>
      </c>
      <c r="I60" s="75"/>
      <c r="J60" s="75">
        <v>0.94791666666666663</v>
      </c>
      <c r="K60" s="75"/>
      <c r="L60" s="76"/>
      <c r="M60" s="75"/>
      <c r="N60" s="75"/>
      <c r="O60" s="75"/>
      <c r="P60" s="75"/>
      <c r="Q60" s="75"/>
      <c r="R60" s="76"/>
      <c r="S60" s="75">
        <v>0.82291666666666663</v>
      </c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8.25</v>
      </c>
      <c r="D61" s="404">
        <f>C61*15+(SUM(E61:AZ61)-C61)*13.5</f>
        <v>363.375</v>
      </c>
      <c r="E61" s="82">
        <f>HRS(E59,E60)</f>
        <v>6.75</v>
      </c>
      <c r="F61" s="83">
        <f>HRS(F59,F60)</f>
        <v>0</v>
      </c>
      <c r="G61" s="83">
        <f>HRS(G59,G60)</f>
        <v>0</v>
      </c>
      <c r="H61" s="83">
        <f>HRS(H59,H60)</f>
        <v>7.5</v>
      </c>
      <c r="I61" s="83">
        <f>HRS(I59,I60)</f>
        <v>0</v>
      </c>
      <c r="J61" s="83">
        <f>HRS(J59,J60)</f>
        <v>7.7499999999999991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3.9999999999999991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9"/>
      <c r="G62" s="68"/>
      <c r="H62" s="68"/>
      <c r="I62" s="68"/>
      <c r="J62" s="68"/>
      <c r="K62" s="68"/>
      <c r="L62" s="69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6"/>
      <c r="M63" s="75"/>
      <c r="N63" s="75"/>
      <c r="O63" s="75"/>
      <c r="P63" s="75"/>
      <c r="Q63" s="75"/>
      <c r="R63" s="76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2 Valets</v>
      </c>
      <c r="B65" s="64" t="s">
        <v>22</v>
      </c>
      <c r="C65" s="65"/>
      <c r="D65" s="66"/>
      <c r="E65" s="67"/>
      <c r="F65" s="69"/>
      <c r="G65" s="68"/>
      <c r="H65" s="68">
        <v>0.69791666666666663</v>
      </c>
      <c r="I65" s="68"/>
      <c r="J65" s="68"/>
      <c r="K65" s="68"/>
      <c r="L65" s="69"/>
      <c r="M65" s="68"/>
      <c r="N65" s="69">
        <v>0.69791666666666663</v>
      </c>
      <c r="O65" s="68"/>
      <c r="P65" s="68"/>
      <c r="Q65" s="68"/>
      <c r="R65" s="69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>
        <v>0.92708333333333337</v>
      </c>
      <c r="I66" s="75"/>
      <c r="J66" s="75"/>
      <c r="K66" s="75"/>
      <c r="L66" s="76"/>
      <c r="M66" s="75"/>
      <c r="N66" s="75">
        <v>0.83333333333333337</v>
      </c>
      <c r="O66" s="75"/>
      <c r="P66" s="75"/>
      <c r="Q66" s="75"/>
      <c r="R66" s="76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5.5000000000000018</v>
      </c>
      <c r="D67" s="404">
        <f>C67*15+(SUM(E67:AZ67)-C67)*13.5</f>
        <v>126.37500000000006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5.5000000000000018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3.2500000000000018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9"/>
      <c r="G68" s="68"/>
      <c r="H68" s="68"/>
      <c r="I68" s="68"/>
      <c r="J68" s="68"/>
      <c r="K68" s="68"/>
      <c r="L68" s="69"/>
      <c r="M68" s="68"/>
      <c r="N68" s="69"/>
      <c r="O68" s="68"/>
      <c r="P68" s="68"/>
      <c r="Q68" s="68"/>
      <c r="R68" s="69">
        <v>0.46875</v>
      </c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6"/>
      <c r="M69" s="75"/>
      <c r="N69" s="75"/>
      <c r="O69" s="75"/>
      <c r="P69" s="75"/>
      <c r="Q69" s="75"/>
      <c r="R69" s="76">
        <v>0.60416666666666663</v>
      </c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3.2499999999999991</v>
      </c>
      <c r="D70" s="81">
        <f>C70*15+(SUM(E70:AZ70)-C70)*13.5</f>
        <v>48.749999999999986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3.2499999999999991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9"/>
      <c r="G71" s="68"/>
      <c r="H71" s="68"/>
      <c r="I71" s="68"/>
      <c r="J71" s="68"/>
      <c r="K71" s="68"/>
      <c r="L71" s="69"/>
      <c r="M71" s="68">
        <v>0.69791666666666663</v>
      </c>
      <c r="N71" s="69"/>
      <c r="O71" s="68"/>
      <c r="P71" s="68"/>
      <c r="Q71" s="68"/>
      <c r="R71" s="69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6"/>
      <c r="M72" s="75">
        <v>0.91666666666666663</v>
      </c>
      <c r="N72" s="75"/>
      <c r="O72" s="75"/>
      <c r="P72" s="75"/>
      <c r="Q72" s="75"/>
      <c r="R72" s="76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5.25</v>
      </c>
      <c r="D73" s="404">
        <f>C73*15+(SUM(E73:AZ73)-C73)*13.5</f>
        <v>78.75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5.25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9"/>
      <c r="G74" s="68"/>
      <c r="H74" s="68"/>
      <c r="I74" s="68"/>
      <c r="J74" s="68"/>
      <c r="K74" s="68"/>
      <c r="L74" s="69"/>
      <c r="M74" s="68">
        <v>0.46875</v>
      </c>
      <c r="N74" s="69"/>
      <c r="O74" s="68"/>
      <c r="P74" s="68"/>
      <c r="Q74" s="68"/>
      <c r="R74" s="69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6"/>
      <c r="M75" s="75">
        <v>0.625</v>
      </c>
      <c r="N75" s="75"/>
      <c r="O75" s="75"/>
      <c r="P75" s="75"/>
      <c r="Q75" s="75"/>
      <c r="R75" s="76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3.75</v>
      </c>
      <c r="D76" s="81">
        <f>C76*15+(SUM(E76:AZ76)-C76)*13.5</f>
        <v>56.25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3.75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2 Valets</v>
      </c>
      <c r="B77" s="64" t="s">
        <v>22</v>
      </c>
      <c r="C77" s="65"/>
      <c r="D77" s="66"/>
      <c r="E77" s="67"/>
      <c r="F77" s="69">
        <v>0.69791666666666663</v>
      </c>
      <c r="G77" s="68"/>
      <c r="H77" s="68">
        <v>0.69791666666666663</v>
      </c>
      <c r="I77" s="68"/>
      <c r="J77" s="68"/>
      <c r="K77" s="68"/>
      <c r="L77" s="69"/>
      <c r="M77" s="68"/>
      <c r="N77" s="69"/>
      <c r="O77" s="68"/>
      <c r="P77" s="68"/>
      <c r="Q77" s="68"/>
      <c r="R77" s="69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>
        <v>0.9375</v>
      </c>
      <c r="G78" s="75"/>
      <c r="H78" s="75">
        <v>0.80208333333333337</v>
      </c>
      <c r="I78" s="75"/>
      <c r="J78" s="75"/>
      <c r="K78" s="75"/>
      <c r="L78" s="76"/>
      <c r="M78" s="75"/>
      <c r="N78" s="75"/>
      <c r="O78" s="75"/>
      <c r="P78" s="75"/>
      <c r="Q78" s="75"/>
      <c r="R78" s="76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5.7500000000000009</v>
      </c>
      <c r="D79" s="404">
        <f>C79*15+(SUM(E79:AZ79)-C79)*13.5</f>
        <v>120.00000000000006</v>
      </c>
      <c r="E79" s="82">
        <f>HRS(E77,E78)</f>
        <v>0</v>
      </c>
      <c r="F79" s="83">
        <f>HRS(F77,F78)</f>
        <v>5.7500000000000009</v>
      </c>
      <c r="G79" s="83">
        <f>HRS(G77,G78)</f>
        <v>0</v>
      </c>
      <c r="H79" s="83">
        <f>HRS(H77,H78)</f>
        <v>2.5000000000000018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9"/>
      <c r="G80" s="68"/>
      <c r="H80" s="68"/>
      <c r="I80" s="68"/>
      <c r="J80" s="68"/>
      <c r="K80" s="68"/>
      <c r="L80" s="69"/>
      <c r="M80" s="68"/>
      <c r="N80" s="69"/>
      <c r="O80" s="68"/>
      <c r="P80" s="68"/>
      <c r="Q80" s="68"/>
      <c r="R80" s="69"/>
      <c r="S80" s="68"/>
      <c r="T80" s="68">
        <v>0.46875</v>
      </c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6"/>
      <c r="M81" s="75"/>
      <c r="N81" s="75"/>
      <c r="O81" s="75"/>
      <c r="P81" s="75"/>
      <c r="Q81" s="75"/>
      <c r="R81" s="76"/>
      <c r="S81" s="75"/>
      <c r="T81" s="75">
        <v>0.58333333333333337</v>
      </c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2.7500000000000009</v>
      </c>
      <c r="D82" s="81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2.7500000000000009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9"/>
      <c r="G83" s="68">
        <v>0.69791666666666663</v>
      </c>
      <c r="H83" s="68"/>
      <c r="I83" s="68"/>
      <c r="J83" s="68"/>
      <c r="K83" s="68"/>
      <c r="L83" s="69"/>
      <c r="M83" s="68"/>
      <c r="N83" s="69"/>
      <c r="O83" s="68"/>
      <c r="P83" s="68"/>
      <c r="Q83" s="68"/>
      <c r="R83" s="69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>
        <v>0.90625</v>
      </c>
      <c r="H84" s="75"/>
      <c r="I84" s="75"/>
      <c r="J84" s="75"/>
      <c r="K84" s="75"/>
      <c r="L84" s="76"/>
      <c r="M84" s="75"/>
      <c r="N84" s="75"/>
      <c r="O84" s="75"/>
      <c r="P84" s="75"/>
      <c r="Q84" s="75"/>
      <c r="R84" s="76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5.0000000000000009</v>
      </c>
      <c r="D85" s="404">
        <f>C85*15+(SUM(E85:AZ85)-C85)*13.5</f>
        <v>75.000000000000014</v>
      </c>
      <c r="E85" s="82">
        <f>HRS(E83,E84)</f>
        <v>0</v>
      </c>
      <c r="F85" s="83">
        <f>HRS(F83,F84)</f>
        <v>0</v>
      </c>
      <c r="G85" s="83">
        <f>HRS(G83,G84)</f>
        <v>5.0000000000000009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65"/>
      <c r="D86" s="66"/>
      <c r="E86" s="67"/>
      <c r="F86" s="69"/>
      <c r="G86" s="68"/>
      <c r="H86" s="68"/>
      <c r="I86" s="68"/>
      <c r="J86" s="68"/>
      <c r="K86" s="68"/>
      <c r="L86" s="69"/>
      <c r="M86" s="68"/>
      <c r="N86" s="69"/>
      <c r="O86" s="68"/>
      <c r="P86" s="68"/>
      <c r="Q86" s="68"/>
      <c r="R86" s="69"/>
      <c r="S86" s="68"/>
      <c r="T86" s="68"/>
      <c r="U86" s="68"/>
      <c r="V86" s="68"/>
      <c r="W86" s="68">
        <v>0.46875</v>
      </c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6"/>
      <c r="M87" s="75"/>
      <c r="N87" s="75"/>
      <c r="O87" s="75"/>
      <c r="P87" s="75"/>
      <c r="Q87" s="75"/>
      <c r="R87" s="76"/>
      <c r="S87" s="75"/>
      <c r="T87" s="75"/>
      <c r="U87" s="75"/>
      <c r="V87" s="75"/>
      <c r="W87" s="75">
        <v>0.60416666666666663</v>
      </c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3.2499999999999991</v>
      </c>
      <c r="D88" s="81">
        <f>C88*15+(SUM(E88:AZ88)-C88)*13.5</f>
        <v>48.749999999999986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3.2499999999999991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65"/>
      <c r="D89" s="66"/>
      <c r="E89" s="67"/>
      <c r="F89" s="69">
        <v>0.69791666666666663</v>
      </c>
      <c r="G89" s="68"/>
      <c r="H89" s="68"/>
      <c r="I89" s="68"/>
      <c r="J89" s="68"/>
      <c r="K89" s="68"/>
      <c r="L89" s="69"/>
      <c r="M89" s="68"/>
      <c r="N89" s="69"/>
      <c r="O89" s="68"/>
      <c r="P89" s="68"/>
      <c r="Q89" s="68"/>
      <c r="R89" s="69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>
        <v>0.90625</v>
      </c>
      <c r="G90" s="75"/>
      <c r="H90" s="75"/>
      <c r="I90" s="75"/>
      <c r="J90" s="75"/>
      <c r="K90" s="75"/>
      <c r="L90" s="76"/>
      <c r="M90" s="75"/>
      <c r="N90" s="75"/>
      <c r="O90" s="75"/>
      <c r="P90" s="75"/>
      <c r="Q90" s="75"/>
      <c r="R90" s="76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5.0000000000000009</v>
      </c>
      <c r="D91" s="404">
        <f>C91*15+(SUM(E91:AZ91)-C91)*13.5</f>
        <v>75.000000000000014</v>
      </c>
      <c r="E91" s="82">
        <f>HRS(E89,E90)</f>
        <v>0</v>
      </c>
      <c r="F91" s="83">
        <f>HRS(F89,F90)</f>
        <v>5.0000000000000009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9"/>
      <c r="G92" s="68"/>
      <c r="H92" s="68"/>
      <c r="I92" s="68"/>
      <c r="J92" s="68"/>
      <c r="K92" s="68"/>
      <c r="L92" s="69"/>
      <c r="M92" s="68"/>
      <c r="N92" s="69"/>
      <c r="O92" s="68"/>
      <c r="P92" s="68"/>
      <c r="Q92" s="68"/>
      <c r="R92" s="69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6"/>
      <c r="M93" s="75"/>
      <c r="N93" s="75"/>
      <c r="O93" s="75"/>
      <c r="P93" s="75"/>
      <c r="Q93" s="75"/>
      <c r="R93" s="76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9"/>
      <c r="G95" s="68"/>
      <c r="H95" s="68"/>
      <c r="I95" s="68"/>
      <c r="J95" s="68"/>
      <c r="K95" s="68"/>
      <c r="L95" s="69"/>
      <c r="M95" s="68"/>
      <c r="N95" s="69"/>
      <c r="O95" s="68"/>
      <c r="P95" s="68"/>
      <c r="Q95" s="68"/>
      <c r="R95" s="69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6"/>
      <c r="M96" s="75"/>
      <c r="N96" s="75"/>
      <c r="O96" s="75"/>
      <c r="P96" s="75"/>
      <c r="Q96" s="75"/>
      <c r="R96" s="76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218.5</v>
      </c>
      <c r="D99" s="103">
        <f>C100*15+(SUM(E99:AZ99)-C100)*13.5</f>
        <v>3153.75</v>
      </c>
      <c r="E99" s="102">
        <f>SUM(E4,E7,E10,E13,E16,E19,E22,E25,E28,E31,E34,E37,E40,E43,E46,E49,E52,E55,E58,E61,E64,E67,E70,E73,E76,E79,E82,E85,E88,E91,E94,E97)</f>
        <v>12</v>
      </c>
      <c r="F99" s="102">
        <f>SUM(F4,F7,F10,F13,F16,F19,F22,F25,F28,F31,F34,F37,F40,F43,F46,F49,F52,F55,F58,F61,F64,F67,F70,F73,F76,F79,F82,F85,F88,F91,F94,F97)</f>
        <v>10.750000000000002</v>
      </c>
      <c r="G99" s="102">
        <f>SUM(G4,G7,G10,G13,G16,G19,G22,G25,G28,G31,G34,G37,G40,G43,G46,G49,G52,G55,G58,G61,G64,G67,G70,G73,G76,G79,G82,G85,G88,G91,G94,G97)</f>
        <v>17</v>
      </c>
      <c r="H99" s="102">
        <f>SUM(H4,H7,H10,H13,H16,H19,H22,H25,H28,H31,H34,H37,H40,H43,H46,H49,H52,H55,H58,H61,H64,H67,H70,H73,H76,H79,H82,H85,H88,H91,H94,H97)</f>
        <v>36.75</v>
      </c>
      <c r="I99" s="102">
        <f>SUM(I4,I7,I10,I13,I16,I19,I22,I25,I28,I31,I34,I37,I40,I43,I46,I49,I52,I55,I58,I61,I64,I67,I70,I73,I76,I79,I82,I85,I88,I91,I94,I97)</f>
        <v>4.2500000000000009</v>
      </c>
      <c r="J99" s="102">
        <f>SUM(J4,J7,J10,J13,J16,J19,J22,J25,J28,J31,J34,J37,J40,J43,J46,J49,J52,J55,J58,J61,J64,J67,J70,J73,J76,J79,J82,J85,J88,J91,J94,J97)</f>
        <v>21.75</v>
      </c>
      <c r="K99" s="102">
        <f>SUM(K4,K7,K10,K13,K16,K19,K22,K25,K28,K31,K34,K37,K40,K43,K46,K49,K52,K55,K58,K61,K64,K67,K70,K73,K76,K79,K82,K85,K88,K91,K94,K97)</f>
        <v>3</v>
      </c>
      <c r="L99" s="102">
        <f>SUM(L4,L7,L10,L13,L16,L19,L22,L25,L28,L31,L34,L37,L40,L43,L46,L49,L52,L55,L58,L61,L64,L67,L70,L73,L76,L79,L82,L85,L88,L91,L94,L97)</f>
        <v>4.7500000000000018</v>
      </c>
      <c r="M99" s="102">
        <f>SUM(M4,M7,M10,M13,M16,M19,M22,M25,M28,M31,M34,M37,M40,M43,M46,M49,M52,M55,M58,M61,M64,M67,M70,M73,M76,M79,M82,M85,M88,M91,M94,M97)</f>
        <v>14</v>
      </c>
      <c r="N99" s="102">
        <f>SUM(N4,N7,N10,N13,N16,N19,N22,N25,N28,N31,N34,N37,N40,N43,N46,N49,N52,N55,N58,N61,N64,N67,N70,N73,N76,N79,N82,N85,N88,N91,N94,N97)</f>
        <v>6.7500000000000027</v>
      </c>
      <c r="O99" s="102">
        <f>SUM(O4,O7,O10,O13,O16,O19,O22,O25,O28,O31,O34,O37,O40,O43,O46,O49,O52,O55,O58,O61,O64,O67,O70,O73,O76,O79,O82,O85,O88,O91,O94,O97)</f>
        <v>5.0000000000000009</v>
      </c>
      <c r="P99" s="102">
        <f>SUM(P4,P7,P10,P13,P16,P19,P22,P25,P28,P31,P34,P37,P40,P43,P46,P49,P52,P55,P58,P61,P64,P67,P70,P73,P76,P79,P82,P85,P88,P91,P94,P97)</f>
        <v>14.750000000000004</v>
      </c>
      <c r="Q99" s="102">
        <f>SUM(Q4,Q7,Q10,Q13,Q16,Q19,Q22,Q25,Q28,Q31,Q34,Q37,Q40,Q43,Q46,Q49,Q52,Q55,Q58,Q61,Q64,Q67,Q70,Q73,Q76,Q79,Q82,Q85,Q88,Q91,Q94,Q97)</f>
        <v>5.0000000000000009</v>
      </c>
      <c r="R99" s="102">
        <f>SUM(R4,R7,R10,R13,R16,R19,R22,R25,R28,R31,R34,R37,R40,R43,R46,R49,R52,R55,R58,R61,R64,R67,R70,R73,R76,R79,R82,R85,R88,R91,R94,R97)</f>
        <v>7.7499999999999991</v>
      </c>
      <c r="S99" s="102">
        <f>SUM(S4,S7,S10,S13,S16,S19,S22,S25,S28,S31,S34,S37,S40,S43,S46,S49,S52,S55,S58,S61,S64,S67,S70,S73,S76,S79,S82,S85,S88,S91,S94,S97)</f>
        <v>12.25</v>
      </c>
      <c r="T99" s="102">
        <f>SUM(T4,T7,T10,T13,T16,T19,T22,T25,T28,T31,T34,T37,T40,T43,T46,T49,T52,T55,T58,T61,T64,T67,T70,T73,T76,T79,T82,T85,T88,T91,T94,T97)</f>
        <v>18.25</v>
      </c>
      <c r="U99" s="102">
        <f>SUM(U4,U7,U10,U13,U16,U19,U22,U25,U28,U31,U34,U37,U40,U43,U46,U49,U52,U55,U58,U61,U64,U67,U70,U73,U76,U79,U82,U85,U88,U91,U94,U97)</f>
        <v>6</v>
      </c>
      <c r="V99" s="102">
        <f>SUM(V4,V7,V10,V13,V16,V19,V22,V25,V28,V31,V34,V37,V40,V43,V46,V49,V52,V55,V58,V61,V64,V67,V70,V73,V76,V79,V82,V85,V88,V91,V94,V97)</f>
        <v>5</v>
      </c>
      <c r="W99" s="102">
        <f>SUM(W4,W7,W10,W13,W16,W19,W22,W25,W28,W31,W34,W37,W40,W43,W46,W49,W52,W55,W58,W61,W64,W67,W70,W73,W76,W79,W82,W85,W88,W91,W94,W97)</f>
        <v>13.5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136</v>
      </c>
      <c r="D100" s="109">
        <f>C100*15</f>
        <v>2040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82.5</v>
      </c>
      <c r="D101" s="115">
        <f>C101*13.5</f>
        <v>1113.75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3153.75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4TpDQzjRpXSLKW40gjNVKMpo/7mFtWq9PGzPqfEYPKfOOZAS395dKVVVSCLfUGSew89x+l+llfW8Vi8zuAattA==" saltValue="6jNwJJegJ9IHaLpN9M9o1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68" priority="89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67" priority="88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6" priority="86">
      <formula>Y4&gt;10</formula>
    </cfRule>
  </conditionalFormatting>
  <conditionalFormatting sqref="T97:X97">
    <cfRule type="expression" dxfId="65" priority="77">
      <formula>T97&gt;10</formula>
    </cfRule>
  </conditionalFormatting>
  <conditionalFormatting sqref="J17:W17 J14:W14 J11:W11 J8:W8 J5:W5 J2:W2">
    <cfRule type="expression" dxfId="64" priority="21">
      <formula>AND(J2="",J3&lt;&gt;"")</formula>
    </cfRule>
  </conditionalFormatting>
  <conditionalFormatting sqref="J18:W18 J15:W15 J12:W12 J9:W9 J6:W6 J3:W3">
    <cfRule type="expression" dxfId="63" priority="20">
      <formula>AND(J3="",J2&lt;&gt;"")</formula>
    </cfRule>
  </conditionalFormatting>
  <conditionalFormatting sqref="J13:W13 J19:W19 J16:W16 J10:W10 J7:W7 J4:W4">
    <cfRule type="expression" dxfId="62" priority="19">
      <formula>J4&gt;10</formula>
    </cfRule>
  </conditionalFormatting>
  <conditionalFormatting sqref="E20:W20 E23:W23">
    <cfRule type="expression" dxfId="61" priority="18">
      <formula>AND(E20="",E21&lt;&gt;"")</formula>
    </cfRule>
  </conditionalFormatting>
  <conditionalFormatting sqref="E21:W21 E24:W24">
    <cfRule type="expression" dxfId="60" priority="17">
      <formula>AND(E21="",E20&lt;&gt;"")</formula>
    </cfRule>
  </conditionalFormatting>
  <conditionalFormatting sqref="E22:W22 E25:W25">
    <cfRule type="expression" dxfId="59" priority="16">
      <formula>E22&gt;10</formula>
    </cfRule>
  </conditionalFormatting>
  <conditionalFormatting sqref="E26:W26 E29:W29 E32:W32 E35:W35 E38:W38 E41:W41 E44:W44 E47:W47 E50:W50 E53:W53 E56:W56 E59:W59 E62:W62 E65:W65 E68:W68 E71:F71 E74:W74 E77:W77 E80:W80 E83:W83 E86:W86 E89:W89 E92:W92 E95:W95 H71:W71">
    <cfRule type="expression" dxfId="58" priority="15">
      <formula>AND(E26="",E27&lt;&gt;"")</formula>
    </cfRule>
  </conditionalFormatting>
  <conditionalFormatting sqref="E27:W27 E30:W30 E33:W33 E36:W36 E39:W39 E42:W42 E45:W45 E48:W48 E51:W51 E54:W54 E57:W57 E60:W60 E63:W63 E66:W66 E69:W69 E72:F72 E75:W75 E78:W78 E81:W81 E84:W84 E87:W87 E90:W90 E93:W93 E96:W96 H72:W72">
    <cfRule type="expression" dxfId="57" priority="14">
      <formula>AND(E27="",E26&lt;&gt;"")</formula>
    </cfRule>
  </conditionalFormatting>
  <conditionalFormatting sqref="E28:W28 E31:W31 E34:W34 E37:W37 E40:W40 E43:W43 E46:W46 E49:W49 E52:W52 E55:W55 E58:W58 E61:W61 E64:W64 E67:W67 E70:W70 E73:W73 E76:W76 E79:W79 E82:W82 E85:W85 E88:W88 E91:W91 E94:W94">
    <cfRule type="expression" dxfId="56" priority="13">
      <formula>E28&gt;10</formula>
    </cfRule>
  </conditionalFormatting>
  <conditionalFormatting sqref="G71">
    <cfRule type="expression" dxfId="55" priority="12">
      <formula>AND(G71="",G72&lt;&gt;"")</formula>
    </cfRule>
  </conditionalFormatting>
  <conditionalFormatting sqref="G72">
    <cfRule type="expression" dxfId="54" priority="11">
      <formula>AND(G72="",G71&lt;&gt;"")</formula>
    </cfRule>
  </conditionalFormatting>
  <conditionalFormatting sqref="J1:W1">
    <cfRule type="duplicateValues" dxfId="53" priority="22" stopIfTrue="1"/>
    <cfRule type="expression" dxfId="52" priority="23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95:AZ96 E92:AZ93 E89:AZ90 E86:AZ87 E83:AZ84 E80:AZ81 E77:AZ78 E74:AZ75 E71:AZ72 E68:AZ69 E65:AZ66 E62:AZ63 E59:AZ60 E56:AZ57 E53:AZ54 E50:AZ51 E47:AZ48 E44:AZ45 E41:AZ42 E38:AZ39 E35:AZ36 E26:AZ27 E23:AZ24 E14:AZ15 E8:AZ9 E5:AZ6 E2:AZ3 E11:AZ12 E20:AZ21 E32:AZ33 E17:AZ18 E29:AZ30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28515625" style="110" bestFit="1" customWidth="1"/>
    <col min="11" max="11" width="8.7109375" style="89" bestFit="1" customWidth="1"/>
    <col min="12" max="12" width="9.85546875" style="89" bestFit="1" customWidth="1"/>
    <col min="13" max="13" width="8.28515625" style="110" bestFit="1" customWidth="1"/>
    <col min="14" max="14" width="6.7109375" style="110" bestFit="1" customWidth="1"/>
    <col min="15" max="16" width="6.42578125" style="110" bestFit="1" customWidth="1"/>
    <col min="17" max="17" width="6.85546875" style="110" bestFit="1" customWidth="1"/>
    <col min="18" max="18" width="9.5703125" style="110" bestFit="1" customWidth="1"/>
    <col min="19" max="19" width="10.85546875" style="110" bestFit="1" customWidth="1"/>
    <col min="20" max="20" width="12.5703125" style="110" bestFit="1" customWidth="1"/>
    <col min="21" max="21" width="8.42578125" style="110" bestFit="1" customWidth="1"/>
    <col min="22" max="22" width="9.42578125" style="110" bestFit="1" customWidth="1"/>
    <col min="23" max="23" width="8.5703125" style="110" bestFit="1" customWidth="1"/>
    <col min="24" max="24" width="9" style="110" bestFit="1" customWidth="1"/>
    <col min="25" max="25" width="6.85546875" style="110" bestFit="1" customWidth="1"/>
    <col min="26" max="26" width="9.140625" style="110" bestFit="1" customWidth="1"/>
    <col min="27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185</v>
      </c>
      <c r="F1" s="60" t="s">
        <v>207</v>
      </c>
      <c r="G1" s="59" t="s">
        <v>155</v>
      </c>
      <c r="H1" s="60" t="s">
        <v>188</v>
      </c>
      <c r="I1" s="59" t="s">
        <v>240</v>
      </c>
      <c r="J1" s="59" t="s">
        <v>177</v>
      </c>
      <c r="K1" s="59" t="s">
        <v>178</v>
      </c>
      <c r="L1" s="59" t="s">
        <v>183</v>
      </c>
      <c r="M1" s="60" t="s">
        <v>233</v>
      </c>
      <c r="N1" s="60" t="s">
        <v>212</v>
      </c>
      <c r="O1" s="59" t="s">
        <v>176</v>
      </c>
      <c r="P1" s="60" t="s">
        <v>209</v>
      </c>
      <c r="Q1" s="59" t="s">
        <v>184</v>
      </c>
      <c r="R1" s="59" t="s">
        <v>219</v>
      </c>
      <c r="S1" s="59" t="s">
        <v>179</v>
      </c>
      <c r="T1" s="59" t="s">
        <v>226</v>
      </c>
      <c r="U1" s="59" t="s">
        <v>214</v>
      </c>
      <c r="V1" s="59" t="s">
        <v>186</v>
      </c>
      <c r="W1" s="59" t="s">
        <v>157</v>
      </c>
      <c r="X1" s="60" t="s">
        <v>181</v>
      </c>
      <c r="Y1" s="59" t="s">
        <v>191</v>
      </c>
      <c r="Z1" s="59" t="s">
        <v>182</v>
      </c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9"/>
      <c r="H2" s="69"/>
      <c r="I2" s="68"/>
      <c r="J2" s="68"/>
      <c r="K2" s="69"/>
      <c r="L2" s="68"/>
      <c r="M2" s="68"/>
      <c r="N2" s="69"/>
      <c r="O2" s="68">
        <v>0.46875</v>
      </c>
      <c r="P2" s="68"/>
      <c r="Q2" s="68"/>
      <c r="R2" s="68"/>
      <c r="S2" s="69"/>
      <c r="T2" s="68"/>
      <c r="U2" s="68"/>
      <c r="V2" s="68"/>
      <c r="W2" s="68"/>
      <c r="X2" s="69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6"/>
      <c r="H3" s="76"/>
      <c r="I3" s="75"/>
      <c r="J3" s="75"/>
      <c r="K3" s="75"/>
      <c r="L3" s="75"/>
      <c r="M3" s="75"/>
      <c r="N3" s="76"/>
      <c r="O3" s="75">
        <v>0.60416666666666663</v>
      </c>
      <c r="P3" s="75"/>
      <c r="Q3" s="75"/>
      <c r="R3" s="75"/>
      <c r="S3" s="75"/>
      <c r="T3" s="75"/>
      <c r="U3" s="75"/>
      <c r="V3" s="75"/>
      <c r="W3" s="75"/>
      <c r="X3" s="76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3.2499999999999991</v>
      </c>
      <c r="D4" s="421">
        <f>C4*15+(SUM(E4:AZ4)-C4)*13.5</f>
        <v>48.749999999999986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3.2499999999999991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1 Valet</v>
      </c>
      <c r="B5" s="64" t="s">
        <v>22</v>
      </c>
      <c r="C5" s="132"/>
      <c r="D5" s="66"/>
      <c r="E5" s="67"/>
      <c r="F5" s="68"/>
      <c r="G5" s="69"/>
      <c r="H5" s="69"/>
      <c r="I5" s="68"/>
      <c r="J5" s="68"/>
      <c r="K5" s="69"/>
      <c r="L5" s="68"/>
      <c r="M5" s="68"/>
      <c r="N5" s="69"/>
      <c r="O5" s="68"/>
      <c r="P5" s="68"/>
      <c r="Q5" s="68"/>
      <c r="R5" s="68"/>
      <c r="S5" s="69"/>
      <c r="T5" s="68"/>
      <c r="U5" s="68"/>
      <c r="V5" s="68"/>
      <c r="W5" s="68"/>
      <c r="X5" s="69">
        <v>0.6875</v>
      </c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6"/>
      <c r="H6" s="76"/>
      <c r="I6" s="75"/>
      <c r="J6" s="75"/>
      <c r="K6" s="75"/>
      <c r="L6" s="75"/>
      <c r="M6" s="75"/>
      <c r="N6" s="76"/>
      <c r="O6" s="75"/>
      <c r="P6" s="75"/>
      <c r="Q6" s="75"/>
      <c r="R6" s="75"/>
      <c r="S6" s="75"/>
      <c r="T6" s="75"/>
      <c r="U6" s="75"/>
      <c r="V6" s="75"/>
      <c r="W6" s="75"/>
      <c r="X6" s="76">
        <v>0.91666666666666663</v>
      </c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5.4999999999999991</v>
      </c>
      <c r="D7" s="422">
        <f>C7*15+(SUM(E7:AZ7)-C7)*13.5</f>
        <v>82.499999999999986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5.4999999999999991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9"/>
      <c r="H8" s="69"/>
      <c r="I8" s="68"/>
      <c r="J8" s="68"/>
      <c r="K8" s="69"/>
      <c r="L8" s="68">
        <v>0.46875</v>
      </c>
      <c r="M8" s="68"/>
      <c r="N8" s="69"/>
      <c r="O8" s="68"/>
      <c r="P8" s="68"/>
      <c r="Q8" s="68"/>
      <c r="R8" s="68"/>
      <c r="S8" s="69"/>
      <c r="T8" s="68"/>
      <c r="U8" s="68"/>
      <c r="V8" s="68"/>
      <c r="W8" s="68"/>
      <c r="X8" s="69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6"/>
      <c r="H9" s="76"/>
      <c r="I9" s="75"/>
      <c r="J9" s="75"/>
      <c r="K9" s="75"/>
      <c r="L9" s="75">
        <v>0.61458333333333337</v>
      </c>
      <c r="M9" s="75"/>
      <c r="N9" s="76"/>
      <c r="O9" s="75"/>
      <c r="P9" s="75"/>
      <c r="Q9" s="75"/>
      <c r="R9" s="75"/>
      <c r="S9" s="75"/>
      <c r="T9" s="75"/>
      <c r="U9" s="75"/>
      <c r="V9" s="75"/>
      <c r="W9" s="75"/>
      <c r="X9" s="76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3.5000000000000009</v>
      </c>
      <c r="D10" s="421">
        <f>C10*15+(SUM(E10:AZ10)-C10)*13.5</f>
        <v>52.500000000000014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3.5000000000000009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>
        <v>0.6875</v>
      </c>
      <c r="F11" s="68"/>
      <c r="G11" s="69"/>
      <c r="H11" s="69"/>
      <c r="I11" s="68"/>
      <c r="J11" s="68"/>
      <c r="K11" s="69"/>
      <c r="L11" s="68"/>
      <c r="M11" s="68"/>
      <c r="N11" s="69"/>
      <c r="O11" s="68"/>
      <c r="P11" s="68"/>
      <c r="Q11" s="68"/>
      <c r="R11" s="68"/>
      <c r="S11" s="69">
        <v>0.71875</v>
      </c>
      <c r="T11" s="68"/>
      <c r="U11" s="68"/>
      <c r="V11" s="68"/>
      <c r="W11" s="68"/>
      <c r="X11" s="69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>
        <v>0.86458333333333337</v>
      </c>
      <c r="F12" s="75"/>
      <c r="G12" s="76"/>
      <c r="H12" s="76"/>
      <c r="I12" s="75"/>
      <c r="J12" s="75"/>
      <c r="K12" s="75"/>
      <c r="L12" s="75"/>
      <c r="M12" s="75"/>
      <c r="N12" s="76"/>
      <c r="O12" s="75"/>
      <c r="P12" s="75"/>
      <c r="Q12" s="75"/>
      <c r="R12" s="75"/>
      <c r="S12" s="75">
        <v>0.84375</v>
      </c>
      <c r="T12" s="75"/>
      <c r="U12" s="75"/>
      <c r="V12" s="75"/>
      <c r="W12" s="75"/>
      <c r="X12" s="76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4.2500000000000009</v>
      </c>
      <c r="D13" s="422">
        <f>C13*15+(SUM(E13:AZ13)-C13)*13.5</f>
        <v>104.25000000000001</v>
      </c>
      <c r="E13" s="82">
        <f>HRS(E11,E12)</f>
        <v>4.2500000000000009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3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8"/>
      <c r="G14" s="69"/>
      <c r="H14" s="68"/>
      <c r="I14" s="68"/>
      <c r="J14" s="69"/>
      <c r="K14" s="69"/>
      <c r="L14" s="68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8">
        <v>0.46875</v>
      </c>
      <c r="X14" s="69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6"/>
      <c r="H15" s="75"/>
      <c r="I15" s="75"/>
      <c r="J15" s="76"/>
      <c r="K15" s="75"/>
      <c r="L15" s="75"/>
      <c r="M15" s="75"/>
      <c r="N15" s="76"/>
      <c r="O15" s="75"/>
      <c r="P15" s="75"/>
      <c r="Q15" s="75"/>
      <c r="R15" s="75"/>
      <c r="S15" s="75"/>
      <c r="T15" s="75"/>
      <c r="U15" s="75"/>
      <c r="V15" s="75"/>
      <c r="W15" s="75">
        <v>0.66666666666666663</v>
      </c>
      <c r="X15" s="76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4.7499999999999991</v>
      </c>
      <c r="D16" s="421">
        <f>C16*15+(SUM(E16:AZ16)-C16)*13.5</f>
        <v>71.249999999999986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4.7499999999999991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132"/>
      <c r="D17" s="66"/>
      <c r="E17" s="67">
        <v>0.6875</v>
      </c>
      <c r="F17" s="68"/>
      <c r="G17" s="69"/>
      <c r="H17" s="68"/>
      <c r="I17" s="68"/>
      <c r="J17" s="69"/>
      <c r="K17" s="69"/>
      <c r="L17" s="68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8"/>
      <c r="X17" s="69">
        <v>0.70833333333333337</v>
      </c>
      <c r="Y17" s="68">
        <v>0.70833333333333337</v>
      </c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>
        <v>0.8125</v>
      </c>
      <c r="F18" s="75"/>
      <c r="G18" s="76"/>
      <c r="H18" s="75"/>
      <c r="I18" s="75"/>
      <c r="J18" s="76"/>
      <c r="K18" s="75"/>
      <c r="L18" s="75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6">
        <v>0.9375</v>
      </c>
      <c r="Y18" s="75">
        <v>0.9375</v>
      </c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6</v>
      </c>
      <c r="D19" s="422">
        <f>C19*15+(SUM(E19:AZ19)-C19)*13.5</f>
        <v>198</v>
      </c>
      <c r="E19" s="82">
        <f>HRS(E17,E18)</f>
        <v>3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5.4999999999999991</v>
      </c>
      <c r="Y19" s="83">
        <f>HRS(Y17,Y18)</f>
        <v>5.4999999999999991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2 Valets</v>
      </c>
      <c r="B20" s="64" t="s">
        <v>20</v>
      </c>
      <c r="C20" s="132"/>
      <c r="D20" s="66"/>
      <c r="E20" s="67"/>
      <c r="F20" s="68"/>
      <c r="G20" s="69"/>
      <c r="H20" s="68"/>
      <c r="I20" s="68"/>
      <c r="J20" s="69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>
        <v>0.47916666666666669</v>
      </c>
      <c r="W20" s="68">
        <v>0.46875</v>
      </c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6"/>
      <c r="H21" s="75"/>
      <c r="I21" s="75"/>
      <c r="J21" s="76"/>
      <c r="K21" s="75"/>
      <c r="L21" s="75"/>
      <c r="M21" s="75"/>
      <c r="N21" s="76"/>
      <c r="O21" s="75"/>
      <c r="P21" s="75"/>
      <c r="Q21" s="75"/>
      <c r="R21" s="75"/>
      <c r="S21" s="75"/>
      <c r="T21" s="75"/>
      <c r="U21" s="75"/>
      <c r="V21" s="75">
        <v>0.6875</v>
      </c>
      <c r="W21" s="75">
        <v>0.64583333333333337</v>
      </c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5.25</v>
      </c>
      <c r="D22" s="421">
        <f>C22*15+(SUM(E22:AZ22)-C22)*13.5</f>
        <v>132.75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5</v>
      </c>
      <c r="W22" s="83">
        <f>HRS(W20,W21)</f>
        <v>4.2500000000000009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2 Valets</v>
      </c>
      <c r="B23" s="64" t="s">
        <v>22</v>
      </c>
      <c r="C23" s="132"/>
      <c r="D23" s="66"/>
      <c r="E23" s="67"/>
      <c r="F23" s="68"/>
      <c r="G23" s="69"/>
      <c r="H23" s="68"/>
      <c r="I23" s="68"/>
      <c r="J23" s="69"/>
      <c r="K23" s="69"/>
      <c r="L23" s="68"/>
      <c r="M23" s="68"/>
      <c r="N23" s="69"/>
      <c r="O23" s="68"/>
      <c r="P23" s="68"/>
      <c r="Q23" s="68">
        <v>0.6875</v>
      </c>
      <c r="R23" s="68"/>
      <c r="S23" s="69"/>
      <c r="T23" s="68"/>
      <c r="U23" s="68"/>
      <c r="V23" s="68"/>
      <c r="W23" s="68"/>
      <c r="X23" s="68"/>
      <c r="Y23" s="68">
        <v>0.67708333333333337</v>
      </c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6"/>
      <c r="H24" s="75"/>
      <c r="I24" s="75"/>
      <c r="J24" s="76"/>
      <c r="K24" s="75"/>
      <c r="L24" s="75"/>
      <c r="M24" s="75"/>
      <c r="N24" s="76"/>
      <c r="O24" s="75"/>
      <c r="P24" s="75"/>
      <c r="Q24" s="75">
        <v>0.79166666666666663</v>
      </c>
      <c r="R24" s="75"/>
      <c r="S24" s="75"/>
      <c r="T24" s="75"/>
      <c r="U24" s="75"/>
      <c r="V24" s="75"/>
      <c r="W24" s="75"/>
      <c r="X24" s="75"/>
      <c r="Y24" s="75">
        <v>0.79166666666666663</v>
      </c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2.7499999999999982</v>
      </c>
      <c r="D25" s="422">
        <f>C25*15+(SUM(E25:AZ25)-C25)*13.5</f>
        <v>74.999999999999957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2.4999999999999991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2.7499999999999982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8"/>
      <c r="G26" s="69"/>
      <c r="H26" s="68"/>
      <c r="I26" s="68">
        <v>0.45833333333333331</v>
      </c>
      <c r="J26" s="69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6"/>
      <c r="H27" s="75"/>
      <c r="I27" s="75">
        <v>0.625</v>
      </c>
      <c r="J27" s="76"/>
      <c r="K27" s="75"/>
      <c r="L27" s="75"/>
      <c r="M27" s="75"/>
      <c r="N27" s="76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4</v>
      </c>
      <c r="D28" s="421">
        <f>C28*15+(SUM(E28:AZ28)-C28)*13.5</f>
        <v>60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4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8"/>
      <c r="G29" s="69"/>
      <c r="H29" s="68">
        <v>0.6875</v>
      </c>
      <c r="I29" s="68"/>
      <c r="J29" s="69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6"/>
      <c r="H30" s="75">
        <v>0.80208333333333337</v>
      </c>
      <c r="I30" s="75"/>
      <c r="J30" s="76"/>
      <c r="K30" s="75"/>
      <c r="L30" s="75"/>
      <c r="M30" s="75"/>
      <c r="N30" s="76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2.7500000000000009</v>
      </c>
      <c r="D31" s="422">
        <f>C31*15+(SUM(E31:AZ31)-C31)*13.5</f>
        <v>41.250000000000014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2.7500000000000009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8"/>
      <c r="G32" s="69"/>
      <c r="H32" s="68"/>
      <c r="I32" s="68"/>
      <c r="J32" s="69"/>
      <c r="K32" s="69"/>
      <c r="L32" s="68"/>
      <c r="M32" s="68"/>
      <c r="N32" s="69"/>
      <c r="O32" s="68">
        <v>0.46875</v>
      </c>
      <c r="P32" s="68"/>
      <c r="Q32" s="68"/>
      <c r="R32" s="68"/>
      <c r="S32" s="69"/>
      <c r="T32" s="68"/>
      <c r="U32" s="68"/>
      <c r="V32" s="68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6"/>
      <c r="H33" s="75"/>
      <c r="I33" s="75"/>
      <c r="J33" s="76"/>
      <c r="K33" s="75"/>
      <c r="L33" s="75"/>
      <c r="M33" s="75"/>
      <c r="N33" s="76"/>
      <c r="O33" s="75">
        <v>0.59375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3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8"/>
      <c r="G35" s="69"/>
      <c r="H35" s="68"/>
      <c r="I35" s="68"/>
      <c r="J35" s="69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>
        <v>0.6875</v>
      </c>
      <c r="V35" s="68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6"/>
      <c r="H36" s="75"/>
      <c r="I36" s="75"/>
      <c r="J36" s="76"/>
      <c r="K36" s="75"/>
      <c r="L36" s="75"/>
      <c r="M36" s="75"/>
      <c r="N36" s="76"/>
      <c r="O36" s="75"/>
      <c r="P36" s="75"/>
      <c r="Q36" s="75"/>
      <c r="R36" s="75"/>
      <c r="S36" s="75"/>
      <c r="T36" s="75"/>
      <c r="U36" s="75">
        <v>0.84375</v>
      </c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3.75</v>
      </c>
      <c r="D37" s="422">
        <f>C37*15+(SUM(E37:AZ37)-C37)*13.5</f>
        <v>56.25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3.75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8"/>
      <c r="G38" s="69"/>
      <c r="H38" s="68"/>
      <c r="I38" s="68"/>
      <c r="J38" s="69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>
        <v>0.46875</v>
      </c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6"/>
      <c r="H39" s="75"/>
      <c r="I39" s="75"/>
      <c r="J39" s="76"/>
      <c r="K39" s="75"/>
      <c r="L39" s="75"/>
      <c r="M39" s="75"/>
      <c r="N39" s="76"/>
      <c r="O39" s="75"/>
      <c r="P39" s="75"/>
      <c r="Q39" s="75"/>
      <c r="R39" s="75"/>
      <c r="S39" s="75"/>
      <c r="T39" s="75"/>
      <c r="U39" s="75"/>
      <c r="V39" s="75">
        <v>0.60416666666666663</v>
      </c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3.2499999999999991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8"/>
      <c r="G41" s="69"/>
      <c r="H41" s="68"/>
      <c r="I41" s="68"/>
      <c r="J41" s="69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8"/>
      <c r="X41" s="68"/>
      <c r="Y41" s="68">
        <v>0.6875</v>
      </c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6"/>
      <c r="H42" s="75"/>
      <c r="I42" s="75"/>
      <c r="J42" s="76"/>
      <c r="K42" s="75"/>
      <c r="L42" s="75"/>
      <c r="M42" s="75"/>
      <c r="N42" s="76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>
        <v>0.84375</v>
      </c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3.75</v>
      </c>
      <c r="D43" s="422">
        <f>C43*15+(SUM(E43:AZ43)-C43)*13.5</f>
        <v>56.25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3.75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8"/>
      <c r="G44" s="69"/>
      <c r="H44" s="68"/>
      <c r="I44" s="68"/>
      <c r="J44" s="69">
        <v>0.46875</v>
      </c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6"/>
      <c r="H45" s="75"/>
      <c r="I45" s="75"/>
      <c r="J45" s="76">
        <v>0.60416666666666663</v>
      </c>
      <c r="K45" s="75"/>
      <c r="L45" s="75"/>
      <c r="M45" s="75"/>
      <c r="N45" s="76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3.2499999999999991</v>
      </c>
      <c r="D46" s="421">
        <f>C46*15+(SUM(E46:AZ46)-C46)*13.5</f>
        <v>48.749999999999986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3.2499999999999991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1 Valet</v>
      </c>
      <c r="B47" s="64" t="s">
        <v>22</v>
      </c>
      <c r="C47" s="132"/>
      <c r="D47" s="66"/>
      <c r="E47" s="67"/>
      <c r="F47" s="68"/>
      <c r="G47" s="69"/>
      <c r="H47" s="68"/>
      <c r="I47" s="68"/>
      <c r="J47" s="69"/>
      <c r="K47" s="69">
        <v>0.6875</v>
      </c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6"/>
      <c r="H48" s="75"/>
      <c r="I48" s="75"/>
      <c r="J48" s="76"/>
      <c r="K48" s="75">
        <v>0.89583333333333337</v>
      </c>
      <c r="L48" s="75"/>
      <c r="M48" s="75"/>
      <c r="N48" s="76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5.0000000000000009</v>
      </c>
      <c r="D49" s="422">
        <f>C49*15+(SUM(E49:AZ49)-C49)*13.5</f>
        <v>75.000000000000014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5.0000000000000009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8"/>
      <c r="G50" s="69"/>
      <c r="H50" s="68"/>
      <c r="I50" s="68"/>
      <c r="J50" s="69"/>
      <c r="K50" s="69"/>
      <c r="L50" s="68"/>
      <c r="M50" s="68"/>
      <c r="N50" s="69"/>
      <c r="O50" s="68"/>
      <c r="P50" s="68">
        <v>0.46875</v>
      </c>
      <c r="Q50" s="68"/>
      <c r="R50" s="68"/>
      <c r="S50" s="69"/>
      <c r="T50" s="68"/>
      <c r="U50" s="68"/>
      <c r="V50" s="68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6"/>
      <c r="H51" s="75"/>
      <c r="I51" s="75"/>
      <c r="J51" s="76"/>
      <c r="K51" s="75"/>
      <c r="L51" s="75"/>
      <c r="M51" s="75"/>
      <c r="N51" s="76"/>
      <c r="O51" s="75"/>
      <c r="P51" s="75">
        <v>0.64583333333333337</v>
      </c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4.2500000000000009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8"/>
      <c r="G53" s="69"/>
      <c r="H53" s="68"/>
      <c r="I53" s="68"/>
      <c r="J53" s="69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8"/>
      <c r="X53" s="68"/>
      <c r="Y53" s="68"/>
      <c r="Z53" s="68">
        <v>0.70833333333333337</v>
      </c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>
        <v>0.90625</v>
      </c>
      <c r="F54" s="75"/>
      <c r="G54" s="76"/>
      <c r="H54" s="75"/>
      <c r="I54" s="75"/>
      <c r="J54" s="76"/>
      <c r="K54" s="75"/>
      <c r="L54" s="75"/>
      <c r="M54" s="75"/>
      <c r="N54" s="76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>
        <v>0.875</v>
      </c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22">
        <f>C55*15+(SUM(E55:AZ55)-C55)*13.5</f>
        <v>132.75</v>
      </c>
      <c r="E55" s="82">
        <f>HRS(E53,E54)</f>
        <v>5.25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3.9999999999999991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8"/>
      <c r="G56" s="69"/>
      <c r="H56" s="68"/>
      <c r="I56" s="68"/>
      <c r="J56" s="69"/>
      <c r="K56" s="69"/>
      <c r="L56" s="68"/>
      <c r="M56" s="68"/>
      <c r="N56" s="69"/>
      <c r="O56" s="68"/>
      <c r="P56" s="68">
        <v>0.46875</v>
      </c>
      <c r="Q56" s="68"/>
      <c r="R56" s="68"/>
      <c r="S56" s="69"/>
      <c r="T56" s="68"/>
      <c r="U56" s="68"/>
      <c r="V56" s="68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6"/>
      <c r="H57" s="75"/>
      <c r="I57" s="75"/>
      <c r="J57" s="76"/>
      <c r="K57" s="75"/>
      <c r="L57" s="75"/>
      <c r="M57" s="75"/>
      <c r="N57" s="76"/>
      <c r="O57" s="75"/>
      <c r="P57" s="75">
        <v>0.6875</v>
      </c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5.25</v>
      </c>
      <c r="D58" s="421">
        <f>C58*15+(SUM(E58:AZ58)-C58)*13.5</f>
        <v>78.75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5.25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2 Valets</v>
      </c>
      <c r="B59" s="64" t="s">
        <v>22</v>
      </c>
      <c r="C59" s="132"/>
      <c r="D59" s="66"/>
      <c r="E59" s="67"/>
      <c r="F59" s="68"/>
      <c r="G59" s="69"/>
      <c r="H59" s="68"/>
      <c r="I59" s="68"/>
      <c r="J59" s="69"/>
      <c r="K59" s="69"/>
      <c r="L59" s="68"/>
      <c r="M59" s="68">
        <v>0.70833333333333337</v>
      </c>
      <c r="N59" s="69"/>
      <c r="O59" s="68"/>
      <c r="P59" s="68"/>
      <c r="Q59" s="68"/>
      <c r="R59" s="68">
        <v>0.6875</v>
      </c>
      <c r="S59" s="69"/>
      <c r="T59" s="68"/>
      <c r="U59" s="68"/>
      <c r="V59" s="68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6"/>
      <c r="H60" s="75"/>
      <c r="I60" s="75"/>
      <c r="J60" s="76"/>
      <c r="K60" s="75"/>
      <c r="L60" s="75"/>
      <c r="M60" s="75">
        <v>0.92708333333333337</v>
      </c>
      <c r="N60" s="76"/>
      <c r="O60" s="75"/>
      <c r="P60" s="75"/>
      <c r="Q60" s="75"/>
      <c r="R60" s="75">
        <v>0.85416666666666663</v>
      </c>
      <c r="S60" s="75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5.7500000000000009</v>
      </c>
      <c r="D61" s="422">
        <f>C61*15+(SUM(E61:AZ61)-C61)*13.5</f>
        <v>133.5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5.25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3.9999999999999991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8"/>
      <c r="G62" s="69"/>
      <c r="H62" s="68"/>
      <c r="I62" s="68"/>
      <c r="J62" s="69"/>
      <c r="K62" s="69"/>
      <c r="L62" s="68"/>
      <c r="M62" s="68"/>
      <c r="N62" s="69">
        <v>0.46875</v>
      </c>
      <c r="O62" s="68"/>
      <c r="P62" s="68"/>
      <c r="Q62" s="68"/>
      <c r="R62" s="68"/>
      <c r="S62" s="69"/>
      <c r="T62" s="68"/>
      <c r="U62" s="68"/>
      <c r="V62" s="68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6"/>
      <c r="H63" s="75"/>
      <c r="I63" s="75"/>
      <c r="J63" s="76"/>
      <c r="K63" s="75"/>
      <c r="L63" s="75"/>
      <c r="M63" s="75"/>
      <c r="N63" s="76">
        <v>0.64583333333333337</v>
      </c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4.2500000000000009</v>
      </c>
      <c r="D64" s="421">
        <f>C64*15+(SUM(E64:AZ64)-C64)*13.5</f>
        <v>63.750000000000014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4.2500000000000009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8"/>
      <c r="G65" s="69"/>
      <c r="H65" s="68"/>
      <c r="I65" s="68"/>
      <c r="J65" s="69"/>
      <c r="K65" s="69"/>
      <c r="L65" s="68"/>
      <c r="M65" s="68"/>
      <c r="N65" s="69">
        <v>0.6875</v>
      </c>
      <c r="O65" s="68"/>
      <c r="P65" s="68"/>
      <c r="Q65" s="68"/>
      <c r="R65" s="68"/>
      <c r="S65" s="69"/>
      <c r="T65" s="68"/>
      <c r="U65" s="68"/>
      <c r="V65" s="68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6"/>
      <c r="H66" s="75"/>
      <c r="I66" s="75"/>
      <c r="J66" s="76"/>
      <c r="K66" s="75"/>
      <c r="L66" s="75"/>
      <c r="M66" s="75"/>
      <c r="N66" s="76">
        <v>0.875</v>
      </c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4.5</v>
      </c>
      <c r="D67" s="422">
        <f>C67*15+(SUM(E67:AZ67)-C67)*13.5</f>
        <v>67.5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4.5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8"/>
      <c r="G68" s="69"/>
      <c r="H68" s="68"/>
      <c r="I68" s="68"/>
      <c r="J68" s="69"/>
      <c r="K68" s="69"/>
      <c r="L68" s="68"/>
      <c r="M68" s="68"/>
      <c r="N68" s="69"/>
      <c r="O68" s="68"/>
      <c r="P68" s="68"/>
      <c r="Q68" s="68">
        <v>0.46875</v>
      </c>
      <c r="R68" s="68"/>
      <c r="S68" s="69"/>
      <c r="T68" s="68"/>
      <c r="U68" s="68"/>
      <c r="V68" s="68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6"/>
      <c r="H69" s="75"/>
      <c r="I69" s="75"/>
      <c r="J69" s="76"/>
      <c r="K69" s="75"/>
      <c r="L69" s="75"/>
      <c r="M69" s="75"/>
      <c r="N69" s="76"/>
      <c r="O69" s="75"/>
      <c r="P69" s="75"/>
      <c r="Q69" s="75">
        <v>0.64583333333333337</v>
      </c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4.2500000000000009</v>
      </c>
      <c r="D70" s="421">
        <f>C70*15+(SUM(E70:AZ70)-C70)*13.5</f>
        <v>63.750000000000014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4.2500000000000009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8"/>
      <c r="G71" s="69"/>
      <c r="H71" s="68"/>
      <c r="I71" s="68"/>
      <c r="J71" s="69"/>
      <c r="K71" s="69"/>
      <c r="L71" s="68"/>
      <c r="M71" s="68"/>
      <c r="N71" s="69"/>
      <c r="O71" s="68"/>
      <c r="P71" s="68"/>
      <c r="Q71" s="68"/>
      <c r="R71" s="68"/>
      <c r="S71" s="69"/>
      <c r="T71" s="68">
        <v>0.6875</v>
      </c>
      <c r="U71" s="68"/>
      <c r="V71" s="68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6"/>
      <c r="H72" s="75"/>
      <c r="I72" s="75"/>
      <c r="J72" s="76"/>
      <c r="K72" s="75"/>
      <c r="L72" s="75"/>
      <c r="M72" s="75"/>
      <c r="N72" s="76"/>
      <c r="O72" s="75"/>
      <c r="P72" s="75"/>
      <c r="Q72" s="75"/>
      <c r="R72" s="75"/>
      <c r="S72" s="75"/>
      <c r="T72" s="75">
        <v>0.83333333333333337</v>
      </c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3.5000000000000009</v>
      </c>
      <c r="D73" s="422">
        <f>C73*15+(SUM(E73:AZ73)-C73)*13.5</f>
        <v>52.500000000000014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3.5000000000000009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8"/>
      <c r="G74" s="69">
        <v>0.46875</v>
      </c>
      <c r="H74" s="68"/>
      <c r="I74" s="68"/>
      <c r="J74" s="69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6">
        <v>0.60416666666666663</v>
      </c>
      <c r="H75" s="75"/>
      <c r="I75" s="75"/>
      <c r="J75" s="76"/>
      <c r="K75" s="75"/>
      <c r="L75" s="75"/>
      <c r="M75" s="75"/>
      <c r="N75" s="76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3.2499999999999991</v>
      </c>
      <c r="D76" s="421">
        <f>C76*15+(SUM(E76:AZ76)-C76)*13.5</f>
        <v>48.749999999999986</v>
      </c>
      <c r="E76" s="82">
        <f>HRS(E74,E75)</f>
        <v>0</v>
      </c>
      <c r="F76" s="83">
        <f>HRS(F74,F75)</f>
        <v>0</v>
      </c>
      <c r="G76" s="83">
        <f>HRS(G74,G75)</f>
        <v>3.2499999999999991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8"/>
      <c r="G77" s="69"/>
      <c r="H77" s="68"/>
      <c r="I77" s="68"/>
      <c r="J77" s="69"/>
      <c r="K77" s="69"/>
      <c r="L77" s="68"/>
      <c r="M77" s="68"/>
      <c r="N77" s="69"/>
      <c r="O77" s="68">
        <v>0.6875</v>
      </c>
      <c r="P77" s="68"/>
      <c r="Q77" s="68"/>
      <c r="R77" s="68"/>
      <c r="S77" s="69"/>
      <c r="T77" s="68"/>
      <c r="U77" s="68"/>
      <c r="V77" s="68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6"/>
      <c r="H78" s="75"/>
      <c r="I78" s="75"/>
      <c r="J78" s="76"/>
      <c r="K78" s="75"/>
      <c r="L78" s="75"/>
      <c r="M78" s="75"/>
      <c r="N78" s="76"/>
      <c r="O78" s="75">
        <v>0.86458333333333337</v>
      </c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4.2500000000000009</v>
      </c>
      <c r="D79" s="422">
        <f>C79*15+(SUM(E79:AZ79)-C79)*13.5</f>
        <v>63.750000000000014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4.2500000000000009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8"/>
      <c r="G80" s="69"/>
      <c r="H80" s="68"/>
      <c r="I80" s="68"/>
      <c r="J80" s="69"/>
      <c r="K80" s="69"/>
      <c r="L80" s="68"/>
      <c r="M80" s="68"/>
      <c r="N80" s="69"/>
      <c r="O80" s="68"/>
      <c r="P80" s="68"/>
      <c r="Q80" s="68">
        <v>0.46875</v>
      </c>
      <c r="R80" s="68"/>
      <c r="S80" s="69"/>
      <c r="T80" s="68"/>
      <c r="U80" s="68"/>
      <c r="V80" s="68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6"/>
      <c r="H81" s="75"/>
      <c r="I81" s="75"/>
      <c r="J81" s="76"/>
      <c r="K81" s="75"/>
      <c r="L81" s="75"/>
      <c r="M81" s="75"/>
      <c r="N81" s="76"/>
      <c r="O81" s="75"/>
      <c r="P81" s="75"/>
      <c r="Q81" s="75">
        <v>0.58333333333333337</v>
      </c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2.7500000000000009</v>
      </c>
      <c r="D82" s="421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2.7500000000000009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8"/>
      <c r="G83" s="69"/>
      <c r="H83" s="68"/>
      <c r="I83" s="68"/>
      <c r="J83" s="69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8"/>
      <c r="X83" s="68"/>
      <c r="Y83" s="68">
        <v>0.6875</v>
      </c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6"/>
      <c r="H84" s="75"/>
      <c r="I84" s="75"/>
      <c r="J84" s="76"/>
      <c r="K84" s="75"/>
      <c r="L84" s="75"/>
      <c r="M84" s="75"/>
      <c r="N84" s="76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>
        <v>0.80208333333333337</v>
      </c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2.7500000000000009</v>
      </c>
      <c r="D85" s="422">
        <f>C85*15+(SUM(E85:AZ85)-C85)*13.5</f>
        <v>41.250000000000014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2.7500000000000009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8">
        <v>0.46875</v>
      </c>
      <c r="G86" s="69"/>
      <c r="H86" s="68"/>
      <c r="I86" s="68"/>
      <c r="J86" s="69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>
        <v>0.63541666666666663</v>
      </c>
      <c r="G87" s="76"/>
      <c r="H87" s="75"/>
      <c r="I87" s="75"/>
      <c r="J87" s="76"/>
      <c r="K87" s="75"/>
      <c r="L87" s="75"/>
      <c r="M87" s="75"/>
      <c r="N87" s="76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3.9999999999999991</v>
      </c>
      <c r="D88" s="421">
        <f>C88*15+(SUM(E88:AZ88)-C88)*13.5</f>
        <v>59.999999999999986</v>
      </c>
      <c r="E88" s="82">
        <f>HRS(E86,E87)</f>
        <v>0</v>
      </c>
      <c r="F88" s="83">
        <f>HRS(F86,F87)</f>
        <v>3.9999999999999991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132"/>
      <c r="D89" s="66"/>
      <c r="E89" s="67"/>
      <c r="F89" s="68"/>
      <c r="G89" s="69"/>
      <c r="H89" s="68"/>
      <c r="I89" s="68"/>
      <c r="J89" s="69"/>
      <c r="K89" s="69"/>
      <c r="L89" s="68"/>
      <c r="M89" s="68"/>
      <c r="N89" s="69"/>
      <c r="O89" s="68"/>
      <c r="P89" s="68"/>
      <c r="Q89" s="68"/>
      <c r="R89" s="68">
        <v>0.6875</v>
      </c>
      <c r="S89" s="69"/>
      <c r="T89" s="68"/>
      <c r="U89" s="68"/>
      <c r="V89" s="68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6"/>
      <c r="H90" s="75"/>
      <c r="I90" s="75"/>
      <c r="J90" s="76"/>
      <c r="K90" s="75"/>
      <c r="L90" s="75"/>
      <c r="M90" s="75"/>
      <c r="N90" s="76"/>
      <c r="O90" s="75"/>
      <c r="P90" s="75"/>
      <c r="Q90" s="75"/>
      <c r="R90" s="75">
        <v>0.8125</v>
      </c>
      <c r="S90" s="75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3</v>
      </c>
      <c r="D91" s="422">
        <f>C91*15+(SUM(E91:AZ91)-C91)*13.5</f>
        <v>45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3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9"/>
      <c r="H92" s="68"/>
      <c r="I92" s="68"/>
      <c r="J92" s="69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6"/>
      <c r="H93" s="75"/>
      <c r="I93" s="75"/>
      <c r="J93" s="76"/>
      <c r="K93" s="75"/>
      <c r="L93" s="75"/>
      <c r="M93" s="75"/>
      <c r="N93" s="76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9"/>
      <c r="H95" s="68"/>
      <c r="I95" s="68"/>
      <c r="J95" s="69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6"/>
      <c r="H96" s="75"/>
      <c r="I96" s="75"/>
      <c r="J96" s="76"/>
      <c r="K96" s="75"/>
      <c r="L96" s="75"/>
      <c r="M96" s="75"/>
      <c r="N96" s="76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146</v>
      </c>
      <c r="D99" s="134">
        <f>C100*15+(SUM(E99:AZ99)-C100)*13.5</f>
        <v>2152.5</v>
      </c>
      <c r="E99" s="135">
        <f>SUM(E4,E7,E10,E13,E16,E19,E22,E25,E28,E31,E34,E37,E40,E43,E46,E49,E52,E55,E58,E61,E64,E67,E70,E73,E76,E79,E82,E85,E88,E91,E94,E97)</f>
        <v>12.5</v>
      </c>
      <c r="F99" s="102">
        <f>SUM(F4,F7,F10,F13,F16,F19,F22,F25,F28,F31,F34,F37,F40,F43,F46,F49,F52,F55,F58,F61,F64,F67,F70,F73,F76,F79,F82,F85,F88,F91,F94,F97)</f>
        <v>3.9999999999999991</v>
      </c>
      <c r="G99" s="102">
        <f>SUM(G4,G7,G10,G13,G16,G19,G22,G25,G28,G31,G34,G37,G40,G43,G46,G49,G52,G55,G58,G61,G64,G67,G70,G73,G76,G79,G82,G85,G88,G91,G94,G97)</f>
        <v>3.2499999999999991</v>
      </c>
      <c r="H99" s="102">
        <f>SUM(H4,H7,H10,H13,H16,H19,H22,H25,H28,H31,H34,H37,H40,H43,H46,H49,H52,H55,H58,H61,H64,H67,H70,H73,H76,H79,H82,H85,H88,H91,H94,H97)</f>
        <v>2.7500000000000009</v>
      </c>
      <c r="I99" s="102">
        <f>SUM(I4,I7,I10,I13,I16,I19,I22,I25,I28,I31,I34,I37,I40,I43,I46,I49,I52,I55,I58,I61,I64,I67,I70,I73,I76,I79,I82,I85,I88,I91,I94,I97)</f>
        <v>4</v>
      </c>
      <c r="J99" s="102">
        <f>SUM(J4,J7,J10,J13,J16,J19,J22,J25,J28,J31,J34,J37,J40,J43,J46,J49,J52,J55,J58,J61,J64,J67,J70,J73,J76,J79,J82,J85,J88,J91,J94,J97)</f>
        <v>3.2499999999999991</v>
      </c>
      <c r="K99" s="102">
        <f>SUM(K4,K7,K10,K13,K16,K19,K22,K25,K28,K31,K34,K37,K40,K43,K46,K49,K52,K55,K58,K61,K64,K67,K70,K73,K76,K79,K82,K85,K88,K91,K94,K97)</f>
        <v>5.0000000000000009</v>
      </c>
      <c r="L99" s="102">
        <f>SUM(L4,L7,L10,L13,L16,L19,L22,L25,L28,L31,L34,L37,L40,L43,L46,L49,L52,L55,L58,L61,L64,L67,L70,L73,L76,L79,L82,L85,L88,L91,L94,L97)</f>
        <v>3.5000000000000009</v>
      </c>
      <c r="M99" s="102">
        <f>SUM(M4,M7,M10,M13,M16,M19,M22,M25,M28,M31,M34,M37,M40,M43,M46,M49,M52,M55,M58,M61,M64,M67,M70,M73,M76,M79,M82,M85,M88,M91,M94,M97)</f>
        <v>5.25</v>
      </c>
      <c r="N99" s="102">
        <f>SUM(N4,N7,N10,N13,N16,N19,N22,N25,N28,N31,N34,N37,N40,N43,N46,N49,N52,N55,N58,N61,N64,N67,N70,N73,N76,N79,N82,N85,N88,N91,N94,N97)</f>
        <v>8.75</v>
      </c>
      <c r="O99" s="102">
        <f>SUM(O4,O7,O10,O13,O16,O19,O22,O25,O28,O31,O34,O37,O40,O43,O46,O49,O52,O55,O58,O61,O64,O67,O70,O73,O76,O79,O82,O85,O88,O91,O94,O97)</f>
        <v>10.5</v>
      </c>
      <c r="P99" s="102">
        <f>SUM(P4,P7,P10,P13,P16,P19,P22,P25,P28,P31,P34,P37,P40,P43,P46,P49,P52,P55,P58,P61,P64,P67,P70,P73,P76,P79,P82,P85,P88,P91,P94,P97)</f>
        <v>9.5</v>
      </c>
      <c r="Q99" s="102">
        <f>SUM(Q4,Q7,Q10,Q13,Q16,Q19,Q22,Q25,Q28,Q31,Q34,Q37,Q40,Q43,Q46,Q49,Q52,Q55,Q58,Q61,Q64,Q67,Q70,Q73,Q76,Q79,Q82,Q85,Q88,Q91,Q94,Q97)</f>
        <v>9.5</v>
      </c>
      <c r="R99" s="102">
        <f>SUM(R4,R7,R10,R13,R16,R19,R22,R25,R28,R31,R34,R37,R40,R43,R46,R49,R52,R55,R58,R61,R64,R67,R70,R73,R76,R79,R82,R85,R88,R91,R94,R97)</f>
        <v>6.9999999999999991</v>
      </c>
      <c r="S99" s="102">
        <f>SUM(S4,S7,S10,S13,S16,S19,S22,S25,S28,S31,S34,S37,S40,S43,S46,S49,S52,S55,S58,S61,S64,S67,S70,S73,S76,S79,S82,S85,S88,S91,S94,S97)</f>
        <v>3</v>
      </c>
      <c r="T99" s="102">
        <f>SUM(T4,T7,T10,T13,T16,T19,T22,T25,T28,T31,T34,T37,T40,T43,T46,T49,T52,T55,T58,T61,T64,T67,T70,T73,T76,T79,T82,T85,T88,T91,T94,T97)</f>
        <v>3.5000000000000009</v>
      </c>
      <c r="U99" s="102">
        <f>SUM(U4,U7,U10,U13,U16,U19,U22,U25,U28,U31,U34,U37,U40,U43,U46,U49,U52,U55,U58,U61,U64,U67,U70,U73,U76,U79,U82,U85,U88,U91,U94,U97)</f>
        <v>3.75</v>
      </c>
      <c r="V99" s="102">
        <f>SUM(V4,V7,V10,V13,V16,V19,V22,V25,V28,V31,V34,V37,V40,V43,V46,V49,V52,V55,V58,V61,V64,V67,V70,V73,V76,V79,V82,V85,V88,V91,V94,V97)</f>
        <v>8.25</v>
      </c>
      <c r="W99" s="102">
        <f>SUM(W4,W7,W10,W13,W16,W19,W22,W25,W28,W31,W34,W37,W40,W43,W46,W49,W52,W55,W58,W61,W64,W67,W70,W73,W76,W79,W82,W85,W88,W91,W94,W97)</f>
        <v>9</v>
      </c>
      <c r="X99" s="102">
        <f>SUM(X4,X7,X10,X13,X16,X19,X22,X25,X28,X31,X34,X37,X40,X43,X46,X49,X52,X55,X58,X61,X64,X67,X70,X73,X76,X79,X82,X85,X88,X91,X94,X97)</f>
        <v>10.999999999999998</v>
      </c>
      <c r="Y99" s="102">
        <f>SUM(Y4,Y7,Y10,Y13,Y16,Y19,Y22,Y25,Y28,Y31,Y34,Y37,Y40,Y43,Y46,Y49,Y52,Y55,Y58,Y61,Y64,Y67,Y70,Y73,Y76,Y79,Y82,Y85,Y88,Y91,Y94,Y97)</f>
        <v>14.749999999999996</v>
      </c>
      <c r="Z99" s="102">
        <f>SUM(Z4,Z7,Z10,Z13,Z16,Z19,Z22,Z25,Z28,Z31,Z34,Z37,Z40,Z43,Z46,Z49,Z52,Z55,Z58,Z61,Z64,Z67,Z70,Z73,Z76,Z79,Z82,Z85,Z88,Z91,Z94,Z97)</f>
        <v>3.9999999999999991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121</v>
      </c>
      <c r="D100" s="109">
        <f>C100*15</f>
        <v>1815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25</v>
      </c>
      <c r="D101" s="115">
        <f>C101*13.5</f>
        <v>337.5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2152.5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AePzn67JiFAE41MslGwzUhRpL1KVgOsTEsXxeg3BL0fTRSV9/xoMJci1z+kI6i/qSNCvdwEsioOAYpP0oj9wbQ==" saltValue="2UpVnpas/U9H5PCn+U6n7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Z1">
    <cfRule type="duplicateValues" dxfId="41" priority="19" stopIfTrue="1"/>
    <cfRule type="expression" dxfId="40" priority="23">
      <formula>OR(AND(X1="",X99&lt;&gt;0),AND(X99=0,X1&lt;&gt;""))</formula>
    </cfRule>
  </conditionalFormatting>
  <conditionalFormatting sqref="Y2:Z2 Y5:Z5 Y8:Z8 Y11:Z11 Y14:Z14 Y17:Z17 Y20:Z20 Y23:Z23 Y26:Z26 Y29:Z29 Y32:Z32 Y35:Z35 Y38:Z38 Y41:Z41 Y44:Z44 Y47:Z47 Y50:Z50 Y53:Z53 Y56:Z56 Y59:Z59 Y62:Z62 Y65:Z65 Y68:Z68 Y71:Z71 Y74:Z74 Y77:Z77 Y80:Z80 Y83:Z83 Y86:Z86 Y89:Z89 Y92:Z92 Y95:Z95">
    <cfRule type="expression" dxfId="39" priority="22">
      <formula>AND(Y2="",Y3&lt;&gt;"")</formula>
    </cfRule>
  </conditionalFormatting>
  <conditionalFormatting sqref="Y3:Z3 Y6:Z6 Y9:Z9 Y12:Z12 Y15:Z15 Y18:Z18 Y21:Z21 Y24:Z24 Y27:Z27 Y30:Z30 Y33:Z33 Y36:Z36 Y39:Z39 Y42:Z42 Y45:Z45 Y48:Z48 Y51:Z51 Y54:Z54 Y57:Z57 Y60:Z60 Y63:Z63 Y66:Z66 Y69:Z69 Y72:Z72 Y75:Z75 Y78:Z78 Y81:Z81 Y84:Z84 Y87:Z87 Y90:Z90 Y93:Z93 Y96:Z96">
    <cfRule type="expression" dxfId="38" priority="21">
      <formula>AND(Y3="",Y2&lt;&gt;"")</formula>
    </cfRule>
  </conditionalFormatting>
  <conditionalFormatting sqref="Y4:Z4 Y7:Z7 Y10:Z10 Y13:Z13 Y16:Z16 Y19:Z19 Y22:Z22 Y25:Z25 Y28:Z28 Y31:Z31 Y34:Z34 Y37:Z37 Y40:Z40 Y43:Z43 Y46:Z46 Y49:Z49 Y52:Z52 Y55:Z55 Y58:Z58 Y61:Z61 Y64:Z64 Y67:Z67 Y70:Z70 Y73:Z73 Y76:Z76 Y79:Z79 Y82:Z82 Y85:Z85 Y88:Z88 Y91:Z91 Y94:Z94">
    <cfRule type="expression" dxfId="37" priority="2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1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17">
      <formula>AND(X3="",X2&lt;&gt;"")</formula>
    </cfRule>
  </conditionalFormatting>
  <conditionalFormatting sqref="X4 X7 X10 X13 X16 X19 X22 X25 X28 X31 X34 X37 X40 X43 X46 X49 X52 X55 X58 X61 X64 X67 X70 X73 X76 X79 X82 X85 X88 X91 X94">
    <cfRule type="expression" dxfId="34" priority="16">
      <formula>X4&gt;10</formula>
    </cfRule>
  </conditionalFormatting>
  <conditionalFormatting sqref="L1:W1">
    <cfRule type="duplicateValues" dxfId="33" priority="14" stopIfTrue="1"/>
    <cfRule type="expression" dxfId="32" priority="15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1" priority="13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30" priority="12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9" priority="11">
      <formula>E4&gt;10</formula>
    </cfRule>
  </conditionalFormatting>
  <conditionalFormatting sqref="J1:K1">
    <cfRule type="duplicateValues" dxfId="28" priority="9" stopIfTrue="1"/>
    <cfRule type="expression" dxfId="27" priority="10">
      <formula>OR(AND(J1="",J99&lt;&gt;0),AND(J99=0,J1&lt;&gt;""))</formula>
    </cfRule>
  </conditionalFormatting>
  <conditionalFormatting sqref="J2:K2 J5:K5 J8:K8 J11:K11 E14:K14 E17:K17">
    <cfRule type="expression" dxfId="26" priority="8">
      <formula>AND(E2="",E3&lt;&gt;"")</formula>
    </cfRule>
  </conditionalFormatting>
  <conditionalFormatting sqref="J3:K3 J6:K6 J9:K9 J12:K12 E15:K15 E18:K18">
    <cfRule type="expression" dxfId="25" priority="7">
      <formula>AND(E3="",E2&lt;&gt;"")</formula>
    </cfRule>
  </conditionalFormatting>
  <conditionalFormatting sqref="J4:K4 J7:K7 J10:K10 E13:K13 E16:K16 E19:K19">
    <cfRule type="expression" dxfId="24" priority="6">
      <formula>E4&gt;10</formula>
    </cfRule>
  </conditionalFormatting>
  <conditionalFormatting sqref="E1:I1">
    <cfRule type="duplicateValues" dxfId="23" priority="4" stopIfTrue="1"/>
    <cfRule type="expression" dxfId="22" priority="5">
      <formula>OR(AND(E1="",E99&lt;&gt;0),AND(E99=0,E1&lt;&gt;""))</formula>
    </cfRule>
  </conditionalFormatting>
  <conditionalFormatting sqref="E2:I2 E5:I5 E8:I8 E11:I11">
    <cfRule type="expression" dxfId="21" priority="3">
      <formula>AND(E2="",E3&lt;&gt;"")</formula>
    </cfRule>
  </conditionalFormatting>
  <conditionalFormatting sqref="E3:I3 E6:I6 E9:I9 E12:I12">
    <cfRule type="expression" dxfId="20" priority="2">
      <formula>AND(E3="",E2&lt;&gt;"")</formula>
    </cfRule>
  </conditionalFormatting>
  <conditionalFormatting sqref="E4:I4 E7:I7 E10:I10">
    <cfRule type="expression" dxfId="19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7:AZ18 E5:AZ6 E20:AZ21 E23:AZ24 E29:AZ30 E32:AZ33 E35:AZ36 E38:AZ39 E41:AZ42 E44:AZ45 E47:AZ48 E50:AZ51 E53:AZ54 E56:AZ57 E59:AZ60 E62:AZ63 E65:AZ66 E68:AZ69 E71:AZ72 E74:AZ75 E77:AZ78 E80:AZ81 E83:AZ84 E86:AZ87 E89:AZ90 E92:AZ93 E95:AZ96 E26:AZ27 E8:AZ9 E11:AZ12 E2:AZ3 E14:AZ15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42578125" style="177" bestFit="1" customWidth="1"/>
    <col min="5" max="5" width="8.71093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207</v>
      </c>
      <c r="I1" s="535" t="s">
        <v>155</v>
      </c>
      <c r="J1" s="535" t="s">
        <v>155</v>
      </c>
      <c r="K1" s="535" t="s">
        <v>192</v>
      </c>
      <c r="L1" s="535" t="s">
        <v>176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128</v>
      </c>
      <c r="F2" s="145">
        <f>E2-(D2*1.26)</f>
        <v>52.400000000000006</v>
      </c>
      <c r="G2" s="544">
        <v>16</v>
      </c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216</v>
      </c>
      <c r="F3" s="145">
        <f t="shared" ref="F3:F17" si="3">E3-(D3*1.26)</f>
        <v>62.28</v>
      </c>
      <c r="G3" s="545">
        <v>27</v>
      </c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336</v>
      </c>
      <c r="F4" s="145">
        <f t="shared" si="3"/>
        <v>118.65</v>
      </c>
      <c r="G4" s="546">
        <v>42</v>
      </c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328</v>
      </c>
      <c r="F5" s="145">
        <f t="shared" si="3"/>
        <v>191.92</v>
      </c>
      <c r="G5" s="545">
        <v>41</v>
      </c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88</v>
      </c>
      <c r="F7" s="145">
        <f t="shared" si="3"/>
        <v>8.6200000000000045</v>
      </c>
      <c r="G7" s="545">
        <v>11</v>
      </c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104</v>
      </c>
      <c r="F8" s="144">
        <f t="shared" si="3"/>
        <v>24.620000000000005</v>
      </c>
      <c r="G8" s="547">
        <v>13</v>
      </c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72</v>
      </c>
      <c r="F9" s="145">
        <f t="shared" si="3"/>
        <v>-3.5999999999999943</v>
      </c>
      <c r="G9" s="545">
        <v>9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192</v>
      </c>
      <c r="F10" s="145">
        <f t="shared" si="3"/>
        <v>42.06</v>
      </c>
      <c r="G10" s="546">
        <v>24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128</v>
      </c>
      <c r="F11" s="145">
        <f t="shared" si="3"/>
        <v>128</v>
      </c>
      <c r="G11" s="545">
        <v>16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1592</v>
      </c>
      <c r="F18" s="156">
        <f t="shared" si="4"/>
        <v>538.01</v>
      </c>
      <c r="G18" s="157">
        <f t="shared" si="4"/>
        <v>199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21.586440677966102</v>
      </c>
      <c r="F19" s="163">
        <f>IFERROR(F18/$C$18,0)</f>
        <v>7.2950508474576266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10.244067796610169</v>
      </c>
      <c r="D25" s="109">
        <f>E18-D18</f>
        <v>755.5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7.2950508474576266</v>
      </c>
      <c r="D26" s="109">
        <f>E18-(1.26*D18)</f>
        <v>538.01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6.2781016949152537</v>
      </c>
      <c r="D27" s="115">
        <f>D26-75</f>
        <v>463.01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rBTh1RNHo7aHU3PgAOzh9WndfNka41gwHCjG3d/yvYMv/Tjh2N8+nOlbYCt6Wcw9h17bQUCJvYcx5YNyryP8yA==" saltValue="UdZEAJqTVs1ukhwhpsnqr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155</v>
      </c>
      <c r="G1" s="535" t="s">
        <v>156</v>
      </c>
      <c r="H1" s="535" t="s">
        <v>157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>
        <v>31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31</v>
      </c>
      <c r="F35" s="102">
        <f>SUM(F19:F34)</f>
        <v>0</v>
      </c>
      <c r="G35" s="102">
        <f>SUM(G19:G34)</f>
        <v>32.75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0</v>
      </c>
      <c r="G36" s="12">
        <f>SUM(G19:G34)*(12-G37)</f>
        <v>65.5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765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379</v>
      </c>
      <c r="C41" s="225">
        <f>E35</f>
        <v>31</v>
      </c>
      <c r="D41" s="225">
        <f>SUM(B41:C41)</f>
        <v>410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883</v>
      </c>
      <c r="C42" s="230">
        <f>SUM(C40:C41)</f>
        <v>31</v>
      </c>
      <c r="D42" s="230">
        <f>SUM(B42:C42)</f>
        <v>914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-189.76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K1XmHOsHMngYLVMTbMCiJER8pgnvNADXctizBlgrc1BcqQfFUdWyOmO4bQVCk0JEF4WAjA9eg1dlisrPdkA9Bw==" saltValue="kpBTa6wYpmsWidDgtiAVw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topLeftCell="A10" workbookViewId="0">
      <selection activeCell="I27" sqref="I27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156</v>
      </c>
      <c r="C2" s="540" t="s">
        <v>158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156</v>
      </c>
      <c r="C3" s="540" t="s">
        <v>159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156</v>
      </c>
      <c r="C4" s="540" t="s">
        <v>160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156</v>
      </c>
      <c r="C7" s="540" t="s">
        <v>161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156</v>
      </c>
      <c r="C8" s="540" t="s">
        <v>162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156</v>
      </c>
      <c r="C9" s="540" t="s">
        <v>163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156</v>
      </c>
      <c r="C10" s="540" t="s">
        <v>164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156</v>
      </c>
      <c r="C11" s="540" t="s">
        <v>165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158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156</v>
      </c>
      <c r="C15" s="540" t="s">
        <v>166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156</v>
      </c>
      <c r="C16" s="540" t="s">
        <v>167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 t="s">
        <v>156</v>
      </c>
      <c r="C18" s="540" t="s">
        <v>241</v>
      </c>
      <c r="D18" s="541">
        <v>2</v>
      </c>
      <c r="E18" s="537">
        <v>54</v>
      </c>
      <c r="F18" s="505">
        <f>SUMIFS(Import!G:G,Import!D:D,"SC Doorman",Import!B:B,A18)</f>
        <v>0</v>
      </c>
      <c r="G18" s="506">
        <f t="shared" ref="G18:G32" si="0">E18+F18*23</f>
        <v>54</v>
      </c>
      <c r="H18" s="537"/>
    </row>
    <row r="19" spans="1:10" x14ac:dyDescent="0.2">
      <c r="A19" s="542">
        <f>PayDay1 + 1</f>
        <v>42538</v>
      </c>
      <c r="B19" s="539" t="s">
        <v>156</v>
      </c>
      <c r="C19" s="540" t="s">
        <v>158</v>
      </c>
      <c r="D19" s="541"/>
      <c r="E19" s="537">
        <v>0</v>
      </c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 t="s">
        <v>156</v>
      </c>
      <c r="C22" s="540" t="s">
        <v>242</v>
      </c>
      <c r="D22" s="541">
        <v>1</v>
      </c>
      <c r="E22" s="537">
        <v>18</v>
      </c>
      <c r="F22" s="505">
        <f>SUMIFS(Import!G:G,Import!D:D,"SC Doorman",Import!B:B,A22)</f>
        <v>0</v>
      </c>
      <c r="G22" s="506">
        <f t="shared" si="0"/>
        <v>18</v>
      </c>
      <c r="H22" s="537"/>
    </row>
    <row r="23" spans="1:10" x14ac:dyDescent="0.2">
      <c r="A23" s="542">
        <f>PayDay1 + 5</f>
        <v>42542</v>
      </c>
      <c r="B23" s="539" t="s">
        <v>156</v>
      </c>
      <c r="C23" s="540" t="s">
        <v>243</v>
      </c>
      <c r="D23" s="541">
        <v>1</v>
      </c>
      <c r="E23" s="537">
        <v>31</v>
      </c>
      <c r="F23" s="505">
        <f>SUMIFS(Import!G:G,Import!D:D,"SC Doorman",Import!B:B,A23)</f>
        <v>0</v>
      </c>
      <c r="G23" s="506">
        <f t="shared" si="0"/>
        <v>31</v>
      </c>
      <c r="H23" s="537"/>
    </row>
    <row r="24" spans="1:10" x14ac:dyDescent="0.2">
      <c r="A24" s="542">
        <f>PayDay1 + 6</f>
        <v>42543</v>
      </c>
      <c r="B24" s="539" t="s">
        <v>156</v>
      </c>
      <c r="C24" s="540" t="s">
        <v>244</v>
      </c>
      <c r="D24" s="541">
        <v>1</v>
      </c>
      <c r="E24" s="537">
        <v>18</v>
      </c>
      <c r="F24" s="505">
        <f>SUMIFS(Import!G:G,Import!D:D,"SC Doorman",Import!B:B,A24)</f>
        <v>0</v>
      </c>
      <c r="G24" s="506">
        <f t="shared" si="0"/>
        <v>18</v>
      </c>
      <c r="H24" s="537"/>
    </row>
    <row r="25" spans="1:10" x14ac:dyDescent="0.2">
      <c r="A25" s="542">
        <f>PayDay1 + 7</f>
        <v>42544</v>
      </c>
      <c r="B25" s="539" t="s">
        <v>156</v>
      </c>
      <c r="C25" s="540" t="s">
        <v>245</v>
      </c>
      <c r="D25" s="541">
        <v>3</v>
      </c>
      <c r="E25" s="537">
        <v>78</v>
      </c>
      <c r="F25" s="505">
        <f>SUMIFS(Import!G:G,Import!D:D,"SC Doorman",Import!B:B,A25)</f>
        <v>0</v>
      </c>
      <c r="G25" s="506">
        <f t="shared" si="0"/>
        <v>78</v>
      </c>
      <c r="H25" s="537"/>
    </row>
    <row r="26" spans="1:10" x14ac:dyDescent="0.2">
      <c r="A26" s="542">
        <f>PayDay1 + 8</f>
        <v>42545</v>
      </c>
      <c r="B26" s="539" t="s">
        <v>156</v>
      </c>
      <c r="C26" s="540" t="s">
        <v>246</v>
      </c>
      <c r="D26" s="541">
        <v>1</v>
      </c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 t="s">
        <v>156</v>
      </c>
      <c r="C29" s="540" t="s">
        <v>247</v>
      </c>
      <c r="D29" s="541">
        <v>2</v>
      </c>
      <c r="E29" s="537">
        <v>49</v>
      </c>
      <c r="F29" s="505">
        <f>SUMIFS(Import!G:G,Import!D:D,"SC Doorman",Import!B:B,A29)</f>
        <v>0</v>
      </c>
      <c r="G29" s="506">
        <f t="shared" si="0"/>
        <v>49</v>
      </c>
      <c r="H29" s="537"/>
      <c r="J29" s="513"/>
    </row>
    <row r="30" spans="1:10" x14ac:dyDescent="0.2">
      <c r="A30" s="542">
        <f>PayDay1 + 12</f>
        <v>42549</v>
      </c>
      <c r="B30" s="539" t="s">
        <v>156</v>
      </c>
      <c r="C30" s="540" t="s">
        <v>248</v>
      </c>
      <c r="D30" s="541">
        <v>2</v>
      </c>
      <c r="E30" s="537">
        <v>74</v>
      </c>
      <c r="F30" s="505">
        <f>SUMIFS(Import!G:G,Import!D:D,"SC Doorman",Import!B:B,A30)</f>
        <v>0</v>
      </c>
      <c r="G30" s="506">
        <f t="shared" si="0"/>
        <v>74</v>
      </c>
      <c r="H30" s="537"/>
    </row>
    <row r="31" spans="1:10" x14ac:dyDescent="0.2">
      <c r="A31" s="542">
        <f>IF(PayDay14&gt;0,PayDay14,"")</f>
        <v>42550</v>
      </c>
      <c r="B31" s="539" t="s">
        <v>156</v>
      </c>
      <c r="C31" s="540" t="s">
        <v>249</v>
      </c>
      <c r="D31" s="541">
        <v>1</v>
      </c>
      <c r="E31" s="537">
        <v>26</v>
      </c>
      <c r="F31" s="505">
        <f>SUMIFS(Import!G:G,Import!D:D,"SC Doorman",Import!B:B,A31)</f>
        <v>0</v>
      </c>
      <c r="G31" s="506">
        <f t="shared" si="0"/>
        <v>26</v>
      </c>
      <c r="H31" s="537"/>
    </row>
    <row r="32" spans="1:10" x14ac:dyDescent="0.2">
      <c r="A32" s="542">
        <f>IF(PayDay15&gt;0,PayDay15,"")</f>
        <v>42551</v>
      </c>
      <c r="B32" s="539" t="s">
        <v>156</v>
      </c>
      <c r="C32" s="540" t="s">
        <v>250</v>
      </c>
      <c r="D32" s="541">
        <v>1</v>
      </c>
      <c r="E32" s="537">
        <v>31</v>
      </c>
      <c r="F32" s="505">
        <f>SUMIFS(Import!G:G,Import!D:D,"SC Doorman",Import!B:B,A32)</f>
        <v>0</v>
      </c>
      <c r="G32" s="506">
        <f t="shared" si="0"/>
        <v>31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15</v>
      </c>
      <c r="E34" s="510">
        <f>SUM(E18:E33)</f>
        <v>379</v>
      </c>
      <c r="F34" s="511">
        <f>SUM(F18:F33)</f>
        <v>0</v>
      </c>
      <c r="G34" s="510">
        <f>SUM(G18:G33)</f>
        <v>379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31</v>
      </c>
      <c r="E35" s="516">
        <f>E17+E34</f>
        <v>883</v>
      </c>
      <c r="F35" s="517">
        <f>F17+F34</f>
        <v>0</v>
      </c>
      <c r="G35" s="516">
        <f>G17+G34</f>
        <v>883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QvKrni+feqgDQyQHbnB+aCbcVd544hFuTzxDcPpo8tr2OSIck/u/w69W07esyv1wpjoVQympcr3JErwsn2gSTg==" saltValue="n6m19m7RPj4oK9Xo+KYe4A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190</v>
      </c>
      <c r="E1" s="531" t="s">
        <v>180</v>
      </c>
      <c r="F1" s="531" t="s">
        <v>212</v>
      </c>
      <c r="G1" s="531" t="s">
        <v>214</v>
      </c>
      <c r="H1" s="531" t="s">
        <v>181</v>
      </c>
      <c r="I1" s="531" t="s">
        <v>182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67.5</v>
      </c>
      <c r="C4" s="523">
        <f t="shared" si="0"/>
        <v>6.75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1012.1</v>
      </c>
      <c r="C18" s="294">
        <f t="shared" si="2"/>
        <v>101.21000000000001</v>
      </c>
      <c r="D18" s="102">
        <f>SUM(D2:D17)</f>
        <v>0</v>
      </c>
      <c r="E18" s="102">
        <f>SUM(E2:E17)</f>
        <v>67.960000000000008</v>
      </c>
      <c r="F18" s="102">
        <f>SUM(F2:F17)</f>
        <v>13.75</v>
      </c>
      <c r="G18" s="102">
        <f>SUM(G2:G17)</f>
        <v>3.75</v>
      </c>
      <c r="H18" s="102">
        <f>SUM(H2:H17)</f>
        <v>11.25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679.60000000000014</v>
      </c>
      <c r="F20" s="174">
        <f>F18*F19</f>
        <v>137.5</v>
      </c>
      <c r="G20" s="174">
        <f>G18*G19</f>
        <v>37.5</v>
      </c>
      <c r="H20" s="174">
        <f>H18*H19</f>
        <v>112.5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263.14600000000002</v>
      </c>
    </row>
    <row r="22" spans="1:37" ht="12" thickBot="1" x14ac:dyDescent="0.25">
      <c r="A22" s="297" t="s">
        <v>18</v>
      </c>
      <c r="B22" s="298">
        <f>B18+B21</f>
        <v>1275.2460000000001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2rAAvGTDUnd1yCkkrTkmlfKC1h2dTybbWbP0/snwSSZRwvNDg5oygddLzmk9BI/sKIZCXVPNdlsJsRxx4ccN1w==" saltValue="d/wyPQe6mEhZsMFHHlPqdQ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153</v>
      </c>
      <c r="B1" s="198" t="s">
        <v>9</v>
      </c>
      <c r="C1" s="199" t="s">
        <v>17</v>
      </c>
      <c r="D1" s="609" t="s">
        <v>34</v>
      </c>
      <c r="E1" s="535" t="s">
        <v>177</v>
      </c>
      <c r="F1" s="535" t="s">
        <v>176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cR2ubVREcIGExZCnPeInI3Mamhqu5Dp5Ac0/WZJtgjGuIQEPw31WNXVLtzw8d3RpHFw8o2YYWUMHTy2PtLHRtQ==" saltValue="MSNm4PSNs+xqPiiu7BUjdA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207</v>
      </c>
      <c r="E1" s="531" t="s">
        <v>213</v>
      </c>
      <c r="F1" s="531" t="s">
        <v>233</v>
      </c>
      <c r="G1" s="531" t="s">
        <v>176</v>
      </c>
      <c r="H1" s="531" t="s">
        <v>186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78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53.25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166.25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10.5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12.5</v>
      </c>
      <c r="G20" s="174">
        <f>G18*G19</f>
        <v>67.5</v>
      </c>
      <c r="H20" s="174">
        <f>H18*H19</f>
        <v>26.25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43.225000000000001</v>
      </c>
    </row>
    <row r="22" spans="1:37" ht="12" thickBot="1" x14ac:dyDescent="0.25">
      <c r="A22" s="297" t="s">
        <v>18</v>
      </c>
      <c r="B22" s="298">
        <f>B18+B21</f>
        <v>209.47499999999999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GHu6bhRv1k1U3i5y5mcGuUXPSxcBmT4LNbACfxt9QrxwCA35ZYJfcc62GfNhVRSq/IPaNMMC6i++rDsoULhEKg==" saltValue="C4S9VuHyURpTcpjeUTNpL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L24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2" sqref="J22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9.42578125" style="246" bestFit="1" customWidth="1"/>
    <col min="12" max="12" width="9" style="246" bestFit="1" customWidth="1"/>
    <col min="13" max="13" width="8.5703125" style="246" bestFit="1" customWidth="1"/>
    <col min="14" max="14" width="8" style="246" bestFit="1" customWidth="1"/>
    <col min="15" max="15" width="7.5703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9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10.5703125" style="246" bestFit="1" customWidth="1"/>
    <col min="28" max="28" width="9.7109375" style="246" bestFit="1" customWidth="1"/>
    <col min="29" max="29" width="9.85546875" style="246" bestFit="1" customWidth="1"/>
    <col min="30" max="30" width="10.5703125" style="246" bestFit="1" customWidth="1"/>
    <col min="31" max="31" width="7" style="246" bestFit="1" customWidth="1"/>
    <col min="32" max="32" width="9.42578125" style="246" bestFit="1" customWidth="1"/>
    <col min="33" max="33" width="9.85546875" style="246" bestFit="1" customWidth="1"/>
    <col min="34" max="34" width="7.5703125" style="246" bestFit="1" customWidth="1"/>
    <col min="35" max="35" width="9" style="246" bestFit="1" customWidth="1"/>
    <col min="36" max="36" width="9.42578125" style="246" bestFit="1" customWidth="1"/>
    <col min="37" max="51" width="6.7109375" style="246" bestFit="1" customWidth="1"/>
    <col min="52" max="16384" width="14" style="246"/>
  </cols>
  <sheetData>
    <row r="1" spans="1:51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Ellescas Ad</v>
      </c>
      <c r="L1" s="245" t="str">
        <f>Total!$Z13</f>
        <v>Esquivel Je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Levesque Qu</v>
      </c>
      <c r="T1" s="245" t="str">
        <f>Total!$Z21</f>
        <v>Madkins Ty</v>
      </c>
      <c r="U1" s="245" t="str">
        <f>Total!$Z22</f>
        <v>Martin Ni</v>
      </c>
      <c r="V1" s="245" t="str">
        <f>Total!$Z23</f>
        <v>McLaughlin Da</v>
      </c>
      <c r="W1" s="245" t="str">
        <f>Total!$Z24</f>
        <v>Ocampo-Mora Ce</v>
      </c>
      <c r="X1" s="245" t="str">
        <f>Total!$Z25</f>
        <v>Pribilo Ch</v>
      </c>
      <c r="Y1" s="245" t="str">
        <f>Total!$Z26</f>
        <v>Ramsier Sa</v>
      </c>
      <c r="Z1" s="245" t="str">
        <f>Total!$Z27</f>
        <v>Rochester Da</v>
      </c>
      <c r="AA1" s="245" t="str">
        <f>Total!$Z28</f>
        <v>Rodriguez Be</v>
      </c>
      <c r="AB1" s="245" t="str">
        <f>Total!$Z29</f>
        <v>Semeryuk Ti</v>
      </c>
      <c r="AC1" s="245" t="str">
        <f>Total!$Z30</f>
        <v>Simmons Br</v>
      </c>
      <c r="AD1" s="245" t="str">
        <f>Total!$Z31</f>
        <v>Skogberg Ma</v>
      </c>
      <c r="AE1" s="245" t="str">
        <f>Total!$Z32</f>
        <v>Snow Ky</v>
      </c>
      <c r="AF1" s="245" t="str">
        <f>Total!$Z33</f>
        <v>Tedeschi Tr</v>
      </c>
      <c r="AG1" s="245" t="str">
        <f>Total!$Z34</f>
        <v>Thimmes Se</v>
      </c>
      <c r="AH1" s="245" t="str">
        <f>Total!$Z35</f>
        <v>Torres Vi</v>
      </c>
      <c r="AI1" s="245" t="str">
        <f>Total!$Z36</f>
        <v>Veilleux Ma</v>
      </c>
      <c r="AJ1" s="245" t="str">
        <f>Total!$Z37</f>
        <v>Wedman Ke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245" t="str">
        <f>Total!$Z51</f>
        <v xml:space="preserve"> </v>
      </c>
      <c r="AY1" s="466" t="str">
        <f>Total!$Z52</f>
        <v xml:space="preserve"> </v>
      </c>
    </row>
    <row r="2" spans="1:51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250">
        <f>SUMPRODUCT((Driver!$A$2:$A$17=$A2)*(DriverEmp=AX$1),Driver!$C$2:$V$17)</f>
        <v>0</v>
      </c>
      <c r="AY2" s="467">
        <f>SUMPRODUCT((Driver!$A$2:$A$17=$A2)*(DriverEmp=AY$1),Driver!$C$2:$V$17)</f>
        <v>0</v>
      </c>
    </row>
    <row r="3" spans="1:51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250">
        <f>SUMPRODUCT((PP!$A$2:$A$80=$A3)*(PPEmp=AX$1),PP!$D$2:$BD$80)</f>
        <v>0</v>
      </c>
      <c r="AY3" s="467">
        <f>SUMPRODUCT((PP!$A$2:$A$80=$A3)*(PPEmp=AY$1),PP!$D$2:$BD$80)</f>
        <v>0</v>
      </c>
    </row>
    <row r="4" spans="1:51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4.2500000000000009</v>
      </c>
      <c r="I4" s="250">
        <f>SUMPRODUCT((FH!$A$2:$A$97=$A4)*(FHEmp=I$1),FH!$E$2:$AZ$97)</f>
        <v>4.2500000000000009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4.5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5.25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250">
        <f>SUMPRODUCT((FH!$A$2:$A$97=$A4)*(FHEmp=AX$1),FH!$E$2:$AZ$97)</f>
        <v>0</v>
      </c>
      <c r="AY4" s="467">
        <f>SUMPRODUCT((FH!$A$2:$A$97=$A4)*(FHEmp=AY$1),FH!$E$2:$AZ$97)</f>
        <v>0</v>
      </c>
    </row>
    <row r="5" spans="1:51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3.2499999999999991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5.4999999999999991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250">
        <f>SUMPRODUCT(('T22'!$A$2:$A$97=$A5)*(T22Emp=AX$1),'T22'!$E$2:$AZ$97)</f>
        <v>0</v>
      </c>
      <c r="AY5" s="467">
        <f>SUMPRODUCT(('T22'!$A$2:$A$97=$A5)*(T22Emp=AY$1),'T22'!$E$2:$AZ$97)</f>
        <v>0</v>
      </c>
    </row>
    <row r="6" spans="1:51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250">
        <f>SUMPRODUCT((RF!$A$2:$A$17=$A6)*(RFEmp=AX$1)*(RF!$H$21:$AO$21="RF Valet"),RF!$H$2:$AO$17)</f>
        <v>0</v>
      </c>
      <c r="AY6" s="467">
        <f>SUMPRODUCT((RF!$A$2:$A$17=$A6)*(RFEmp=AY$1)*(RF!$H$21:$AO$21="RF Valet"),RF!$H$2:$AO$17)</f>
        <v>0</v>
      </c>
    </row>
    <row r="7" spans="1:51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250">
        <f>SUMPRODUCT(('RC'!$A$2:$A$17=$A7)*(RCEmp=AX$1),'RC'!$D$2:$AK$17)</f>
        <v>0</v>
      </c>
      <c r="AY7" s="467">
        <f>SUMPRODUCT(('RC'!$A$2:$A$17=$A7)*(RCEmp=AY$1),'RC'!$D$2:$AK$17)</f>
        <v>0</v>
      </c>
    </row>
    <row r="8" spans="1:51" x14ac:dyDescent="0.2">
      <c r="A8" s="247">
        <f t="shared" si="0"/>
        <v>42537</v>
      </c>
      <c r="B8" s="614" t="s">
        <v>154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250">
        <f>SUMPRODUCT((HoO!$A$2:$A$34=$A8)*(HoOEmp=AX$1),HoO!$E$2:$Y$34)</f>
        <v>0</v>
      </c>
      <c r="AY8" s="467">
        <f>SUMPRODUCT((HoO!$A$2:$A$34=$A8)*(HoOEmp=AY$1),HoO!$E$2:$Y$34)</f>
        <v>0</v>
      </c>
    </row>
    <row r="9" spans="1:51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250">
        <f>SUMPRODUCT((TM!$A$2:$A$17=$A9)*(TMEmp=AX$1),TM!$D$2:$AK$17)</f>
        <v>0</v>
      </c>
      <c r="AY9" s="467">
        <f>SUMPRODUCT((TM!$A$2:$A$17=$A9)*(TMEmp=AY$1),TM!$D$2:$AK$17)</f>
        <v>0</v>
      </c>
    </row>
    <row r="10" spans="1:51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259">
        <f>SUMPRODUCT((PC!$A$2:$A$80=$A10)*(PCEmp=AX$1),PC!$D$2:$BD$80)</f>
        <v>0</v>
      </c>
      <c r="AY10" s="468">
        <f>SUMPRODUCT((PC!$A$2:$A$80=$A10)*(PCEmp=AY$1),PC!$D$2:$BD$80)</f>
        <v>0</v>
      </c>
    </row>
    <row r="11" spans="1:51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250">
        <f>SUMPRODUCT((RF!$A$2:$A$17=$A11)*(RFEmp=AX$1)*(RF!$H$21:$AO$21="RF Lead"),RF!$H$2:$AO$17)</f>
        <v>0</v>
      </c>
      <c r="AY11" s="467">
        <f>SUMPRODUCT((RF!$A$2:$A$17=$A11)*(RFEmp=AY$1)*(RF!$H$21:$AO$21="RF Lead"),RF!$H$2:$AO$17)</f>
        <v>0</v>
      </c>
    </row>
    <row r="12" spans="1:51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3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250">
        <f>SUMPRODUCT((SC!$A$2:$A$34=$A12)*(SCEmp=AX$1),SC!$F$2:$Z$34)</f>
        <v>0</v>
      </c>
      <c r="AY12" s="467">
        <f>SUMPRODUCT((SC!$A$2:$A$34=$A12)*(SCEmp=AY$1),SC!$F$2:$Z$34)</f>
        <v>0</v>
      </c>
    </row>
    <row r="13" spans="1:51" x14ac:dyDescent="0.2">
      <c r="A13" s="262">
        <f t="shared" si="0"/>
        <v>42537</v>
      </c>
      <c r="B13" s="263" t="s">
        <v>87</v>
      </c>
      <c r="C13" s="264">
        <f t="shared" ref="C13:AY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265">
        <f t="shared" ref="AX13" si="4">IF(SUM(AX2:AX12)&gt;8,SUM(AX2:AX12)-8,0)+IF(SUM(AX2:AX12)&gt;12,SUM(AX2:AX12)-12,0)</f>
        <v>0</v>
      </c>
      <c r="AY13" s="469">
        <f t="shared" si="1"/>
        <v>0</v>
      </c>
    </row>
    <row r="14" spans="1:51" x14ac:dyDescent="0.2">
      <c r="A14" s="266">
        <f t="shared" si="0"/>
        <v>42537</v>
      </c>
      <c r="B14" s="267" t="s">
        <v>86</v>
      </c>
      <c r="C14" s="268">
        <f t="shared" ref="C14:AY14" si="5">IFERROR((C$211*SUM(C2:C9)+C$212*SUM(C10:C12))/SUM(C2:C12)/2,0)*C13</f>
        <v>0</v>
      </c>
      <c r="D14" s="269">
        <f t="shared" si="5"/>
        <v>0</v>
      </c>
      <c r="E14" s="269">
        <f t="shared" si="5"/>
        <v>0</v>
      </c>
      <c r="F14" s="269">
        <f t="shared" si="5"/>
        <v>0</v>
      </c>
      <c r="G14" s="269">
        <f t="shared" si="5"/>
        <v>0</v>
      </c>
      <c r="H14" s="269">
        <f t="shared" si="5"/>
        <v>0</v>
      </c>
      <c r="I14" s="269">
        <f t="shared" si="5"/>
        <v>0</v>
      </c>
      <c r="J14" s="269">
        <f t="shared" si="5"/>
        <v>0</v>
      </c>
      <c r="K14" s="269">
        <f t="shared" si="5"/>
        <v>0</v>
      </c>
      <c r="L14" s="269">
        <f t="shared" si="5"/>
        <v>0</v>
      </c>
      <c r="M14" s="269">
        <f t="shared" si="5"/>
        <v>4.8000000000000043</v>
      </c>
      <c r="N14" s="269">
        <f t="shared" si="5"/>
        <v>0</v>
      </c>
      <c r="O14" s="269">
        <f t="shared" si="5"/>
        <v>0</v>
      </c>
      <c r="P14" s="269">
        <f t="shared" si="5"/>
        <v>0</v>
      </c>
      <c r="Q14" s="269">
        <f t="shared" si="5"/>
        <v>0</v>
      </c>
      <c r="R14" s="269">
        <f t="shared" si="5"/>
        <v>0</v>
      </c>
      <c r="S14" s="269">
        <f t="shared" si="5"/>
        <v>0</v>
      </c>
      <c r="T14" s="269">
        <f t="shared" si="5"/>
        <v>0</v>
      </c>
      <c r="U14" s="269">
        <f t="shared" si="5"/>
        <v>0</v>
      </c>
      <c r="V14" s="269">
        <f t="shared" si="5"/>
        <v>0</v>
      </c>
      <c r="W14" s="269">
        <f t="shared" si="5"/>
        <v>0</v>
      </c>
      <c r="X14" s="269">
        <f t="shared" si="5"/>
        <v>0</v>
      </c>
      <c r="Y14" s="269">
        <f t="shared" si="5"/>
        <v>0</v>
      </c>
      <c r="Z14" s="269">
        <f t="shared" si="5"/>
        <v>0</v>
      </c>
      <c r="AA14" s="269">
        <f t="shared" si="5"/>
        <v>0</v>
      </c>
      <c r="AB14" s="269">
        <f t="shared" si="5"/>
        <v>0</v>
      </c>
      <c r="AC14" s="269">
        <f t="shared" si="5"/>
        <v>0</v>
      </c>
      <c r="AD14" s="269">
        <f t="shared" si="5"/>
        <v>0</v>
      </c>
      <c r="AE14" s="269">
        <f t="shared" si="5"/>
        <v>0</v>
      </c>
      <c r="AF14" s="269">
        <f t="shared" si="5"/>
        <v>0</v>
      </c>
      <c r="AG14" s="269">
        <f t="shared" si="5"/>
        <v>0</v>
      </c>
      <c r="AH14" s="269">
        <f t="shared" si="5"/>
        <v>0</v>
      </c>
      <c r="AI14" s="269">
        <f t="shared" si="5"/>
        <v>0</v>
      </c>
      <c r="AJ14" s="269">
        <f t="shared" si="5"/>
        <v>0</v>
      </c>
      <c r="AK14" s="269">
        <f t="shared" si="5"/>
        <v>0</v>
      </c>
      <c r="AL14" s="269">
        <f t="shared" si="5"/>
        <v>0</v>
      </c>
      <c r="AM14" s="269">
        <f t="shared" si="5"/>
        <v>0</v>
      </c>
      <c r="AN14" s="269">
        <f t="shared" si="5"/>
        <v>0</v>
      </c>
      <c r="AO14" s="269">
        <f t="shared" ref="AO14:AU14" si="6">IFERROR((AO$211*SUM(AO2:AO9)+AO$212*SUM(AO10:AO12))/SUM(AO2:AO12)/2,0)*AO13</f>
        <v>0</v>
      </c>
      <c r="AP14" s="269">
        <f t="shared" si="6"/>
        <v>0</v>
      </c>
      <c r="AQ14" s="269">
        <f t="shared" si="6"/>
        <v>0</v>
      </c>
      <c r="AR14" s="269">
        <f t="shared" si="6"/>
        <v>0</v>
      </c>
      <c r="AS14" s="269">
        <f t="shared" si="6"/>
        <v>0</v>
      </c>
      <c r="AT14" s="269">
        <f t="shared" si="6"/>
        <v>0</v>
      </c>
      <c r="AU14" s="269">
        <f t="shared" si="6"/>
        <v>0</v>
      </c>
      <c r="AV14" s="269">
        <f t="shared" ref="AV14:AW14" si="7">IFERROR((AV$211*SUM(AV2:AV9)+AV$212*SUM(AV10:AV12))/SUM(AV2:AV12)/2,0)*AV13</f>
        <v>0</v>
      </c>
      <c r="AW14" s="269">
        <f t="shared" si="7"/>
        <v>0</v>
      </c>
      <c r="AX14" s="269">
        <f t="shared" ref="AX14" si="8">IFERROR((AX$211*SUM(AX2:AX9)+AX$212*SUM(AX10:AX12))/SUM(AX2:AX12)/2,0)*AX13</f>
        <v>0</v>
      </c>
      <c r="AY14" s="470">
        <f t="shared" si="5"/>
        <v>0</v>
      </c>
    </row>
    <row r="15" spans="1:51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250">
        <f>SUMPRODUCT((Driver!$A$2:$A$17=$A15)*(DriverEmp=AX$1),Driver!$C$2:$V$17)</f>
        <v>0</v>
      </c>
      <c r="AY15" s="467">
        <f>SUMPRODUCT((Driver!$A$2:$A$17=$A15)*(DriverEmp=AY$1),Driver!$C$2:$V$17)</f>
        <v>0</v>
      </c>
    </row>
    <row r="16" spans="1:51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250">
        <f>SUMPRODUCT((PP!$A$2:$A$80=$A16)*(PPEmp=AX$1),PP!$D$2:$BD$80)</f>
        <v>0</v>
      </c>
      <c r="AY16" s="467">
        <f>SUMPRODUCT((PP!$A$2:$A$80=$A16)*(PPEmp=AY$1),PP!$D$2:$BD$80)</f>
        <v>0</v>
      </c>
    </row>
    <row r="17" spans="1:64" x14ac:dyDescent="0.2">
      <c r="A17" s="247">
        <f t="shared" ref="A17:A27" si="9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4.7499999999999991</v>
      </c>
      <c r="G17" s="250">
        <f>SUMPRODUCT((FH!$A$2:$A$97=$A17)*(FHEmp=G$1),FH!$E$2:$AZ$97)</f>
        <v>6.5000000000000009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5.0000000000000009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8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250">
        <f>SUMPRODUCT((FH!$A$2:$A$97=$A17)*(FHEmp=AX$1),FH!$E$2:$AZ$97)</f>
        <v>0</v>
      </c>
      <c r="AY17" s="467">
        <f>SUMPRODUCT((FH!$A$2:$A$97=$A17)*(FHEmp=AY$1),FH!$E$2:$AZ$97)</f>
        <v>0</v>
      </c>
    </row>
    <row r="18" spans="1:64" x14ac:dyDescent="0.2">
      <c r="A18" s="247">
        <f t="shared" si="9"/>
        <v>42538</v>
      </c>
      <c r="B18" s="253" t="str">
        <f>Total!$K$1</f>
        <v>T22</v>
      </c>
      <c r="C18" s="249">
        <f>SUMPRODUCT(('T22'!$A$2:$A$97=$A18)*(T22Emp=C$1),'T22'!$E$2:$AZ$97)</f>
        <v>4.2500000000000009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3.5000000000000009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3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250">
        <f>SUMPRODUCT(('T22'!$A$2:$A$97=$A18)*(T22Emp=AX$1),'T22'!$E$2:$AZ$97)</f>
        <v>0</v>
      </c>
      <c r="AY18" s="467">
        <f>SUMPRODUCT(('T22'!$A$2:$A$97=$A18)*(T22Emp=AY$1),'T22'!$E$2:$AZ$97)</f>
        <v>0</v>
      </c>
    </row>
    <row r="19" spans="1:64" x14ac:dyDescent="0.2">
      <c r="A19" s="247">
        <f t="shared" si="9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250">
        <f>SUMPRODUCT((RF!$A$2:$A$17=$A19)*(RFEmp=AX$1)*(RF!$H$21:$AO$21="RF Valet"),RF!$H$2:$AO$17)</f>
        <v>0</v>
      </c>
      <c r="AY19" s="467">
        <f>SUMPRODUCT((RF!$A$2:$A$17=$A19)*(RFEmp=AY$1)*(RF!$H$21:$AO$21="RF Valet"),RF!$H$2:$AO$17)</f>
        <v>0</v>
      </c>
    </row>
    <row r="20" spans="1:64" x14ac:dyDescent="0.2">
      <c r="A20" s="247">
        <f t="shared" si="9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250">
        <f>SUMPRODUCT(('RC'!$A$2:$A$17=$A20)*(RCEmp=AX$1),'RC'!$D$2:$AK$17)</f>
        <v>0</v>
      </c>
      <c r="AY20" s="467">
        <f>SUMPRODUCT(('RC'!$A$2:$A$17=$A20)*(RCEmp=AY$1),'RC'!$D$2:$AK$17)</f>
        <v>0</v>
      </c>
    </row>
    <row r="21" spans="1:64" x14ac:dyDescent="0.2">
      <c r="A21" s="247">
        <f t="shared" si="9"/>
        <v>42538</v>
      </c>
      <c r="B21" s="614" t="s">
        <v>154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250">
        <f>SUMPRODUCT((HoO!$A$2:$A$34=$A21)*(HoOEmp=AX$1),HoO!$E$2:$Y$34)</f>
        <v>0</v>
      </c>
      <c r="AY21" s="467">
        <f>SUMPRODUCT((HoO!$A$2:$A$34=$A21)*(HoOEmp=AY$1),HoO!$E$2:$Y$34)</f>
        <v>0</v>
      </c>
    </row>
    <row r="22" spans="1:64" s="271" customFormat="1" x14ac:dyDescent="0.2">
      <c r="A22" s="247">
        <f t="shared" si="9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250">
        <f>SUMPRODUCT((TM!$A$2:$A$17=$A22)*(TMEmp=AX$1),TM!$D$2:$AK$17)</f>
        <v>0</v>
      </c>
      <c r="AY22" s="467">
        <f>SUMPRODUCT((TM!$A$2:$A$17=$A22)*(TMEmp=AY$1),TM!$D$2:$AK$17)</f>
        <v>0</v>
      </c>
      <c r="AZ22" s="270"/>
      <c r="BA22" s="246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</row>
    <row r="23" spans="1:64" s="271" customFormat="1" x14ac:dyDescent="0.2">
      <c r="A23" s="256">
        <f t="shared" si="9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259">
        <f>SUMPRODUCT((PC!$A$2:$A$80=$A23)*(PCEmp=AX$1),PC!$D$2:$BD$80)</f>
        <v>0</v>
      </c>
      <c r="AY23" s="468">
        <f>SUMPRODUCT((PC!$A$2:$A$80=$A23)*(PCEmp=AY$1),PC!$D$2:$BD$80)</f>
        <v>0</v>
      </c>
      <c r="BA23" s="246"/>
    </row>
    <row r="24" spans="1:64" s="271" customFormat="1" x14ac:dyDescent="0.2">
      <c r="A24" s="247">
        <f t="shared" si="9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250">
        <f>SUMPRODUCT((RF!$A$2:$A$17=$A24)*(RFEmp=AX$1)*(RF!$H$21:$AO$21="RF Lead"),RF!$H$2:$AO$17)</f>
        <v>0</v>
      </c>
      <c r="AY24" s="467">
        <f>SUMPRODUCT((RF!$A$2:$A$17=$A24)*(RFEmp=AY$1)*(RF!$H$21:$AO$21="RF Lead"),RF!$H$2:$AO$17)</f>
        <v>0</v>
      </c>
      <c r="BA24" s="246"/>
    </row>
    <row r="25" spans="1:64" s="271" customFormat="1" x14ac:dyDescent="0.2">
      <c r="A25" s="260">
        <f t="shared" si="9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2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250">
        <f>SUMPRODUCT((SC!$A$2:$A$34=$A25)*(SCEmp=AX$1),SC!$F$2:$Z$34)</f>
        <v>0</v>
      </c>
      <c r="AY25" s="467">
        <f>SUMPRODUCT((SC!$A$2:$A$34=$A25)*(SCEmp=AY$1),SC!$F$2:$Z$34)</f>
        <v>0</v>
      </c>
      <c r="BA25" s="246"/>
    </row>
    <row r="26" spans="1:64" s="271" customFormat="1" x14ac:dyDescent="0.2">
      <c r="A26" s="262">
        <f t="shared" si="9"/>
        <v>42538</v>
      </c>
      <c r="B26" s="263" t="s">
        <v>87</v>
      </c>
      <c r="C26" s="264">
        <f t="shared" ref="C26:AN26" si="10">IF(SUM(C15:C25)&gt;8,SUM(C15:C25)-8,0)+IF(SUM(C15:C25)&gt;12,SUM(C15:C25)-12,0)</f>
        <v>0</v>
      </c>
      <c r="D26" s="265">
        <f t="shared" si="10"/>
        <v>0</v>
      </c>
      <c r="E26" s="265">
        <f t="shared" si="10"/>
        <v>0</v>
      </c>
      <c r="F26" s="265">
        <f t="shared" si="10"/>
        <v>0</v>
      </c>
      <c r="G26" s="265">
        <f t="shared" si="10"/>
        <v>0</v>
      </c>
      <c r="H26" s="265">
        <f t="shared" si="10"/>
        <v>0</v>
      </c>
      <c r="I26" s="265">
        <f t="shared" si="10"/>
        <v>0</v>
      </c>
      <c r="J26" s="265">
        <f t="shared" si="10"/>
        <v>0</v>
      </c>
      <c r="K26" s="265">
        <f t="shared" si="10"/>
        <v>0</v>
      </c>
      <c r="L26" s="265">
        <f t="shared" si="10"/>
        <v>0</v>
      </c>
      <c r="M26" s="265">
        <f t="shared" si="10"/>
        <v>0.5</v>
      </c>
      <c r="N26" s="265">
        <f t="shared" si="10"/>
        <v>0</v>
      </c>
      <c r="O26" s="265">
        <f t="shared" si="10"/>
        <v>0</v>
      </c>
      <c r="P26" s="265">
        <f t="shared" si="10"/>
        <v>0</v>
      </c>
      <c r="Q26" s="265">
        <f t="shared" si="10"/>
        <v>0</v>
      </c>
      <c r="R26" s="265">
        <f t="shared" si="10"/>
        <v>0</v>
      </c>
      <c r="S26" s="265">
        <f t="shared" si="10"/>
        <v>0</v>
      </c>
      <c r="T26" s="265">
        <f t="shared" si="10"/>
        <v>0</v>
      </c>
      <c r="U26" s="265">
        <f t="shared" si="10"/>
        <v>0</v>
      </c>
      <c r="V26" s="265">
        <f t="shared" si="10"/>
        <v>0</v>
      </c>
      <c r="W26" s="265">
        <f t="shared" si="10"/>
        <v>0</v>
      </c>
      <c r="X26" s="265">
        <f t="shared" si="10"/>
        <v>0</v>
      </c>
      <c r="Y26" s="265">
        <f t="shared" si="10"/>
        <v>0</v>
      </c>
      <c r="Z26" s="265">
        <f t="shared" si="10"/>
        <v>0</v>
      </c>
      <c r="AA26" s="265">
        <f t="shared" si="10"/>
        <v>0</v>
      </c>
      <c r="AB26" s="265">
        <f t="shared" si="10"/>
        <v>0</v>
      </c>
      <c r="AC26" s="265">
        <f t="shared" si="10"/>
        <v>0</v>
      </c>
      <c r="AD26" s="265">
        <f t="shared" si="10"/>
        <v>0</v>
      </c>
      <c r="AE26" s="265">
        <f t="shared" si="10"/>
        <v>0</v>
      </c>
      <c r="AF26" s="265">
        <f t="shared" si="10"/>
        <v>0</v>
      </c>
      <c r="AG26" s="265">
        <f t="shared" si="10"/>
        <v>0</v>
      </c>
      <c r="AH26" s="265">
        <f t="shared" si="10"/>
        <v>0</v>
      </c>
      <c r="AI26" s="265">
        <f t="shared" si="10"/>
        <v>0</v>
      </c>
      <c r="AJ26" s="265">
        <f t="shared" si="10"/>
        <v>0</v>
      </c>
      <c r="AK26" s="265">
        <f t="shared" si="10"/>
        <v>0</v>
      </c>
      <c r="AL26" s="265">
        <f t="shared" si="10"/>
        <v>0</v>
      </c>
      <c r="AM26" s="265">
        <f t="shared" si="10"/>
        <v>0</v>
      </c>
      <c r="AN26" s="265">
        <f t="shared" si="10"/>
        <v>0</v>
      </c>
      <c r="AO26" s="265">
        <f t="shared" ref="AO26:AU26" si="11">IF(SUM(AO15:AO25)&gt;8,SUM(AO15:AO25)-8,0)+IF(SUM(AO15:AO25)&gt;12,SUM(AO15:AO25)-12,0)</f>
        <v>0</v>
      </c>
      <c r="AP26" s="265">
        <f t="shared" si="11"/>
        <v>0</v>
      </c>
      <c r="AQ26" s="265">
        <f t="shared" si="11"/>
        <v>0</v>
      </c>
      <c r="AR26" s="265">
        <f t="shared" si="11"/>
        <v>0</v>
      </c>
      <c r="AS26" s="265">
        <f t="shared" si="11"/>
        <v>0</v>
      </c>
      <c r="AT26" s="265">
        <f t="shared" si="11"/>
        <v>0</v>
      </c>
      <c r="AU26" s="265">
        <f t="shared" si="11"/>
        <v>0</v>
      </c>
      <c r="AV26" s="265">
        <f t="shared" ref="AV26:AW26" si="12">IF(SUM(AV15:AV25)&gt;8,SUM(AV15:AV25)-8,0)+IF(SUM(AV15:AV25)&gt;12,SUM(AV15:AV25)-12,0)</f>
        <v>0</v>
      </c>
      <c r="AW26" s="265">
        <f t="shared" si="12"/>
        <v>0</v>
      </c>
      <c r="AX26" s="265">
        <f t="shared" ref="AX26" si="13">IF(SUM(AX15:AX25)&gt;8,SUM(AX15:AX25)-8,0)+IF(SUM(AX15:AX25)&gt;12,SUM(AX15:AX25)-12,0)</f>
        <v>0</v>
      </c>
      <c r="AY26" s="469">
        <f>IF(SUM(AY15:AY25)&gt;8,SUM(AY15:AY25)-8,0)+IF(SUM(AY15:AY25)&gt;12,SUM(AY15:AY25)-12,0)</f>
        <v>0</v>
      </c>
      <c r="BA26" s="246"/>
    </row>
    <row r="27" spans="1:64" s="271" customFormat="1" x14ac:dyDescent="0.2">
      <c r="A27" s="266">
        <f t="shared" si="9"/>
        <v>42538</v>
      </c>
      <c r="B27" s="267" t="s">
        <v>86</v>
      </c>
      <c r="C27" s="268">
        <f t="shared" ref="C27:AN27" si="14">IFERROR((C$211*SUM(C15:C22)+C$212*SUM(C23:C25))/SUM(C15:C25)/2,0)*C26</f>
        <v>0</v>
      </c>
      <c r="D27" s="269">
        <f t="shared" si="14"/>
        <v>0</v>
      </c>
      <c r="E27" s="269">
        <f t="shared" si="14"/>
        <v>0</v>
      </c>
      <c r="F27" s="269">
        <f t="shared" si="14"/>
        <v>0</v>
      </c>
      <c r="G27" s="269">
        <f t="shared" si="14"/>
        <v>0</v>
      </c>
      <c r="H27" s="269">
        <f t="shared" si="14"/>
        <v>0</v>
      </c>
      <c r="I27" s="269">
        <f t="shared" si="14"/>
        <v>0</v>
      </c>
      <c r="J27" s="269">
        <f t="shared" si="14"/>
        <v>0</v>
      </c>
      <c r="K27" s="269">
        <f t="shared" si="14"/>
        <v>0</v>
      </c>
      <c r="L27" s="269">
        <f t="shared" si="14"/>
        <v>0</v>
      </c>
      <c r="M27" s="269">
        <f t="shared" si="14"/>
        <v>2.5</v>
      </c>
      <c r="N27" s="269">
        <f t="shared" si="14"/>
        <v>0</v>
      </c>
      <c r="O27" s="269">
        <f t="shared" si="14"/>
        <v>0</v>
      </c>
      <c r="P27" s="269">
        <f t="shared" si="14"/>
        <v>0</v>
      </c>
      <c r="Q27" s="269">
        <f t="shared" si="14"/>
        <v>0</v>
      </c>
      <c r="R27" s="269">
        <f t="shared" si="14"/>
        <v>0</v>
      </c>
      <c r="S27" s="269">
        <f t="shared" si="14"/>
        <v>0</v>
      </c>
      <c r="T27" s="269">
        <f t="shared" si="14"/>
        <v>0</v>
      </c>
      <c r="U27" s="269">
        <f t="shared" si="14"/>
        <v>0</v>
      </c>
      <c r="V27" s="269">
        <f t="shared" si="14"/>
        <v>0</v>
      </c>
      <c r="W27" s="269">
        <f t="shared" si="14"/>
        <v>0</v>
      </c>
      <c r="X27" s="269">
        <f t="shared" si="14"/>
        <v>0</v>
      </c>
      <c r="Y27" s="269">
        <f t="shared" si="14"/>
        <v>0</v>
      </c>
      <c r="Z27" s="269">
        <f t="shared" si="14"/>
        <v>0</v>
      </c>
      <c r="AA27" s="269">
        <f t="shared" si="14"/>
        <v>0</v>
      </c>
      <c r="AB27" s="269">
        <f t="shared" si="14"/>
        <v>0</v>
      </c>
      <c r="AC27" s="269">
        <f t="shared" si="14"/>
        <v>0</v>
      </c>
      <c r="AD27" s="269">
        <f t="shared" si="14"/>
        <v>0</v>
      </c>
      <c r="AE27" s="269">
        <f t="shared" si="14"/>
        <v>0</v>
      </c>
      <c r="AF27" s="269">
        <f t="shared" si="14"/>
        <v>0</v>
      </c>
      <c r="AG27" s="269">
        <f t="shared" si="14"/>
        <v>0</v>
      </c>
      <c r="AH27" s="269">
        <f t="shared" si="14"/>
        <v>0</v>
      </c>
      <c r="AI27" s="269">
        <f t="shared" si="14"/>
        <v>0</v>
      </c>
      <c r="AJ27" s="269">
        <f t="shared" si="14"/>
        <v>0</v>
      </c>
      <c r="AK27" s="269">
        <f t="shared" si="14"/>
        <v>0</v>
      </c>
      <c r="AL27" s="269">
        <f t="shared" si="14"/>
        <v>0</v>
      </c>
      <c r="AM27" s="269">
        <f t="shared" si="14"/>
        <v>0</v>
      </c>
      <c r="AN27" s="269">
        <f t="shared" si="14"/>
        <v>0</v>
      </c>
      <c r="AO27" s="269">
        <f t="shared" ref="AO27:AU27" si="15">IFERROR((AO$211*SUM(AO15:AO22)+AO$212*SUM(AO23:AO25))/SUM(AO15:AO25)/2,0)*AO26</f>
        <v>0</v>
      </c>
      <c r="AP27" s="269">
        <f t="shared" si="15"/>
        <v>0</v>
      </c>
      <c r="AQ27" s="269">
        <f t="shared" si="15"/>
        <v>0</v>
      </c>
      <c r="AR27" s="269">
        <f t="shared" si="15"/>
        <v>0</v>
      </c>
      <c r="AS27" s="269">
        <f t="shared" si="15"/>
        <v>0</v>
      </c>
      <c r="AT27" s="269">
        <f t="shared" si="15"/>
        <v>0</v>
      </c>
      <c r="AU27" s="269">
        <f t="shared" si="15"/>
        <v>0</v>
      </c>
      <c r="AV27" s="269">
        <f t="shared" ref="AV27:AW27" si="16">IFERROR((AV$211*SUM(AV15:AV22)+AV$212*SUM(AV23:AV25))/SUM(AV15:AV25)/2,0)*AV26</f>
        <v>0</v>
      </c>
      <c r="AW27" s="269">
        <f t="shared" si="16"/>
        <v>0</v>
      </c>
      <c r="AX27" s="269">
        <f t="shared" ref="AX27" si="17">IFERROR((AX$211*SUM(AX15:AX22)+AX$212*SUM(AX23:AX25))/SUM(AX15:AX25)/2,0)*AX26</f>
        <v>0</v>
      </c>
      <c r="AY27" s="470">
        <f>IFERROR((AY$211*SUM(AY15:AY22)+AY$212*SUM(AY23:AY25))/SUM(AY15:AY25)/2,0)*AY26</f>
        <v>0</v>
      </c>
      <c r="BA27" s="246"/>
    </row>
    <row r="28" spans="1:64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250">
        <f>SUMPRODUCT((Driver!$A$2:$A$17=$A28)*(DriverEmp=AX$1),Driver!$C$2:$V$17)</f>
        <v>0</v>
      </c>
      <c r="AY28" s="467">
        <f>SUMPRODUCT((Driver!$A$2:$A$17=$A28)*(DriverEmp=AY$1),Driver!$C$2:$V$17)</f>
        <v>0</v>
      </c>
      <c r="BA28" s="246"/>
    </row>
    <row r="29" spans="1:64" x14ac:dyDescent="0.2">
      <c r="A29" s="247">
        <f t="shared" ref="A29:A92" si="18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11.75</v>
      </c>
      <c r="AE29" s="250">
        <f>SUMPRODUCT((PP!$A$2:$A$80=$A29)*(PPEmp=AE$1),PP!$D$2:$BD$80)</f>
        <v>4.75</v>
      </c>
      <c r="AF29" s="250">
        <f>SUMPRODUCT((PP!$A$2:$A$80=$A29)*(PPEmp=AF$1),PP!$D$2:$BD$80)</f>
        <v>0</v>
      </c>
      <c r="AG29" s="250">
        <f>SUMPRODUCT((PP!$A$2:$A$80=$A29)*(PPEmp=AG$1),PP!$D$2:$BD$80)</f>
        <v>3.5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4.75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250">
        <f>SUMPRODUCT((PP!$A$2:$A$80=$A29)*(PPEmp=AX$1),PP!$D$2:$BD$80)</f>
        <v>0</v>
      </c>
      <c r="AY29" s="467">
        <f>SUMPRODUCT((PP!$A$2:$A$80=$A29)*(PPEmp=AY$1),PP!$D$2:$BD$80)</f>
        <v>0</v>
      </c>
    </row>
    <row r="30" spans="1:64" x14ac:dyDescent="0.2">
      <c r="A30" s="247">
        <f t="shared" si="18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7.2500000000000009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5.25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3.9999999999999991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250">
        <f>SUMPRODUCT((FH!$A$2:$A$97=$A30)*(FHEmp=AX$1),FH!$E$2:$AZ$97)</f>
        <v>0</v>
      </c>
      <c r="AY30" s="467">
        <f>SUMPRODUCT((FH!$A$2:$A$97=$A30)*(FHEmp=AY$1),FH!$E$2:$AZ$97)</f>
        <v>0</v>
      </c>
    </row>
    <row r="31" spans="1:64" s="271" customFormat="1" x14ac:dyDescent="0.2">
      <c r="A31" s="247">
        <f t="shared" si="18"/>
        <v>42539</v>
      </c>
      <c r="B31" s="253" t="str">
        <f>Total!$K$1</f>
        <v>T22</v>
      </c>
      <c r="C31" s="249">
        <f>SUMPRODUCT(('T22'!$A$2:$A$97=$A31)*(T22Emp=C$1),'T22'!$E$2:$AZ$97)</f>
        <v>3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4.7499999999999991</v>
      </c>
      <c r="AG31" s="250">
        <f>SUMPRODUCT(('T22'!$A$2:$A$97=$A31)*(T22Emp=AG$1),'T22'!$E$2:$AZ$97)</f>
        <v>5.4999999999999991</v>
      </c>
      <c r="AH31" s="250">
        <f>SUMPRODUCT(('T22'!$A$2:$A$97=$A31)*(T22Emp=AH$1),'T22'!$E$2:$AZ$97)</f>
        <v>5.4999999999999991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250">
        <f>SUMPRODUCT(('T22'!$A$2:$A$97=$A31)*(T22Emp=AX$1),'T22'!$E$2:$AZ$97)</f>
        <v>0</v>
      </c>
      <c r="AY31" s="467">
        <f>SUMPRODUCT(('T22'!$A$2:$A$97=$A31)*(T22Emp=AY$1),'T22'!$E$2:$AZ$97)</f>
        <v>0</v>
      </c>
      <c r="BA31" s="246"/>
    </row>
    <row r="32" spans="1:64" s="271" customFormat="1" x14ac:dyDescent="0.2">
      <c r="A32" s="247">
        <f t="shared" si="18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250">
        <f>SUMPRODUCT((RF!$A$2:$A$17=$A32)*(RFEmp=AX$1)*(RF!$H$21:$AO$21="RF Valet"),RF!$H$2:$AO$17)</f>
        <v>0</v>
      </c>
      <c r="AY32" s="467">
        <f>SUMPRODUCT((RF!$A$2:$A$17=$A32)*(RFEmp=AY$1)*(RF!$H$21:$AO$21="RF Valet"),RF!$H$2:$AO$17)</f>
        <v>0</v>
      </c>
      <c r="BA32" s="246"/>
    </row>
    <row r="33" spans="1:53" s="271" customFormat="1" x14ac:dyDescent="0.2">
      <c r="A33" s="247">
        <f t="shared" si="18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2.75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250">
        <f>SUMPRODUCT(('RC'!$A$2:$A$17=$A33)*(RCEmp=AX$1),'RC'!$D$2:$AK$17)</f>
        <v>0</v>
      </c>
      <c r="AY33" s="467">
        <f>SUMPRODUCT(('RC'!$A$2:$A$17=$A33)*(RCEmp=AY$1),'RC'!$D$2:$AK$17)</f>
        <v>0</v>
      </c>
      <c r="BA33" s="246"/>
    </row>
    <row r="34" spans="1:53" s="271" customFormat="1" x14ac:dyDescent="0.2">
      <c r="A34" s="247">
        <f t="shared" si="18"/>
        <v>42539</v>
      </c>
      <c r="B34" s="614" t="s">
        <v>154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250">
        <f>SUMPRODUCT((HoO!$A$2:$A$34=$A34)*(HoOEmp=AX$1),HoO!$E$2:$Y$34)</f>
        <v>0</v>
      </c>
      <c r="AY34" s="467">
        <f>SUMPRODUCT((HoO!$A$2:$A$34=$A34)*(HoOEmp=AY$1),HoO!$E$2:$Y$34)</f>
        <v>0</v>
      </c>
      <c r="BA34" s="246"/>
    </row>
    <row r="35" spans="1:53" s="271" customFormat="1" x14ac:dyDescent="0.2">
      <c r="A35" s="247">
        <f t="shared" si="18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250">
        <f>SUMPRODUCT((TM!$A$2:$A$17=$A35)*(TMEmp=AX$1),TM!$D$2:$AK$17)</f>
        <v>0</v>
      </c>
      <c r="AY35" s="467">
        <f>SUMPRODUCT((TM!$A$2:$A$17=$A35)*(TMEmp=AY$1),TM!$D$2:$AK$17)</f>
        <v>0</v>
      </c>
      <c r="BA35" s="246"/>
    </row>
    <row r="36" spans="1:53" s="271" customFormat="1" x14ac:dyDescent="0.2">
      <c r="A36" s="256">
        <f t="shared" si="18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259">
        <f>SUMPRODUCT((PC!$A$2:$A$80=$A36)*(PCEmp=AX$1),PC!$D$2:$BD$80)</f>
        <v>0</v>
      </c>
      <c r="AY36" s="468">
        <f>SUMPRODUCT((PC!$A$2:$A$80=$A36)*(PCEmp=AY$1),PC!$D$2:$BD$80)</f>
        <v>0</v>
      </c>
      <c r="BA36" s="246"/>
    </row>
    <row r="37" spans="1:53" s="271" customFormat="1" x14ac:dyDescent="0.2">
      <c r="A37" s="247">
        <f t="shared" si="18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250">
        <f>SUMPRODUCT((RF!$A$2:$A$17=$A37)*(RFEmp=AX$1)*(RF!$H$21:$AO$21="RF Lead"),RF!$H$2:$AO$17)</f>
        <v>0</v>
      </c>
      <c r="AY37" s="467">
        <f>SUMPRODUCT((RF!$A$2:$A$17=$A37)*(RFEmp=AY$1)*(RF!$H$21:$AO$21="RF Lead"),RF!$H$2:$AO$17)</f>
        <v>0</v>
      </c>
      <c r="BA37" s="246"/>
    </row>
    <row r="38" spans="1:53" s="271" customFormat="1" x14ac:dyDescent="0.2">
      <c r="A38" s="260">
        <f t="shared" si="18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250">
        <f>SUMPRODUCT((SC!$A$2:$A$34=$A38)*(SCEmp=AX$1),SC!$F$2:$Z$34)</f>
        <v>0</v>
      </c>
      <c r="AY38" s="467">
        <f>SUMPRODUCT((SC!$A$2:$A$34=$A38)*(SCEmp=AY$1),SC!$F$2:$Z$34)</f>
        <v>0</v>
      </c>
      <c r="BA38" s="246"/>
    </row>
    <row r="39" spans="1:53" s="271" customFormat="1" x14ac:dyDescent="0.2">
      <c r="A39" s="262">
        <f t="shared" si="18"/>
        <v>42539</v>
      </c>
      <c r="B39" s="263" t="s">
        <v>87</v>
      </c>
      <c r="C39" s="264">
        <f t="shared" ref="C39:AN39" si="19">IF(SUM(C28:C38)&gt;8,SUM(C28:C38)-8,0)+IF(SUM(C28:C38)&gt;12,SUM(C28:C38)-12,0)</f>
        <v>0</v>
      </c>
      <c r="D39" s="265">
        <f t="shared" si="19"/>
        <v>0</v>
      </c>
      <c r="E39" s="265">
        <f t="shared" si="19"/>
        <v>0</v>
      </c>
      <c r="F39" s="265">
        <f t="shared" si="19"/>
        <v>0</v>
      </c>
      <c r="G39" s="265">
        <f t="shared" si="19"/>
        <v>0</v>
      </c>
      <c r="H39" s="265">
        <f t="shared" si="19"/>
        <v>0</v>
      </c>
      <c r="I39" s="265">
        <f t="shared" si="19"/>
        <v>0</v>
      </c>
      <c r="J39" s="265">
        <f t="shared" si="19"/>
        <v>3.75</v>
      </c>
      <c r="K39" s="265">
        <f t="shared" si="19"/>
        <v>0</v>
      </c>
      <c r="L39" s="265">
        <f t="shared" si="19"/>
        <v>0</v>
      </c>
      <c r="M39" s="265">
        <f t="shared" si="19"/>
        <v>0</v>
      </c>
      <c r="N39" s="265">
        <f t="shared" si="19"/>
        <v>0</v>
      </c>
      <c r="O39" s="265">
        <f t="shared" si="19"/>
        <v>0</v>
      </c>
      <c r="P39" s="265">
        <f t="shared" si="19"/>
        <v>0</v>
      </c>
      <c r="Q39" s="265">
        <f t="shared" si="19"/>
        <v>0</v>
      </c>
      <c r="R39" s="265">
        <f t="shared" si="19"/>
        <v>0</v>
      </c>
      <c r="S39" s="265">
        <f t="shared" si="19"/>
        <v>0</v>
      </c>
      <c r="T39" s="265">
        <f t="shared" si="19"/>
        <v>0</v>
      </c>
      <c r="U39" s="265">
        <f t="shared" si="19"/>
        <v>0</v>
      </c>
      <c r="V39" s="265">
        <f t="shared" si="19"/>
        <v>3</v>
      </c>
      <c r="W39" s="265">
        <f t="shared" si="19"/>
        <v>0</v>
      </c>
      <c r="X39" s="265">
        <f t="shared" si="19"/>
        <v>0</v>
      </c>
      <c r="Y39" s="265">
        <f t="shared" si="19"/>
        <v>0</v>
      </c>
      <c r="Z39" s="265">
        <f t="shared" si="19"/>
        <v>0</v>
      </c>
      <c r="AA39" s="265">
        <f t="shared" si="19"/>
        <v>0</v>
      </c>
      <c r="AB39" s="265">
        <f t="shared" si="19"/>
        <v>3.75</v>
      </c>
      <c r="AC39" s="265">
        <f t="shared" si="19"/>
        <v>0</v>
      </c>
      <c r="AD39" s="265">
        <f t="shared" si="19"/>
        <v>3.75</v>
      </c>
      <c r="AE39" s="265">
        <f t="shared" si="19"/>
        <v>0</v>
      </c>
      <c r="AF39" s="265">
        <f t="shared" si="19"/>
        <v>0</v>
      </c>
      <c r="AG39" s="265">
        <f t="shared" si="19"/>
        <v>3.75</v>
      </c>
      <c r="AH39" s="265">
        <f t="shared" si="19"/>
        <v>0</v>
      </c>
      <c r="AI39" s="265">
        <f t="shared" si="19"/>
        <v>0</v>
      </c>
      <c r="AJ39" s="265">
        <f t="shared" si="19"/>
        <v>0</v>
      </c>
      <c r="AK39" s="265">
        <f t="shared" si="19"/>
        <v>0</v>
      </c>
      <c r="AL39" s="265">
        <f t="shared" si="19"/>
        <v>0</v>
      </c>
      <c r="AM39" s="265">
        <f t="shared" si="19"/>
        <v>0</v>
      </c>
      <c r="AN39" s="265">
        <f t="shared" si="19"/>
        <v>0</v>
      </c>
      <c r="AO39" s="265">
        <f t="shared" ref="AO39:AU39" si="20">IF(SUM(AO28:AO38)&gt;8,SUM(AO28:AO38)-8,0)+IF(SUM(AO28:AO38)&gt;12,SUM(AO28:AO38)-12,0)</f>
        <v>0</v>
      </c>
      <c r="AP39" s="265">
        <f t="shared" si="20"/>
        <v>0</v>
      </c>
      <c r="AQ39" s="265">
        <f t="shared" si="20"/>
        <v>0</v>
      </c>
      <c r="AR39" s="265">
        <f t="shared" si="20"/>
        <v>0</v>
      </c>
      <c r="AS39" s="265">
        <f t="shared" si="20"/>
        <v>0</v>
      </c>
      <c r="AT39" s="265">
        <f t="shared" si="20"/>
        <v>0</v>
      </c>
      <c r="AU39" s="265">
        <f t="shared" si="20"/>
        <v>0</v>
      </c>
      <c r="AV39" s="265">
        <f t="shared" ref="AV39:AW39" si="21">IF(SUM(AV28:AV38)&gt;8,SUM(AV28:AV38)-8,0)+IF(SUM(AV28:AV38)&gt;12,SUM(AV28:AV38)-12,0)</f>
        <v>0</v>
      </c>
      <c r="AW39" s="265">
        <f t="shared" si="21"/>
        <v>0</v>
      </c>
      <c r="AX39" s="265">
        <f t="shared" ref="AX39" si="22">IF(SUM(AX28:AX38)&gt;8,SUM(AX28:AX38)-8,0)+IF(SUM(AX28:AX38)&gt;12,SUM(AX28:AX38)-12,0)</f>
        <v>0</v>
      </c>
      <c r="AY39" s="469">
        <f>IF(SUM(AY28:AY38)&gt;8,SUM(AY28:AY38)-8,0)+IF(SUM(AY28:AY38)&gt;12,SUM(AY28:AY38)-12,0)</f>
        <v>0</v>
      </c>
      <c r="BA39" s="246"/>
    </row>
    <row r="40" spans="1:53" s="271" customFormat="1" x14ac:dyDescent="0.2">
      <c r="A40" s="266">
        <f t="shared" si="18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18.75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15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18.75</v>
      </c>
      <c r="AC40" s="269">
        <f t="shared" si="23"/>
        <v>0</v>
      </c>
      <c r="AD40" s="269">
        <f t="shared" si="23"/>
        <v>19.6875</v>
      </c>
      <c r="AE40" s="269">
        <f t="shared" si="23"/>
        <v>0</v>
      </c>
      <c r="AF40" s="269">
        <f t="shared" si="23"/>
        <v>0</v>
      </c>
      <c r="AG40" s="269">
        <f t="shared" si="23"/>
        <v>18.75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269">
        <f t="shared" ref="AV40:AW40" si="25">IFERROR((AV$211*SUM(AV28:AV35)+AV$212*SUM(AV36:AV38))/SUM(AV28:AV38)/2,0)*AV39</f>
        <v>0</v>
      </c>
      <c r="AW40" s="269">
        <f t="shared" si="25"/>
        <v>0</v>
      </c>
      <c r="AX40" s="269">
        <f t="shared" ref="AX40" si="26">IFERROR((AX$211*SUM(AX28:AX35)+AX$212*SUM(AX36:AX38))/SUM(AX28:AX38)/2,0)*AX39</f>
        <v>0</v>
      </c>
      <c r="AY40" s="470">
        <f>IFERROR((AY$211*SUM(AY28:AY35)+AY$212*SUM(AY36:AY38))/SUM(AY28:AY38)/2,0)*AY39</f>
        <v>0</v>
      </c>
      <c r="BA40" s="246"/>
    </row>
    <row r="41" spans="1:53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250">
        <f>SUMPRODUCT((Driver!$A$2:$A$17=$A41)*(DriverEmp=AX$1),Driver!$C$2:$V$17)</f>
        <v>0</v>
      </c>
      <c r="AY41" s="467">
        <f>SUMPRODUCT((Driver!$A$2:$A$17=$A41)*(DriverEmp=AY$1),Driver!$C$2:$V$17)</f>
        <v>0</v>
      </c>
      <c r="BA41" s="246"/>
    </row>
    <row r="42" spans="1:53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250">
        <f>SUMPRODUCT((PP!$A$2:$A$80=$A42)*(PPEmp=AX$1),PP!$D$2:$BD$80)</f>
        <v>0</v>
      </c>
      <c r="AY42" s="467">
        <f>SUMPRODUCT((PP!$A$2:$A$80=$A42)*(PPEmp=AY$1),PP!$D$2:$BD$80)</f>
        <v>0</v>
      </c>
      <c r="BA42" s="246"/>
    </row>
    <row r="43" spans="1:53" s="271" customFormat="1" x14ac:dyDescent="0.2">
      <c r="A43" s="247">
        <f t="shared" si="18"/>
        <v>42540</v>
      </c>
      <c r="B43" s="252" t="str">
        <f>Total!$J$1</f>
        <v>FH</v>
      </c>
      <c r="C43" s="249">
        <f>SUMPRODUCT((FH!$A$2:$A$97=$A43)*(FHEmp=C$1),FH!$E$2:$AZ$97)</f>
        <v>5.25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3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3.5000000000000009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5.0000000000000009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6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250">
        <f>SUMPRODUCT((FH!$A$2:$A$97=$A43)*(FHEmp=AX$1),FH!$E$2:$AZ$97)</f>
        <v>0</v>
      </c>
      <c r="AY43" s="467">
        <f>SUMPRODUCT((FH!$A$2:$A$97=$A43)*(FHEmp=AY$1),FH!$E$2:$AZ$97)</f>
        <v>0</v>
      </c>
      <c r="BA43" s="246"/>
    </row>
    <row r="44" spans="1:53" s="271" customFormat="1" x14ac:dyDescent="0.2">
      <c r="A44" s="247">
        <f t="shared" si="18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2.4999999999999991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5</v>
      </c>
      <c r="AE44" s="250">
        <f>SUMPRODUCT(('T22'!$A$2:$A$97=$A44)*(T22Emp=AE$1),'T22'!$E$2:$AZ$97)</f>
        <v>0</v>
      </c>
      <c r="AF44" s="250">
        <f>SUMPRODUCT(('T22'!$A$2:$A$97=$A44)*(T22Emp=AF$1),'T22'!$E$2:$AZ$97)</f>
        <v>4.2500000000000009</v>
      </c>
      <c r="AG44" s="250">
        <f>SUMPRODUCT(('T22'!$A$2:$A$97=$A44)*(T22Emp=AG$1),'T22'!$E$2:$AZ$97)</f>
        <v>0</v>
      </c>
      <c r="AH44" s="250">
        <f>SUMPRODUCT(('T22'!$A$2:$A$97=$A44)*(T22Emp=AH$1),'T22'!$E$2:$AZ$97)</f>
        <v>2.7499999999999982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250">
        <f>SUMPRODUCT(('T22'!$A$2:$A$97=$A44)*(T22Emp=AX$1),'T22'!$E$2:$AZ$97)</f>
        <v>0</v>
      </c>
      <c r="AY44" s="467">
        <f>SUMPRODUCT(('T22'!$A$2:$A$97=$A44)*(T22Emp=AY$1),'T22'!$E$2:$AZ$97)</f>
        <v>0</v>
      </c>
      <c r="BA44" s="246"/>
    </row>
    <row r="45" spans="1:53" s="271" customFormat="1" x14ac:dyDescent="0.2">
      <c r="A45" s="247">
        <f t="shared" si="18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250">
        <f>SUMPRODUCT((RF!$A$2:$A$17=$A45)*(RFEmp=AX$1)*(RF!$H$21:$AO$21="RF Valet"),RF!$H$2:$AO$17)</f>
        <v>0</v>
      </c>
      <c r="AY45" s="467">
        <f>SUMPRODUCT((RF!$A$2:$A$17=$A45)*(RFEmp=AY$1)*(RF!$H$21:$AO$21="RF Valet"),RF!$H$2:$AO$17)</f>
        <v>0</v>
      </c>
      <c r="BA45" s="246"/>
    </row>
    <row r="46" spans="1:53" s="271" customFormat="1" x14ac:dyDescent="0.2">
      <c r="A46" s="247">
        <f t="shared" si="18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250">
        <f>SUMPRODUCT(('RC'!$A$2:$A$17=$A46)*(RCEmp=AX$1),'RC'!$D$2:$AK$17)</f>
        <v>0</v>
      </c>
      <c r="AY46" s="467">
        <f>SUMPRODUCT(('RC'!$A$2:$A$17=$A46)*(RCEmp=AY$1),'RC'!$D$2:$AK$17)</f>
        <v>0</v>
      </c>
      <c r="BA46" s="246"/>
    </row>
    <row r="47" spans="1:53" s="271" customFormat="1" x14ac:dyDescent="0.2">
      <c r="A47" s="247">
        <f t="shared" si="18"/>
        <v>42540</v>
      </c>
      <c r="B47" s="614" t="s">
        <v>154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250">
        <f>SUMPRODUCT((HoO!$A$2:$A$34=$A47)*(HoOEmp=AX$1),HoO!$E$2:$Y$34)</f>
        <v>0</v>
      </c>
      <c r="AY47" s="467">
        <f>SUMPRODUCT((HoO!$A$2:$A$34=$A47)*(HoOEmp=AY$1),HoO!$E$2:$Y$34)</f>
        <v>0</v>
      </c>
      <c r="BA47" s="246"/>
    </row>
    <row r="48" spans="1:53" s="271" customFormat="1" x14ac:dyDescent="0.2">
      <c r="A48" s="247">
        <f t="shared" si="18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250">
        <f>SUMPRODUCT((TM!$A$2:$A$17=$A48)*(TMEmp=AX$1),TM!$D$2:$AK$17)</f>
        <v>0</v>
      </c>
      <c r="AY48" s="467">
        <f>SUMPRODUCT((TM!$A$2:$A$17=$A48)*(TMEmp=AY$1),TM!$D$2:$AK$17)</f>
        <v>0</v>
      </c>
      <c r="BA48" s="246"/>
    </row>
    <row r="49" spans="1:53" s="271" customFormat="1" x14ac:dyDescent="0.2">
      <c r="A49" s="256">
        <f t="shared" si="18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259">
        <f>SUMPRODUCT((PC!$A$2:$A$80=$A49)*(PCEmp=AX$1),PC!$D$2:$BD$80)</f>
        <v>0</v>
      </c>
      <c r="AY49" s="468">
        <f>SUMPRODUCT((PC!$A$2:$A$80=$A49)*(PCEmp=AY$1),PC!$D$2:$BD$80)</f>
        <v>0</v>
      </c>
      <c r="BA49" s="246"/>
    </row>
    <row r="50" spans="1:53" s="271" customFormat="1" x14ac:dyDescent="0.2">
      <c r="A50" s="247">
        <f t="shared" si="18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250">
        <f>SUMPRODUCT((RF!$A$2:$A$17=$A50)*(RFEmp=AX$1)*(RF!$H$21:$AO$21="RF Lead"),RF!$H$2:$AO$17)</f>
        <v>0</v>
      </c>
      <c r="AY50" s="467">
        <f>SUMPRODUCT((RF!$A$2:$A$17=$A50)*(RFEmp=AY$1)*(RF!$H$21:$AO$21="RF Lead"),RF!$H$2:$AO$17)</f>
        <v>0</v>
      </c>
      <c r="BA50" s="246"/>
    </row>
    <row r="51" spans="1:53" s="271" customFormat="1" x14ac:dyDescent="0.2">
      <c r="A51" s="260">
        <f t="shared" si="18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250">
        <f>SUMPRODUCT((SC!$A$2:$A$34=$A51)*(SCEmp=AX$1),SC!$F$2:$Z$34)</f>
        <v>0</v>
      </c>
      <c r="AY51" s="467">
        <f>SUMPRODUCT((SC!$A$2:$A$34=$A51)*(SCEmp=AY$1),SC!$F$2:$Z$34)</f>
        <v>0</v>
      </c>
      <c r="BA51" s="246"/>
    </row>
    <row r="52" spans="1:53" s="271" customFormat="1" x14ac:dyDescent="0.2">
      <c r="A52" s="262">
        <f t="shared" si="18"/>
        <v>42540</v>
      </c>
      <c r="B52" s="263" t="s">
        <v>87</v>
      </c>
      <c r="C52" s="264">
        <f t="shared" ref="C52:AN52" si="27">IF(SUM(C41:C51)&gt;8,SUM(C41:C51)-8,0)+IF(SUM(C41:C51)&gt;12,SUM(C41:C51)-12,0)</f>
        <v>0</v>
      </c>
      <c r="D52" s="265">
        <f t="shared" si="27"/>
        <v>0</v>
      </c>
      <c r="E52" s="265">
        <f t="shared" si="27"/>
        <v>0</v>
      </c>
      <c r="F52" s="265">
        <f t="shared" si="27"/>
        <v>0</v>
      </c>
      <c r="G52" s="265">
        <f t="shared" si="27"/>
        <v>0</v>
      </c>
      <c r="H52" s="265">
        <f t="shared" si="27"/>
        <v>0</v>
      </c>
      <c r="I52" s="265">
        <f t="shared" si="27"/>
        <v>0</v>
      </c>
      <c r="J52" s="265">
        <f t="shared" si="27"/>
        <v>0</v>
      </c>
      <c r="K52" s="265">
        <f t="shared" si="27"/>
        <v>0</v>
      </c>
      <c r="L52" s="265">
        <f t="shared" si="27"/>
        <v>0</v>
      </c>
      <c r="M52" s="265">
        <f t="shared" si="27"/>
        <v>0</v>
      </c>
      <c r="N52" s="265">
        <f t="shared" si="27"/>
        <v>0</v>
      </c>
      <c r="O52" s="265">
        <f t="shared" si="27"/>
        <v>0</v>
      </c>
      <c r="P52" s="265">
        <f t="shared" si="27"/>
        <v>0</v>
      </c>
      <c r="Q52" s="265">
        <f t="shared" si="27"/>
        <v>0</v>
      </c>
      <c r="R52" s="265">
        <f t="shared" si="27"/>
        <v>0</v>
      </c>
      <c r="S52" s="265">
        <f t="shared" si="27"/>
        <v>0</v>
      </c>
      <c r="T52" s="265">
        <f t="shared" si="27"/>
        <v>0</v>
      </c>
      <c r="U52" s="265">
        <f t="shared" si="27"/>
        <v>0</v>
      </c>
      <c r="V52" s="265">
        <f t="shared" si="27"/>
        <v>0</v>
      </c>
      <c r="W52" s="265">
        <f t="shared" si="27"/>
        <v>0</v>
      </c>
      <c r="X52" s="265">
        <f t="shared" si="27"/>
        <v>0</v>
      </c>
      <c r="Y52" s="265">
        <f t="shared" si="27"/>
        <v>0</v>
      </c>
      <c r="Z52" s="265">
        <f t="shared" si="27"/>
        <v>0</v>
      </c>
      <c r="AA52" s="265">
        <f t="shared" si="27"/>
        <v>0</v>
      </c>
      <c r="AB52" s="265">
        <f t="shared" si="27"/>
        <v>0</v>
      </c>
      <c r="AC52" s="265">
        <f t="shared" si="27"/>
        <v>0</v>
      </c>
      <c r="AD52" s="265">
        <f t="shared" si="27"/>
        <v>0</v>
      </c>
      <c r="AE52" s="265">
        <f t="shared" si="27"/>
        <v>0</v>
      </c>
      <c r="AF52" s="265">
        <f t="shared" si="27"/>
        <v>0</v>
      </c>
      <c r="AG52" s="265">
        <f t="shared" si="27"/>
        <v>0</v>
      </c>
      <c r="AH52" s="265">
        <f t="shared" si="27"/>
        <v>0</v>
      </c>
      <c r="AI52" s="265">
        <f t="shared" si="27"/>
        <v>0</v>
      </c>
      <c r="AJ52" s="265">
        <f t="shared" si="27"/>
        <v>0</v>
      </c>
      <c r="AK52" s="265">
        <f t="shared" si="27"/>
        <v>0</v>
      </c>
      <c r="AL52" s="265">
        <f t="shared" si="27"/>
        <v>0</v>
      </c>
      <c r="AM52" s="265">
        <f t="shared" si="27"/>
        <v>0</v>
      </c>
      <c r="AN52" s="265">
        <f t="shared" si="27"/>
        <v>0</v>
      </c>
      <c r="AO52" s="265">
        <f t="shared" ref="AO52:AU52" si="28">IF(SUM(AO41:AO51)&gt;8,SUM(AO41:AO51)-8,0)+IF(SUM(AO41:AO51)&gt;12,SUM(AO41:AO51)-12,0)</f>
        <v>0</v>
      </c>
      <c r="AP52" s="265">
        <f t="shared" si="28"/>
        <v>0</v>
      </c>
      <c r="AQ52" s="265">
        <f t="shared" si="28"/>
        <v>0</v>
      </c>
      <c r="AR52" s="265">
        <f t="shared" si="28"/>
        <v>0</v>
      </c>
      <c r="AS52" s="265">
        <f t="shared" si="28"/>
        <v>0</v>
      </c>
      <c r="AT52" s="265">
        <f t="shared" si="28"/>
        <v>0</v>
      </c>
      <c r="AU52" s="265">
        <f t="shared" si="28"/>
        <v>0</v>
      </c>
      <c r="AV52" s="265">
        <f t="shared" ref="AV52:AW52" si="29">IF(SUM(AV41:AV51)&gt;8,SUM(AV41:AV51)-8,0)+IF(SUM(AV41:AV51)&gt;12,SUM(AV41:AV51)-12,0)</f>
        <v>0</v>
      </c>
      <c r="AW52" s="265">
        <f t="shared" si="29"/>
        <v>0</v>
      </c>
      <c r="AX52" s="265">
        <f t="shared" ref="AX52" si="30">IF(SUM(AX41:AX51)&gt;8,SUM(AX41:AX51)-8,0)+IF(SUM(AX41:AX51)&gt;12,SUM(AX41:AX51)-12,0)</f>
        <v>0</v>
      </c>
      <c r="AY52" s="469">
        <f>IF(SUM(AY41:AY51)&gt;8,SUM(AY41:AY51)-8,0)+IF(SUM(AY41:AY51)&gt;12,SUM(AY41:AY51)-12,0)</f>
        <v>0</v>
      </c>
      <c r="BA52" s="246"/>
    </row>
    <row r="53" spans="1:53" s="271" customFormat="1" x14ac:dyDescent="0.2">
      <c r="A53" s="266">
        <f t="shared" si="18"/>
        <v>42540</v>
      </c>
      <c r="B53" s="267" t="s">
        <v>86</v>
      </c>
      <c r="C53" s="268">
        <f t="shared" ref="C53:AN53" si="31">IFERROR((C$211*SUM(C41:C48)+C$212*SUM(C49:C51))/SUM(C41:C51)/2,0)*C52</f>
        <v>0</v>
      </c>
      <c r="D53" s="269">
        <f t="shared" si="31"/>
        <v>0</v>
      </c>
      <c r="E53" s="269">
        <f t="shared" si="31"/>
        <v>0</v>
      </c>
      <c r="F53" s="269">
        <f t="shared" si="31"/>
        <v>0</v>
      </c>
      <c r="G53" s="269">
        <f t="shared" si="31"/>
        <v>0</v>
      </c>
      <c r="H53" s="269">
        <f t="shared" si="31"/>
        <v>0</v>
      </c>
      <c r="I53" s="269">
        <f t="shared" si="31"/>
        <v>0</v>
      </c>
      <c r="J53" s="269">
        <f t="shared" si="31"/>
        <v>0</v>
      </c>
      <c r="K53" s="269">
        <f t="shared" si="31"/>
        <v>0</v>
      </c>
      <c r="L53" s="269">
        <f t="shared" si="31"/>
        <v>0</v>
      </c>
      <c r="M53" s="269">
        <f t="shared" si="31"/>
        <v>0</v>
      </c>
      <c r="N53" s="269">
        <f t="shared" si="31"/>
        <v>0</v>
      </c>
      <c r="O53" s="269">
        <f t="shared" si="31"/>
        <v>0</v>
      </c>
      <c r="P53" s="269">
        <f t="shared" si="31"/>
        <v>0</v>
      </c>
      <c r="Q53" s="269">
        <f t="shared" si="31"/>
        <v>0</v>
      </c>
      <c r="R53" s="269">
        <f t="shared" si="31"/>
        <v>0</v>
      </c>
      <c r="S53" s="269">
        <f t="shared" si="31"/>
        <v>0</v>
      </c>
      <c r="T53" s="269">
        <f t="shared" si="31"/>
        <v>0</v>
      </c>
      <c r="U53" s="269">
        <f t="shared" si="31"/>
        <v>0</v>
      </c>
      <c r="V53" s="269">
        <f t="shared" si="31"/>
        <v>0</v>
      </c>
      <c r="W53" s="269">
        <f t="shared" si="31"/>
        <v>0</v>
      </c>
      <c r="X53" s="269">
        <f t="shared" si="31"/>
        <v>0</v>
      </c>
      <c r="Y53" s="269">
        <f t="shared" si="31"/>
        <v>0</v>
      </c>
      <c r="Z53" s="269">
        <f t="shared" si="31"/>
        <v>0</v>
      </c>
      <c r="AA53" s="269">
        <f t="shared" si="31"/>
        <v>0</v>
      </c>
      <c r="AB53" s="269">
        <f t="shared" si="31"/>
        <v>0</v>
      </c>
      <c r="AC53" s="269">
        <f t="shared" si="31"/>
        <v>0</v>
      </c>
      <c r="AD53" s="269">
        <f t="shared" si="31"/>
        <v>0</v>
      </c>
      <c r="AE53" s="269">
        <f t="shared" si="31"/>
        <v>0</v>
      </c>
      <c r="AF53" s="269">
        <f t="shared" si="31"/>
        <v>0</v>
      </c>
      <c r="AG53" s="269">
        <f t="shared" si="31"/>
        <v>0</v>
      </c>
      <c r="AH53" s="269">
        <f t="shared" si="31"/>
        <v>0</v>
      </c>
      <c r="AI53" s="269">
        <f t="shared" si="31"/>
        <v>0</v>
      </c>
      <c r="AJ53" s="269">
        <f t="shared" si="31"/>
        <v>0</v>
      </c>
      <c r="AK53" s="269">
        <f t="shared" si="31"/>
        <v>0</v>
      </c>
      <c r="AL53" s="269">
        <f t="shared" si="31"/>
        <v>0</v>
      </c>
      <c r="AM53" s="269">
        <f t="shared" si="31"/>
        <v>0</v>
      </c>
      <c r="AN53" s="269">
        <f t="shared" si="31"/>
        <v>0</v>
      </c>
      <c r="AO53" s="269">
        <f t="shared" ref="AO53:AU53" si="32">IFERROR((AO$211*SUM(AO41:AO48)+AO$212*SUM(AO49:AO51))/SUM(AO41:AO51)/2,0)*AO52</f>
        <v>0</v>
      </c>
      <c r="AP53" s="269">
        <f t="shared" si="32"/>
        <v>0</v>
      </c>
      <c r="AQ53" s="269">
        <f t="shared" si="32"/>
        <v>0</v>
      </c>
      <c r="AR53" s="269">
        <f t="shared" si="32"/>
        <v>0</v>
      </c>
      <c r="AS53" s="269">
        <f t="shared" si="32"/>
        <v>0</v>
      </c>
      <c r="AT53" s="269">
        <f t="shared" si="32"/>
        <v>0</v>
      </c>
      <c r="AU53" s="269">
        <f t="shared" si="32"/>
        <v>0</v>
      </c>
      <c r="AV53" s="269">
        <f t="shared" ref="AV53:AW53" si="33">IFERROR((AV$211*SUM(AV41:AV48)+AV$212*SUM(AV49:AV51))/SUM(AV41:AV51)/2,0)*AV52</f>
        <v>0</v>
      </c>
      <c r="AW53" s="269">
        <f t="shared" si="33"/>
        <v>0</v>
      </c>
      <c r="AX53" s="269">
        <f t="shared" ref="AX53" si="34">IFERROR((AX$211*SUM(AX41:AX48)+AX$212*SUM(AX49:AX51))/SUM(AX41:AX51)/2,0)*AX52</f>
        <v>0</v>
      </c>
      <c r="AY53" s="470">
        <f>IFERROR((AY$211*SUM(AY41:AY48)+AY$212*SUM(AY49:AY51))/SUM(AY41:AY51)/2,0)*AY52</f>
        <v>0</v>
      </c>
      <c r="BA53" s="246"/>
    </row>
    <row r="54" spans="1:53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250">
        <f>SUMPRODUCT((Driver!$A$2:$A$17=$A54)*(DriverEmp=AX$1),Driver!$C$2:$V$17)</f>
        <v>0</v>
      </c>
      <c r="AY54" s="467">
        <f>SUMPRODUCT((Driver!$A$2:$A$17=$A54)*(DriverEmp=AY$1),Driver!$C$2:$V$17)</f>
        <v>0</v>
      </c>
      <c r="BA54" s="246"/>
    </row>
    <row r="55" spans="1:53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250">
        <f>SUMPRODUCT((PP!$A$2:$A$80=$A55)*(PPEmp=AX$1),PP!$D$2:$BD$80)</f>
        <v>0</v>
      </c>
      <c r="AY55" s="467">
        <f>SUMPRODUCT((PP!$A$2:$A$80=$A55)*(PPEmp=AY$1),PP!$D$2:$BD$80)</f>
        <v>0</v>
      </c>
      <c r="BA55" s="246"/>
    </row>
    <row r="56" spans="1:53" s="271" customFormat="1" x14ac:dyDescent="0.2">
      <c r="A56" s="247">
        <f t="shared" si="18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5.0000000000000009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3.2499999999999991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250">
        <f>SUMPRODUCT((FH!$A$2:$A$97=$A56)*(FHEmp=AX$1),FH!$E$2:$AZ$97)</f>
        <v>0</v>
      </c>
      <c r="AY56" s="467">
        <f>SUMPRODUCT((FH!$A$2:$A$97=$A56)*(FHEmp=AY$1),FH!$E$2:$AZ$97)</f>
        <v>0</v>
      </c>
      <c r="BA56" s="246"/>
    </row>
    <row r="57" spans="1:53" s="271" customFormat="1" x14ac:dyDescent="0.2">
      <c r="A57" s="247">
        <f t="shared" si="18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2.7500000000000009</v>
      </c>
      <c r="G57" s="250">
        <f>SUMPRODUCT(('T22'!$A$2:$A$97=$A57)*(T22Emp=G$1),'T22'!$E$2:$AZ$97)</f>
        <v>4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250">
        <f>SUMPRODUCT(('T22'!$A$2:$A$97=$A57)*(T22Emp=AX$1),'T22'!$E$2:$AZ$97)</f>
        <v>0</v>
      </c>
      <c r="AY57" s="467">
        <f>SUMPRODUCT(('T22'!$A$2:$A$97=$A57)*(T22Emp=AY$1),'T22'!$E$2:$AZ$97)</f>
        <v>0</v>
      </c>
      <c r="BA57" s="246"/>
    </row>
    <row r="58" spans="1:53" s="271" customFormat="1" x14ac:dyDescent="0.2">
      <c r="A58" s="247">
        <f t="shared" si="18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250">
        <f>SUMPRODUCT((RF!$A$2:$A$17=$A58)*(RFEmp=AX$1)*(RF!$H$21:$AO$21="RF Valet"),RF!$H$2:$AO$17)</f>
        <v>0</v>
      </c>
      <c r="AY58" s="467">
        <f>SUMPRODUCT((RF!$A$2:$A$17=$A58)*(RFEmp=AY$1)*(RF!$H$21:$AO$21="RF Valet"),RF!$H$2:$AO$17)</f>
        <v>0</v>
      </c>
      <c r="BA58" s="246"/>
    </row>
    <row r="59" spans="1:53" s="271" customFormat="1" x14ac:dyDescent="0.2">
      <c r="A59" s="247">
        <f t="shared" si="18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250">
        <f>SUMPRODUCT(('RC'!$A$2:$A$17=$A59)*(RCEmp=AX$1),'RC'!$D$2:$AK$17)</f>
        <v>0</v>
      </c>
      <c r="AY59" s="467">
        <f>SUMPRODUCT(('RC'!$A$2:$A$17=$A59)*(RCEmp=AY$1),'RC'!$D$2:$AK$17)</f>
        <v>0</v>
      </c>
      <c r="BA59" s="246"/>
    </row>
    <row r="60" spans="1:53" s="271" customFormat="1" x14ac:dyDescent="0.2">
      <c r="A60" s="247">
        <f t="shared" si="18"/>
        <v>42541</v>
      </c>
      <c r="B60" s="614" t="s">
        <v>154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250">
        <f>SUMPRODUCT((HoO!$A$2:$A$34=$A60)*(HoOEmp=AX$1),HoO!$E$2:$Y$34)</f>
        <v>0</v>
      </c>
      <c r="AY60" s="467">
        <f>SUMPRODUCT((HoO!$A$2:$A$34=$A60)*(HoOEmp=AY$1),HoO!$E$2:$Y$34)</f>
        <v>0</v>
      </c>
      <c r="BA60" s="246"/>
    </row>
    <row r="61" spans="1:53" s="271" customFormat="1" x14ac:dyDescent="0.2">
      <c r="A61" s="247">
        <f t="shared" si="18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1.25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1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250">
        <f>SUMPRODUCT((TM!$A$2:$A$17=$A61)*(TMEmp=AX$1),TM!$D$2:$AK$17)</f>
        <v>0</v>
      </c>
      <c r="AY61" s="467">
        <f>SUMPRODUCT((TM!$A$2:$A$17=$A61)*(TMEmp=AY$1),TM!$D$2:$AK$17)</f>
        <v>0</v>
      </c>
      <c r="BA61" s="246"/>
    </row>
    <row r="62" spans="1:53" s="271" customFormat="1" x14ac:dyDescent="0.2">
      <c r="A62" s="256">
        <f t="shared" si="18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259">
        <f>SUMPRODUCT((PC!$A$2:$A$80=$A62)*(PCEmp=AX$1),PC!$D$2:$BD$80)</f>
        <v>0</v>
      </c>
      <c r="AY62" s="468">
        <f>SUMPRODUCT((PC!$A$2:$A$80=$A62)*(PCEmp=AY$1),PC!$D$2:$BD$80)</f>
        <v>0</v>
      </c>
      <c r="BA62" s="246"/>
    </row>
    <row r="63" spans="1:53" s="271" customFormat="1" x14ac:dyDescent="0.2">
      <c r="A63" s="247">
        <f t="shared" si="18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250">
        <f>SUMPRODUCT((RF!$A$2:$A$17=$A63)*(RFEmp=AX$1)*(RF!$H$21:$AO$21="RF Lead"),RF!$H$2:$AO$17)</f>
        <v>0</v>
      </c>
      <c r="AY63" s="467">
        <f>SUMPRODUCT((RF!$A$2:$A$17=$A63)*(RFEmp=AY$1)*(RF!$H$21:$AO$21="RF Lead"),RF!$H$2:$AO$17)</f>
        <v>0</v>
      </c>
      <c r="BA63" s="246"/>
    </row>
    <row r="64" spans="1:53" s="271" customFormat="1" x14ac:dyDescent="0.2">
      <c r="A64" s="260">
        <f t="shared" si="18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3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250">
        <f>SUMPRODUCT((SC!$A$2:$A$34=$A64)*(SCEmp=AX$1),SC!$F$2:$Z$34)</f>
        <v>0</v>
      </c>
      <c r="AY64" s="467">
        <f>SUMPRODUCT((SC!$A$2:$A$34=$A64)*(SCEmp=AY$1),SC!$F$2:$Z$34)</f>
        <v>0</v>
      </c>
      <c r="BA64" s="246"/>
    </row>
    <row r="65" spans="1:53" s="271" customFormat="1" x14ac:dyDescent="0.2">
      <c r="A65" s="262">
        <f t="shared" si="18"/>
        <v>42541</v>
      </c>
      <c r="B65" s="263" t="s">
        <v>87</v>
      </c>
      <c r="C65" s="264">
        <f t="shared" ref="C65:AN65" si="35">IF(SUM(C54:C64)&gt;8,SUM(C54:C64)-8,0)+IF(SUM(C54:C64)&gt;12,SUM(C54:C64)-12,0)</f>
        <v>0</v>
      </c>
      <c r="D65" s="265">
        <f t="shared" si="35"/>
        <v>0</v>
      </c>
      <c r="E65" s="265">
        <f t="shared" si="35"/>
        <v>0</v>
      </c>
      <c r="F65" s="265">
        <f t="shared" si="35"/>
        <v>0</v>
      </c>
      <c r="G65" s="265">
        <f t="shared" si="35"/>
        <v>0</v>
      </c>
      <c r="H65" s="265">
        <f t="shared" si="35"/>
        <v>0</v>
      </c>
      <c r="I65" s="265">
        <f t="shared" si="35"/>
        <v>0</v>
      </c>
      <c r="J65" s="265">
        <f t="shared" si="35"/>
        <v>0</v>
      </c>
      <c r="K65" s="265">
        <f t="shared" si="35"/>
        <v>0</v>
      </c>
      <c r="L65" s="265">
        <f t="shared" si="35"/>
        <v>0</v>
      </c>
      <c r="M65" s="265">
        <f t="shared" si="35"/>
        <v>0</v>
      </c>
      <c r="N65" s="265">
        <f t="shared" si="35"/>
        <v>0</v>
      </c>
      <c r="O65" s="265">
        <f t="shared" si="35"/>
        <v>0</v>
      </c>
      <c r="P65" s="265">
        <f t="shared" si="35"/>
        <v>0</v>
      </c>
      <c r="Q65" s="265">
        <f t="shared" si="35"/>
        <v>0</v>
      </c>
      <c r="R65" s="265">
        <f t="shared" si="35"/>
        <v>0</v>
      </c>
      <c r="S65" s="265">
        <f t="shared" si="35"/>
        <v>0</v>
      </c>
      <c r="T65" s="265">
        <f t="shared" si="35"/>
        <v>0</v>
      </c>
      <c r="U65" s="265">
        <f t="shared" si="35"/>
        <v>0</v>
      </c>
      <c r="V65" s="265">
        <f t="shared" si="35"/>
        <v>0</v>
      </c>
      <c r="W65" s="265">
        <f t="shared" si="35"/>
        <v>0</v>
      </c>
      <c r="X65" s="265">
        <f t="shared" si="35"/>
        <v>0</v>
      </c>
      <c r="Y65" s="265">
        <f t="shared" si="35"/>
        <v>0</v>
      </c>
      <c r="Z65" s="265">
        <f t="shared" si="35"/>
        <v>0</v>
      </c>
      <c r="AA65" s="265">
        <f t="shared" si="35"/>
        <v>0</v>
      </c>
      <c r="AB65" s="265">
        <f t="shared" si="35"/>
        <v>0</v>
      </c>
      <c r="AC65" s="265">
        <f t="shared" si="35"/>
        <v>0</v>
      </c>
      <c r="AD65" s="265">
        <f t="shared" si="35"/>
        <v>0</v>
      </c>
      <c r="AE65" s="265">
        <f t="shared" si="35"/>
        <v>0</v>
      </c>
      <c r="AF65" s="265">
        <f t="shared" si="35"/>
        <v>0</v>
      </c>
      <c r="AG65" s="265">
        <f t="shared" si="35"/>
        <v>0</v>
      </c>
      <c r="AH65" s="265">
        <f t="shared" si="35"/>
        <v>0</v>
      </c>
      <c r="AI65" s="265">
        <f t="shared" si="35"/>
        <v>0</v>
      </c>
      <c r="AJ65" s="265">
        <f t="shared" si="35"/>
        <v>0</v>
      </c>
      <c r="AK65" s="265">
        <f t="shared" si="35"/>
        <v>0</v>
      </c>
      <c r="AL65" s="265">
        <f t="shared" si="35"/>
        <v>0</v>
      </c>
      <c r="AM65" s="265">
        <f t="shared" si="35"/>
        <v>0</v>
      </c>
      <c r="AN65" s="265">
        <f t="shared" si="35"/>
        <v>0</v>
      </c>
      <c r="AO65" s="265">
        <f t="shared" ref="AO65:AU65" si="36">IF(SUM(AO54:AO64)&gt;8,SUM(AO54:AO64)-8,0)+IF(SUM(AO54:AO64)&gt;12,SUM(AO54:AO64)-12,0)</f>
        <v>0</v>
      </c>
      <c r="AP65" s="265">
        <f t="shared" si="36"/>
        <v>0</v>
      </c>
      <c r="AQ65" s="265">
        <f t="shared" si="36"/>
        <v>0</v>
      </c>
      <c r="AR65" s="265">
        <f t="shared" si="36"/>
        <v>0</v>
      </c>
      <c r="AS65" s="265">
        <f t="shared" si="36"/>
        <v>0</v>
      </c>
      <c r="AT65" s="265">
        <f t="shared" si="36"/>
        <v>0</v>
      </c>
      <c r="AU65" s="265">
        <f t="shared" si="36"/>
        <v>0</v>
      </c>
      <c r="AV65" s="265">
        <f t="shared" ref="AV65:AW65" si="37">IF(SUM(AV54:AV64)&gt;8,SUM(AV54:AV64)-8,0)+IF(SUM(AV54:AV64)&gt;12,SUM(AV54:AV64)-12,0)</f>
        <v>0</v>
      </c>
      <c r="AW65" s="265">
        <f t="shared" si="37"/>
        <v>0</v>
      </c>
      <c r="AX65" s="265">
        <f t="shared" ref="AX65" si="38">IF(SUM(AX54:AX64)&gt;8,SUM(AX54:AX64)-8,0)+IF(SUM(AX54:AX64)&gt;12,SUM(AX54:AX64)-12,0)</f>
        <v>0</v>
      </c>
      <c r="AY65" s="469">
        <f>IF(SUM(AY54:AY64)&gt;8,SUM(AY54:AY64)-8,0)+IF(SUM(AY54:AY64)&gt;12,SUM(AY54:AY64)-12,0)</f>
        <v>0</v>
      </c>
      <c r="BA65" s="246"/>
    </row>
    <row r="66" spans="1:53" s="271" customFormat="1" x14ac:dyDescent="0.2">
      <c r="A66" s="266">
        <f t="shared" si="18"/>
        <v>42541</v>
      </c>
      <c r="B66" s="267" t="s">
        <v>86</v>
      </c>
      <c r="C66" s="268">
        <f t="shared" ref="C66:AN66" si="39">IFERROR((C$211*SUM(C54:C61)+C$212*SUM(C62:C64))/SUM(C54:C64)/2,0)*C65</f>
        <v>0</v>
      </c>
      <c r="D66" s="269">
        <f t="shared" si="39"/>
        <v>0</v>
      </c>
      <c r="E66" s="269">
        <f t="shared" si="39"/>
        <v>0</v>
      </c>
      <c r="F66" s="269">
        <f t="shared" si="39"/>
        <v>0</v>
      </c>
      <c r="G66" s="269">
        <f t="shared" si="39"/>
        <v>0</v>
      </c>
      <c r="H66" s="269">
        <f t="shared" si="39"/>
        <v>0</v>
      </c>
      <c r="I66" s="269">
        <f t="shared" si="39"/>
        <v>0</v>
      </c>
      <c r="J66" s="269">
        <f t="shared" si="39"/>
        <v>0</v>
      </c>
      <c r="K66" s="269">
        <f t="shared" si="39"/>
        <v>0</v>
      </c>
      <c r="L66" s="269">
        <f t="shared" si="39"/>
        <v>0</v>
      </c>
      <c r="M66" s="269">
        <f t="shared" si="39"/>
        <v>0</v>
      </c>
      <c r="N66" s="269">
        <f t="shared" si="39"/>
        <v>0</v>
      </c>
      <c r="O66" s="269">
        <f t="shared" si="39"/>
        <v>0</v>
      </c>
      <c r="P66" s="269">
        <f t="shared" si="39"/>
        <v>0</v>
      </c>
      <c r="Q66" s="269">
        <f t="shared" si="39"/>
        <v>0</v>
      </c>
      <c r="R66" s="269">
        <f t="shared" si="39"/>
        <v>0</v>
      </c>
      <c r="S66" s="269">
        <f t="shared" si="39"/>
        <v>0</v>
      </c>
      <c r="T66" s="269">
        <f t="shared" si="39"/>
        <v>0</v>
      </c>
      <c r="U66" s="269">
        <f t="shared" si="39"/>
        <v>0</v>
      </c>
      <c r="V66" s="269">
        <f t="shared" si="39"/>
        <v>0</v>
      </c>
      <c r="W66" s="269">
        <f t="shared" si="39"/>
        <v>0</v>
      </c>
      <c r="X66" s="269">
        <f t="shared" si="39"/>
        <v>0</v>
      </c>
      <c r="Y66" s="269">
        <f t="shared" si="39"/>
        <v>0</v>
      </c>
      <c r="Z66" s="269">
        <f t="shared" si="39"/>
        <v>0</v>
      </c>
      <c r="AA66" s="269">
        <f t="shared" si="39"/>
        <v>0</v>
      </c>
      <c r="AB66" s="269">
        <f t="shared" si="39"/>
        <v>0</v>
      </c>
      <c r="AC66" s="269">
        <f t="shared" si="39"/>
        <v>0</v>
      </c>
      <c r="AD66" s="269">
        <f t="shared" si="39"/>
        <v>0</v>
      </c>
      <c r="AE66" s="269">
        <f t="shared" si="39"/>
        <v>0</v>
      </c>
      <c r="AF66" s="269">
        <f t="shared" si="39"/>
        <v>0</v>
      </c>
      <c r="AG66" s="269">
        <f t="shared" si="39"/>
        <v>0</v>
      </c>
      <c r="AH66" s="269">
        <f t="shared" si="39"/>
        <v>0</v>
      </c>
      <c r="AI66" s="269">
        <f t="shared" si="39"/>
        <v>0</v>
      </c>
      <c r="AJ66" s="269">
        <f t="shared" si="39"/>
        <v>0</v>
      </c>
      <c r="AK66" s="269">
        <f t="shared" si="39"/>
        <v>0</v>
      </c>
      <c r="AL66" s="269">
        <f t="shared" si="39"/>
        <v>0</v>
      </c>
      <c r="AM66" s="269">
        <f t="shared" si="39"/>
        <v>0</v>
      </c>
      <c r="AN66" s="269">
        <f t="shared" si="39"/>
        <v>0</v>
      </c>
      <c r="AO66" s="269">
        <f t="shared" ref="AO66:AU66" si="40">IFERROR((AO$211*SUM(AO54:AO61)+AO$212*SUM(AO62:AO64))/SUM(AO54:AO64)/2,0)*AO65</f>
        <v>0</v>
      </c>
      <c r="AP66" s="269">
        <f t="shared" si="40"/>
        <v>0</v>
      </c>
      <c r="AQ66" s="269">
        <f t="shared" si="40"/>
        <v>0</v>
      </c>
      <c r="AR66" s="269">
        <f t="shared" si="40"/>
        <v>0</v>
      </c>
      <c r="AS66" s="269">
        <f t="shared" si="40"/>
        <v>0</v>
      </c>
      <c r="AT66" s="269">
        <f t="shared" si="40"/>
        <v>0</v>
      </c>
      <c r="AU66" s="269">
        <f t="shared" si="40"/>
        <v>0</v>
      </c>
      <c r="AV66" s="269">
        <f t="shared" ref="AV66:AW66" si="41">IFERROR((AV$211*SUM(AV54:AV61)+AV$212*SUM(AV62:AV64))/SUM(AV54:AV64)/2,0)*AV65</f>
        <v>0</v>
      </c>
      <c r="AW66" s="269">
        <f t="shared" si="41"/>
        <v>0</v>
      </c>
      <c r="AX66" s="269">
        <f t="shared" ref="AX66" si="42">IFERROR((AX$211*SUM(AX54:AX61)+AX$212*SUM(AX62:AX64))/SUM(AX54:AX64)/2,0)*AX65</f>
        <v>0</v>
      </c>
      <c r="AY66" s="470">
        <f>IFERROR((AY$211*SUM(AY54:AY61)+AY$212*SUM(AY62:AY64))/SUM(AY54:AY64)/2,0)*AY65</f>
        <v>0</v>
      </c>
      <c r="BA66" s="246"/>
    </row>
    <row r="67" spans="1:53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250">
        <f>SUMPRODUCT((Driver!$A$2:$A$17=$A67)*(DriverEmp=AX$1),Driver!$C$2:$V$17)</f>
        <v>0</v>
      </c>
      <c r="AY67" s="467">
        <f>SUMPRODUCT((Driver!$A$2:$A$17=$A67)*(DriverEmp=AY$1),Driver!$C$2:$V$17)</f>
        <v>0</v>
      </c>
      <c r="BA67" s="246"/>
    </row>
    <row r="68" spans="1:53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250">
        <f>SUMPRODUCT((PP!$A$2:$A$80=$A68)*(PPEmp=AX$1),PP!$D$2:$BD$80)</f>
        <v>0</v>
      </c>
      <c r="AY68" s="467">
        <f>SUMPRODUCT((PP!$A$2:$A$80=$A68)*(PPEmp=AY$1),PP!$D$2:$BD$80)</f>
        <v>0</v>
      </c>
      <c r="BA68" s="246"/>
    </row>
    <row r="69" spans="1:53" s="271" customFormat="1" x14ac:dyDescent="0.2">
      <c r="A69" s="247">
        <f t="shared" si="18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4.7500000000000018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4.2500000000000009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250">
        <f>SUMPRODUCT((FH!$A$2:$A$97=$A69)*(FHEmp=AX$1),FH!$E$2:$AZ$97)</f>
        <v>0</v>
      </c>
      <c r="AY69" s="467">
        <f>SUMPRODUCT((FH!$A$2:$A$97=$A69)*(FHEmp=AY$1),FH!$E$2:$AZ$97)</f>
        <v>0</v>
      </c>
      <c r="BA69" s="246"/>
    </row>
    <row r="70" spans="1:53" s="271" customFormat="1" x14ac:dyDescent="0.2">
      <c r="A70" s="247">
        <f t="shared" si="18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3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3.75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250">
        <f>SUMPRODUCT(('T22'!$A$2:$A$97=$A70)*(T22Emp=AX$1),'T22'!$E$2:$AZ$97)</f>
        <v>0</v>
      </c>
      <c r="AY70" s="467">
        <f>SUMPRODUCT(('T22'!$A$2:$A$97=$A70)*(T22Emp=AY$1),'T22'!$E$2:$AZ$97)</f>
        <v>0</v>
      </c>
      <c r="BA70" s="246"/>
    </row>
    <row r="71" spans="1:53" s="271" customFormat="1" x14ac:dyDescent="0.2">
      <c r="A71" s="247">
        <f t="shared" si="18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250">
        <f>SUMPRODUCT((RF!$A$2:$A$17=$A71)*(RFEmp=AX$1)*(RF!$H$21:$AO$21="RF Valet"),RF!$H$2:$AO$17)</f>
        <v>0</v>
      </c>
      <c r="AY71" s="467">
        <f>SUMPRODUCT((RF!$A$2:$A$17=$A71)*(RFEmp=AY$1)*(RF!$H$21:$AO$21="RF Valet"),RF!$H$2:$AO$17)</f>
        <v>0</v>
      </c>
      <c r="BA71" s="246"/>
    </row>
    <row r="72" spans="1:53" s="271" customFormat="1" x14ac:dyDescent="0.2">
      <c r="A72" s="247">
        <f t="shared" si="18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250">
        <f>SUMPRODUCT(('RC'!$A$2:$A$17=$A72)*(RCEmp=AX$1),'RC'!$D$2:$AK$17)</f>
        <v>0</v>
      </c>
      <c r="AY72" s="467">
        <f>SUMPRODUCT(('RC'!$A$2:$A$17=$A72)*(RCEmp=AY$1),'RC'!$D$2:$AK$17)</f>
        <v>0</v>
      </c>
      <c r="BA72" s="246"/>
    </row>
    <row r="73" spans="1:53" s="271" customFormat="1" x14ac:dyDescent="0.2">
      <c r="A73" s="247">
        <f t="shared" si="18"/>
        <v>42542</v>
      </c>
      <c r="B73" s="614" t="s">
        <v>154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250">
        <f>SUMPRODUCT((HoO!$A$2:$A$34=$A73)*(HoOEmp=AX$1),HoO!$E$2:$Y$34)</f>
        <v>0</v>
      </c>
      <c r="AY73" s="467">
        <f>SUMPRODUCT((HoO!$A$2:$A$34=$A73)*(HoOEmp=AY$1),HoO!$E$2:$Y$34)</f>
        <v>0</v>
      </c>
      <c r="BA73" s="246"/>
    </row>
    <row r="74" spans="1:53" s="271" customFormat="1" x14ac:dyDescent="0.2">
      <c r="A74" s="247">
        <f t="shared" si="18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250">
        <f>SUMPRODUCT((TM!$A$2:$A$17=$A74)*(TMEmp=AX$1),TM!$D$2:$AK$17)</f>
        <v>0</v>
      </c>
      <c r="AY74" s="467">
        <f>SUMPRODUCT((TM!$A$2:$A$17=$A74)*(TMEmp=AY$1),TM!$D$2:$AK$17)</f>
        <v>0</v>
      </c>
      <c r="BA74" s="246"/>
    </row>
    <row r="75" spans="1:53" s="271" customFormat="1" x14ac:dyDescent="0.2">
      <c r="A75" s="256">
        <f t="shared" si="18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259">
        <f>SUMPRODUCT((PC!$A$2:$A$80=$A75)*(PCEmp=AX$1),PC!$D$2:$BD$80)</f>
        <v>0</v>
      </c>
      <c r="AY75" s="468">
        <f>SUMPRODUCT((PC!$A$2:$A$80=$A75)*(PCEmp=AY$1),PC!$D$2:$BD$80)</f>
        <v>0</v>
      </c>
      <c r="BA75" s="246"/>
    </row>
    <row r="76" spans="1:53" s="271" customFormat="1" x14ac:dyDescent="0.2">
      <c r="A76" s="247">
        <f t="shared" si="18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250">
        <f>SUMPRODUCT((RF!$A$2:$A$17=$A76)*(RFEmp=AX$1)*(RF!$H$21:$AO$21="RF Lead"),RF!$H$2:$AO$17)</f>
        <v>0</v>
      </c>
      <c r="AY76" s="467">
        <f>SUMPRODUCT((RF!$A$2:$A$17=$A76)*(RFEmp=AY$1)*(RF!$H$21:$AO$21="RF Lead"),RF!$H$2:$AO$17)</f>
        <v>0</v>
      </c>
      <c r="BA76" s="246"/>
    </row>
    <row r="77" spans="1:53" s="271" customFormat="1" x14ac:dyDescent="0.2">
      <c r="A77" s="260">
        <f t="shared" si="18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3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250">
        <f>SUMPRODUCT((SC!$A$2:$A$34=$A77)*(SCEmp=AX$1),SC!$F$2:$Z$34)</f>
        <v>0</v>
      </c>
      <c r="AY77" s="467">
        <f>SUMPRODUCT((SC!$A$2:$A$34=$A77)*(SCEmp=AY$1),SC!$F$2:$Z$34)</f>
        <v>0</v>
      </c>
      <c r="BA77" s="246"/>
    </row>
    <row r="78" spans="1:53" s="271" customFormat="1" x14ac:dyDescent="0.2">
      <c r="A78" s="262">
        <f t="shared" si="18"/>
        <v>42542</v>
      </c>
      <c r="B78" s="263" t="s">
        <v>87</v>
      </c>
      <c r="C78" s="264">
        <f t="shared" ref="C78:AN78" si="43">IF(SUM(C67:C77)&gt;8,SUM(C67:C77)-8,0)+IF(SUM(C67:C77)&gt;12,SUM(C67:C77)-12,0)</f>
        <v>0</v>
      </c>
      <c r="D78" s="265">
        <f t="shared" si="43"/>
        <v>0</v>
      </c>
      <c r="E78" s="265">
        <f t="shared" si="43"/>
        <v>0</v>
      </c>
      <c r="F78" s="265">
        <f t="shared" si="43"/>
        <v>0</v>
      </c>
      <c r="G78" s="265">
        <f t="shared" si="43"/>
        <v>0</v>
      </c>
      <c r="H78" s="265">
        <f t="shared" si="43"/>
        <v>0</v>
      </c>
      <c r="I78" s="265">
        <f t="shared" si="43"/>
        <v>0</v>
      </c>
      <c r="J78" s="265">
        <f t="shared" si="43"/>
        <v>0</v>
      </c>
      <c r="K78" s="265">
        <f t="shared" si="43"/>
        <v>0</v>
      </c>
      <c r="L78" s="265">
        <f t="shared" si="43"/>
        <v>0</v>
      </c>
      <c r="M78" s="265">
        <f t="shared" si="43"/>
        <v>0</v>
      </c>
      <c r="N78" s="265">
        <f t="shared" si="43"/>
        <v>0</v>
      </c>
      <c r="O78" s="265">
        <f t="shared" si="43"/>
        <v>0</v>
      </c>
      <c r="P78" s="265">
        <f t="shared" si="43"/>
        <v>0</v>
      </c>
      <c r="Q78" s="265">
        <f t="shared" si="43"/>
        <v>0</v>
      </c>
      <c r="R78" s="265">
        <f t="shared" si="43"/>
        <v>0</v>
      </c>
      <c r="S78" s="265">
        <f t="shared" si="43"/>
        <v>0</v>
      </c>
      <c r="T78" s="265">
        <f t="shared" si="43"/>
        <v>0</v>
      </c>
      <c r="U78" s="265">
        <f t="shared" si="43"/>
        <v>0</v>
      </c>
      <c r="V78" s="265">
        <f t="shared" si="43"/>
        <v>0</v>
      </c>
      <c r="W78" s="265">
        <f t="shared" si="43"/>
        <v>0</v>
      </c>
      <c r="X78" s="265">
        <f t="shared" si="43"/>
        <v>0</v>
      </c>
      <c r="Y78" s="265">
        <f t="shared" si="43"/>
        <v>0</v>
      </c>
      <c r="Z78" s="265">
        <f t="shared" si="43"/>
        <v>0</v>
      </c>
      <c r="AA78" s="265">
        <f t="shared" si="43"/>
        <v>0</v>
      </c>
      <c r="AB78" s="265">
        <f t="shared" si="43"/>
        <v>0</v>
      </c>
      <c r="AC78" s="265">
        <f t="shared" si="43"/>
        <v>0</v>
      </c>
      <c r="AD78" s="265">
        <f t="shared" si="43"/>
        <v>0</v>
      </c>
      <c r="AE78" s="265">
        <f t="shared" si="43"/>
        <v>0</v>
      </c>
      <c r="AF78" s="265">
        <f t="shared" si="43"/>
        <v>0</v>
      </c>
      <c r="AG78" s="265">
        <f t="shared" si="43"/>
        <v>0</v>
      </c>
      <c r="AH78" s="265">
        <f t="shared" si="43"/>
        <v>0</v>
      </c>
      <c r="AI78" s="265">
        <f t="shared" si="43"/>
        <v>0</v>
      </c>
      <c r="AJ78" s="265">
        <f t="shared" si="43"/>
        <v>0</v>
      </c>
      <c r="AK78" s="265">
        <f t="shared" si="43"/>
        <v>0</v>
      </c>
      <c r="AL78" s="265">
        <f t="shared" si="43"/>
        <v>0</v>
      </c>
      <c r="AM78" s="265">
        <f t="shared" si="43"/>
        <v>0</v>
      </c>
      <c r="AN78" s="265">
        <f t="shared" si="43"/>
        <v>0</v>
      </c>
      <c r="AO78" s="265">
        <f t="shared" ref="AO78:AU78" si="44">IF(SUM(AO67:AO77)&gt;8,SUM(AO67:AO77)-8,0)+IF(SUM(AO67:AO77)&gt;12,SUM(AO67:AO77)-12,0)</f>
        <v>0</v>
      </c>
      <c r="AP78" s="265">
        <f t="shared" si="44"/>
        <v>0</v>
      </c>
      <c r="AQ78" s="265">
        <f t="shared" si="44"/>
        <v>0</v>
      </c>
      <c r="AR78" s="265">
        <f t="shared" si="44"/>
        <v>0</v>
      </c>
      <c r="AS78" s="265">
        <f t="shared" si="44"/>
        <v>0</v>
      </c>
      <c r="AT78" s="265">
        <f t="shared" si="44"/>
        <v>0</v>
      </c>
      <c r="AU78" s="265">
        <f t="shared" si="44"/>
        <v>0</v>
      </c>
      <c r="AV78" s="265">
        <f t="shared" ref="AV78:AW78" si="45">IF(SUM(AV67:AV77)&gt;8,SUM(AV67:AV77)-8,0)+IF(SUM(AV67:AV77)&gt;12,SUM(AV67:AV77)-12,0)</f>
        <v>0</v>
      </c>
      <c r="AW78" s="265">
        <f t="shared" si="45"/>
        <v>0</v>
      </c>
      <c r="AX78" s="265">
        <f t="shared" ref="AX78" si="46">IF(SUM(AX67:AX77)&gt;8,SUM(AX67:AX77)-8,0)+IF(SUM(AX67:AX77)&gt;12,SUM(AX67:AX77)-12,0)</f>
        <v>0</v>
      </c>
      <c r="AY78" s="469">
        <f>IF(SUM(AY67:AY77)&gt;8,SUM(AY67:AY77)-8,0)+IF(SUM(AY67:AY77)&gt;12,SUM(AY67:AY77)-12,0)</f>
        <v>0</v>
      </c>
      <c r="BA78" s="246"/>
    </row>
    <row r="79" spans="1:53" s="271" customFormat="1" x14ac:dyDescent="0.2">
      <c r="A79" s="266">
        <f t="shared" si="18"/>
        <v>42542</v>
      </c>
      <c r="B79" s="267" t="s">
        <v>86</v>
      </c>
      <c r="C79" s="268">
        <f t="shared" ref="C79:AN79" si="47">IFERROR((C$211*SUM(C67:C74)+C$212*SUM(C75:C77))/SUM(C67:C77)/2,0)*C78</f>
        <v>0</v>
      </c>
      <c r="D79" s="269">
        <f t="shared" si="47"/>
        <v>0</v>
      </c>
      <c r="E79" s="269">
        <f t="shared" si="47"/>
        <v>0</v>
      </c>
      <c r="F79" s="269">
        <f t="shared" si="47"/>
        <v>0</v>
      </c>
      <c r="G79" s="269">
        <f t="shared" si="47"/>
        <v>0</v>
      </c>
      <c r="H79" s="269">
        <f t="shared" si="47"/>
        <v>0</v>
      </c>
      <c r="I79" s="269">
        <f t="shared" si="47"/>
        <v>0</v>
      </c>
      <c r="J79" s="269">
        <f t="shared" si="47"/>
        <v>0</v>
      </c>
      <c r="K79" s="269">
        <f t="shared" si="47"/>
        <v>0</v>
      </c>
      <c r="L79" s="269">
        <f t="shared" si="47"/>
        <v>0</v>
      </c>
      <c r="M79" s="269">
        <f t="shared" si="47"/>
        <v>0</v>
      </c>
      <c r="N79" s="269">
        <f t="shared" si="47"/>
        <v>0</v>
      </c>
      <c r="O79" s="269">
        <f t="shared" si="47"/>
        <v>0</v>
      </c>
      <c r="P79" s="269">
        <f t="shared" si="47"/>
        <v>0</v>
      </c>
      <c r="Q79" s="269">
        <f t="shared" si="47"/>
        <v>0</v>
      </c>
      <c r="R79" s="269">
        <f t="shared" si="47"/>
        <v>0</v>
      </c>
      <c r="S79" s="269">
        <f t="shared" si="47"/>
        <v>0</v>
      </c>
      <c r="T79" s="269">
        <f t="shared" si="47"/>
        <v>0</v>
      </c>
      <c r="U79" s="269">
        <f t="shared" si="47"/>
        <v>0</v>
      </c>
      <c r="V79" s="269">
        <f t="shared" si="47"/>
        <v>0</v>
      </c>
      <c r="W79" s="269">
        <f t="shared" si="47"/>
        <v>0</v>
      </c>
      <c r="X79" s="269">
        <f t="shared" si="47"/>
        <v>0</v>
      </c>
      <c r="Y79" s="269">
        <f t="shared" si="47"/>
        <v>0</v>
      </c>
      <c r="Z79" s="269">
        <f t="shared" si="47"/>
        <v>0</v>
      </c>
      <c r="AA79" s="269">
        <f t="shared" si="47"/>
        <v>0</v>
      </c>
      <c r="AB79" s="269">
        <f t="shared" si="47"/>
        <v>0</v>
      </c>
      <c r="AC79" s="269">
        <f t="shared" si="47"/>
        <v>0</v>
      </c>
      <c r="AD79" s="269">
        <f t="shared" si="47"/>
        <v>0</v>
      </c>
      <c r="AE79" s="269">
        <f t="shared" si="47"/>
        <v>0</v>
      </c>
      <c r="AF79" s="269">
        <f t="shared" si="47"/>
        <v>0</v>
      </c>
      <c r="AG79" s="269">
        <f t="shared" si="47"/>
        <v>0</v>
      </c>
      <c r="AH79" s="269">
        <f t="shared" si="47"/>
        <v>0</v>
      </c>
      <c r="AI79" s="269">
        <f t="shared" si="47"/>
        <v>0</v>
      </c>
      <c r="AJ79" s="269">
        <f t="shared" si="47"/>
        <v>0</v>
      </c>
      <c r="AK79" s="269">
        <f t="shared" si="47"/>
        <v>0</v>
      </c>
      <c r="AL79" s="269">
        <f t="shared" si="47"/>
        <v>0</v>
      </c>
      <c r="AM79" s="269">
        <f t="shared" si="47"/>
        <v>0</v>
      </c>
      <c r="AN79" s="269">
        <f t="shared" si="47"/>
        <v>0</v>
      </c>
      <c r="AO79" s="269">
        <f t="shared" ref="AO79:AU79" si="48">IFERROR((AO$211*SUM(AO67:AO74)+AO$212*SUM(AO75:AO77))/SUM(AO67:AO77)/2,0)*AO78</f>
        <v>0</v>
      </c>
      <c r="AP79" s="269">
        <f t="shared" si="48"/>
        <v>0</v>
      </c>
      <c r="AQ79" s="269">
        <f t="shared" si="48"/>
        <v>0</v>
      </c>
      <c r="AR79" s="269">
        <f t="shared" si="48"/>
        <v>0</v>
      </c>
      <c r="AS79" s="269">
        <f t="shared" si="48"/>
        <v>0</v>
      </c>
      <c r="AT79" s="269">
        <f t="shared" si="48"/>
        <v>0</v>
      </c>
      <c r="AU79" s="269">
        <f t="shared" si="48"/>
        <v>0</v>
      </c>
      <c r="AV79" s="269">
        <f t="shared" ref="AV79:AW79" si="49">IFERROR((AV$211*SUM(AV67:AV74)+AV$212*SUM(AV75:AV77))/SUM(AV67:AV77)/2,0)*AV78</f>
        <v>0</v>
      </c>
      <c r="AW79" s="269">
        <f t="shared" si="49"/>
        <v>0</v>
      </c>
      <c r="AX79" s="269">
        <f t="shared" ref="AX79" si="50">IFERROR((AX$211*SUM(AX67:AX74)+AX$212*SUM(AX75:AX77))/SUM(AX67:AX77)/2,0)*AX78</f>
        <v>0</v>
      </c>
      <c r="AY79" s="470">
        <f>IFERROR((AY$211*SUM(AY67:AY74)+AY$212*SUM(AY75:AY77))/SUM(AY67:AY77)/2,0)*AY78</f>
        <v>0</v>
      </c>
      <c r="BA79" s="246"/>
    </row>
    <row r="80" spans="1:53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250">
        <f>SUMPRODUCT((Driver!$A$2:$A$17=$A80)*(DriverEmp=AX$1),Driver!$C$2:$V$17)</f>
        <v>0</v>
      </c>
      <c r="AY80" s="467">
        <f>SUMPRODUCT((Driver!$A$2:$A$17=$A80)*(DriverEmp=AY$1),Driver!$C$2:$V$17)</f>
        <v>0</v>
      </c>
      <c r="BA80" s="246"/>
    </row>
    <row r="81" spans="1:53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250">
        <f>SUMPRODUCT((PP!$A$2:$A$80=$A81)*(PPEmp=AX$1),PP!$D$2:$BD$80)</f>
        <v>0</v>
      </c>
      <c r="AY81" s="467">
        <f>SUMPRODUCT((PP!$A$2:$A$80=$A81)*(PPEmp=AY$1),PP!$D$2:$BD$80)</f>
        <v>0</v>
      </c>
      <c r="BA81" s="246"/>
    </row>
    <row r="82" spans="1:53" s="271" customFormat="1" x14ac:dyDescent="0.2">
      <c r="A82" s="247">
        <f t="shared" si="18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10.25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4.2500000000000009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5</v>
      </c>
      <c r="AJ82" s="250">
        <f>SUMPRODUCT((FH!$A$2:$A$97=$A82)*(FHEmp=AJ$1),FH!$E$2:$AZ$97)</f>
        <v>5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250">
        <f>SUMPRODUCT((FH!$A$2:$A$97=$A82)*(FHEmp=AX$1),FH!$E$2:$AZ$97)</f>
        <v>0</v>
      </c>
      <c r="AY82" s="467">
        <f>SUMPRODUCT((FH!$A$2:$A$97=$A82)*(FHEmp=AY$1),FH!$E$2:$AZ$97)</f>
        <v>0</v>
      </c>
      <c r="BA82" s="246"/>
    </row>
    <row r="83" spans="1:53" s="271" customFormat="1" x14ac:dyDescent="0.2">
      <c r="A83" s="247">
        <f t="shared" si="18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3.2499999999999991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3.75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250">
        <f>SUMPRODUCT(('T22'!$A$2:$A$97=$A83)*(T22Emp=AX$1),'T22'!$E$2:$AZ$97)</f>
        <v>0</v>
      </c>
      <c r="AY83" s="467">
        <f>SUMPRODUCT(('T22'!$A$2:$A$97=$A83)*(T22Emp=AY$1),'T22'!$E$2:$AZ$97)</f>
        <v>0</v>
      </c>
      <c r="BA83" s="246"/>
    </row>
    <row r="84" spans="1:53" s="271" customFormat="1" x14ac:dyDescent="0.2">
      <c r="A84" s="247">
        <f t="shared" si="18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250">
        <f>SUMPRODUCT((RF!$A$2:$A$17=$A84)*(RFEmp=AX$1)*(RF!$H$21:$AO$21="RF Valet"),RF!$H$2:$AO$17)</f>
        <v>0</v>
      </c>
      <c r="AY84" s="467">
        <f>SUMPRODUCT((RF!$A$2:$A$17=$A84)*(RFEmp=AY$1)*(RF!$H$21:$AO$21="RF Valet"),RF!$H$2:$AO$17)</f>
        <v>0</v>
      </c>
      <c r="BA84" s="246"/>
    </row>
    <row r="85" spans="1:53" s="271" customFormat="1" x14ac:dyDescent="0.2">
      <c r="A85" s="247">
        <f t="shared" si="18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250">
        <f>SUMPRODUCT(('RC'!$A$2:$A$17=$A85)*(RCEmp=AX$1),'RC'!$D$2:$AK$17)</f>
        <v>0</v>
      </c>
      <c r="AY85" s="467">
        <f>SUMPRODUCT(('RC'!$A$2:$A$17=$A85)*(RCEmp=AY$1),'RC'!$D$2:$AK$17)</f>
        <v>0</v>
      </c>
      <c r="BA85" s="246"/>
    </row>
    <row r="86" spans="1:53" s="271" customFormat="1" x14ac:dyDescent="0.2">
      <c r="A86" s="247">
        <f t="shared" si="18"/>
        <v>42543</v>
      </c>
      <c r="B86" s="614" t="s">
        <v>154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250">
        <f>SUMPRODUCT((HoO!$A$2:$A$34=$A86)*(HoOEmp=AX$1),HoO!$E$2:$Y$34)</f>
        <v>0</v>
      </c>
      <c r="AY86" s="467">
        <f>SUMPRODUCT((HoO!$A$2:$A$34=$A86)*(HoOEmp=AY$1),HoO!$E$2:$Y$34)</f>
        <v>0</v>
      </c>
      <c r="BA86" s="246"/>
    </row>
    <row r="87" spans="1:53" s="271" customFormat="1" x14ac:dyDescent="0.2">
      <c r="A87" s="247">
        <f t="shared" si="18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250">
        <f>SUMPRODUCT((TM!$A$2:$A$17=$A87)*(TMEmp=AX$1),TM!$D$2:$AK$17)</f>
        <v>0</v>
      </c>
      <c r="AY87" s="467">
        <f>SUMPRODUCT((TM!$A$2:$A$17=$A87)*(TMEmp=AY$1),TM!$D$2:$AK$17)</f>
        <v>0</v>
      </c>
      <c r="BA87" s="246"/>
    </row>
    <row r="88" spans="1:53" s="271" customFormat="1" x14ac:dyDescent="0.2">
      <c r="A88" s="256">
        <f t="shared" si="18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259">
        <f>SUMPRODUCT((PC!$A$2:$A$80=$A88)*(PCEmp=AX$1),PC!$D$2:$BD$80)</f>
        <v>0</v>
      </c>
      <c r="AY88" s="468">
        <f>SUMPRODUCT((PC!$A$2:$A$80=$A88)*(PCEmp=AY$1),PC!$D$2:$BD$80)</f>
        <v>0</v>
      </c>
      <c r="BA88" s="246"/>
    </row>
    <row r="89" spans="1:53" s="271" customFormat="1" x14ac:dyDescent="0.2">
      <c r="A89" s="247">
        <f t="shared" si="18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250">
        <f>SUMPRODUCT((RF!$A$2:$A$17=$A89)*(RFEmp=AX$1)*(RF!$H$21:$AO$21="RF Lead"),RF!$H$2:$AO$17)</f>
        <v>0</v>
      </c>
      <c r="AY89" s="467">
        <f>SUMPRODUCT((RF!$A$2:$A$17=$A89)*(RFEmp=AY$1)*(RF!$H$21:$AO$21="RF Lead"),RF!$H$2:$AO$17)</f>
        <v>0</v>
      </c>
      <c r="BA89" s="246"/>
    </row>
    <row r="90" spans="1:53" s="271" customFormat="1" x14ac:dyDescent="0.2">
      <c r="A90" s="260">
        <f t="shared" si="18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3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250">
        <f>SUMPRODUCT((SC!$A$2:$A$34=$A90)*(SCEmp=AX$1),SC!$F$2:$Z$34)</f>
        <v>0</v>
      </c>
      <c r="AY90" s="467">
        <f>SUMPRODUCT((SC!$A$2:$A$34=$A90)*(SCEmp=AY$1),SC!$F$2:$Z$34)</f>
        <v>0</v>
      </c>
      <c r="BA90" s="246"/>
    </row>
    <row r="91" spans="1:53" s="271" customFormat="1" x14ac:dyDescent="0.2">
      <c r="A91" s="262">
        <f t="shared" si="18"/>
        <v>42543</v>
      </c>
      <c r="B91" s="263" t="s">
        <v>87</v>
      </c>
      <c r="C91" s="264">
        <f t="shared" ref="C91:AN91" si="51">IF(SUM(C80:C90)&gt;8,SUM(C80:C90)-8,0)+IF(SUM(C80:C90)&gt;12,SUM(C80:C90)-12,0)</f>
        <v>0</v>
      </c>
      <c r="D91" s="265">
        <f t="shared" si="51"/>
        <v>0</v>
      </c>
      <c r="E91" s="265">
        <f t="shared" si="51"/>
        <v>0</v>
      </c>
      <c r="F91" s="265">
        <f t="shared" si="51"/>
        <v>0</v>
      </c>
      <c r="G91" s="265">
        <f t="shared" si="51"/>
        <v>2.25</v>
      </c>
      <c r="H91" s="265">
        <f t="shared" si="51"/>
        <v>0</v>
      </c>
      <c r="I91" s="265">
        <f t="shared" si="51"/>
        <v>0</v>
      </c>
      <c r="J91" s="265">
        <f t="shared" si="51"/>
        <v>0</v>
      </c>
      <c r="K91" s="265">
        <f t="shared" si="51"/>
        <v>0</v>
      </c>
      <c r="L91" s="265">
        <f t="shared" si="51"/>
        <v>0</v>
      </c>
      <c r="M91" s="265">
        <f t="shared" si="51"/>
        <v>0.75</v>
      </c>
      <c r="N91" s="265">
        <f t="shared" si="51"/>
        <v>0</v>
      </c>
      <c r="O91" s="265">
        <f t="shared" si="51"/>
        <v>0</v>
      </c>
      <c r="P91" s="265">
        <f t="shared" si="51"/>
        <v>0</v>
      </c>
      <c r="Q91" s="265">
        <f t="shared" si="51"/>
        <v>0</v>
      </c>
      <c r="R91" s="265">
        <f t="shared" si="51"/>
        <v>0</v>
      </c>
      <c r="S91" s="265">
        <f t="shared" si="51"/>
        <v>0</v>
      </c>
      <c r="T91" s="265">
        <f t="shared" si="51"/>
        <v>0</v>
      </c>
      <c r="U91" s="265">
        <f t="shared" si="51"/>
        <v>0</v>
      </c>
      <c r="V91" s="265">
        <f t="shared" si="51"/>
        <v>0</v>
      </c>
      <c r="W91" s="265">
        <f t="shared" si="51"/>
        <v>0</v>
      </c>
      <c r="X91" s="265">
        <f t="shared" si="51"/>
        <v>0</v>
      </c>
      <c r="Y91" s="265">
        <f t="shared" si="51"/>
        <v>0</v>
      </c>
      <c r="Z91" s="265">
        <f t="shared" si="51"/>
        <v>0</v>
      </c>
      <c r="AA91" s="265">
        <f t="shared" si="51"/>
        <v>0</v>
      </c>
      <c r="AB91" s="265">
        <f t="shared" si="51"/>
        <v>0</v>
      </c>
      <c r="AC91" s="265">
        <f t="shared" si="51"/>
        <v>0</v>
      </c>
      <c r="AD91" s="265">
        <f t="shared" si="51"/>
        <v>0</v>
      </c>
      <c r="AE91" s="265">
        <f t="shared" si="51"/>
        <v>0</v>
      </c>
      <c r="AF91" s="265">
        <f t="shared" si="51"/>
        <v>0</v>
      </c>
      <c r="AG91" s="265">
        <f t="shared" si="51"/>
        <v>0</v>
      </c>
      <c r="AH91" s="265">
        <f t="shared" si="51"/>
        <v>0</v>
      </c>
      <c r="AI91" s="265">
        <f t="shared" si="51"/>
        <v>0</v>
      </c>
      <c r="AJ91" s="265">
        <f t="shared" si="51"/>
        <v>0</v>
      </c>
      <c r="AK91" s="265">
        <f t="shared" si="51"/>
        <v>0</v>
      </c>
      <c r="AL91" s="265">
        <f t="shared" si="51"/>
        <v>0</v>
      </c>
      <c r="AM91" s="265">
        <f t="shared" si="51"/>
        <v>0</v>
      </c>
      <c r="AN91" s="265">
        <f t="shared" si="51"/>
        <v>0</v>
      </c>
      <c r="AO91" s="265">
        <f t="shared" ref="AO91:AU91" si="52">IF(SUM(AO80:AO90)&gt;8,SUM(AO80:AO90)-8,0)+IF(SUM(AO80:AO90)&gt;12,SUM(AO80:AO90)-12,0)</f>
        <v>0</v>
      </c>
      <c r="AP91" s="265">
        <f t="shared" si="52"/>
        <v>0</v>
      </c>
      <c r="AQ91" s="265">
        <f t="shared" si="52"/>
        <v>0</v>
      </c>
      <c r="AR91" s="265">
        <f t="shared" si="52"/>
        <v>0</v>
      </c>
      <c r="AS91" s="265">
        <f t="shared" si="52"/>
        <v>0</v>
      </c>
      <c r="AT91" s="265">
        <f t="shared" si="52"/>
        <v>0</v>
      </c>
      <c r="AU91" s="265">
        <f t="shared" si="52"/>
        <v>0</v>
      </c>
      <c r="AV91" s="265">
        <f t="shared" ref="AV91:AW91" si="53">IF(SUM(AV80:AV90)&gt;8,SUM(AV80:AV90)-8,0)+IF(SUM(AV80:AV90)&gt;12,SUM(AV80:AV90)-12,0)</f>
        <v>0</v>
      </c>
      <c r="AW91" s="265">
        <f t="shared" si="53"/>
        <v>0</v>
      </c>
      <c r="AX91" s="265">
        <f t="shared" ref="AX91" si="54">IF(SUM(AX80:AX90)&gt;8,SUM(AX80:AX90)-8,0)+IF(SUM(AX80:AX90)&gt;12,SUM(AX80:AX90)-12,0)</f>
        <v>0</v>
      </c>
      <c r="AY91" s="469">
        <f>IF(SUM(AY80:AY90)&gt;8,SUM(AY80:AY90)-8,0)+IF(SUM(AY80:AY90)&gt;12,SUM(AY80:AY90)-12,0)</f>
        <v>0</v>
      </c>
      <c r="BA91" s="246"/>
    </row>
    <row r="92" spans="1:53" s="271" customFormat="1" x14ac:dyDescent="0.2">
      <c r="A92" s="266">
        <f t="shared" si="18"/>
        <v>42543</v>
      </c>
      <c r="B92" s="267" t="s">
        <v>86</v>
      </c>
      <c r="C92" s="268">
        <f t="shared" ref="C92:AN92" si="55">IFERROR((C$211*SUM(C80:C87)+C$212*SUM(C88:C90))/SUM(C80:C90)/2,0)*C91</f>
        <v>0</v>
      </c>
      <c r="D92" s="269">
        <f t="shared" si="55"/>
        <v>0</v>
      </c>
      <c r="E92" s="269">
        <f t="shared" si="55"/>
        <v>0</v>
      </c>
      <c r="F92" s="269">
        <f t="shared" si="55"/>
        <v>0</v>
      </c>
      <c r="G92" s="269">
        <f t="shared" si="55"/>
        <v>11.25</v>
      </c>
      <c r="H92" s="269">
        <f t="shared" si="55"/>
        <v>0</v>
      </c>
      <c r="I92" s="269">
        <f t="shared" si="55"/>
        <v>0</v>
      </c>
      <c r="J92" s="269">
        <f t="shared" si="55"/>
        <v>0</v>
      </c>
      <c r="K92" s="269">
        <f t="shared" si="55"/>
        <v>0</v>
      </c>
      <c r="L92" s="269">
        <f t="shared" si="55"/>
        <v>0</v>
      </c>
      <c r="M92" s="269">
        <f t="shared" si="55"/>
        <v>3.75</v>
      </c>
      <c r="N92" s="269">
        <f t="shared" si="55"/>
        <v>0</v>
      </c>
      <c r="O92" s="269">
        <f t="shared" si="55"/>
        <v>0</v>
      </c>
      <c r="P92" s="269">
        <f t="shared" si="55"/>
        <v>0</v>
      </c>
      <c r="Q92" s="269">
        <f t="shared" si="55"/>
        <v>0</v>
      </c>
      <c r="R92" s="269">
        <f t="shared" si="55"/>
        <v>0</v>
      </c>
      <c r="S92" s="269">
        <f t="shared" si="55"/>
        <v>0</v>
      </c>
      <c r="T92" s="269">
        <f t="shared" si="55"/>
        <v>0</v>
      </c>
      <c r="U92" s="269">
        <f t="shared" si="55"/>
        <v>0</v>
      </c>
      <c r="V92" s="269">
        <f t="shared" si="55"/>
        <v>0</v>
      </c>
      <c r="W92" s="269">
        <f t="shared" si="55"/>
        <v>0</v>
      </c>
      <c r="X92" s="269">
        <f t="shared" si="55"/>
        <v>0</v>
      </c>
      <c r="Y92" s="269">
        <f t="shared" si="55"/>
        <v>0</v>
      </c>
      <c r="Z92" s="269">
        <f t="shared" si="55"/>
        <v>0</v>
      </c>
      <c r="AA92" s="269">
        <f t="shared" si="55"/>
        <v>0</v>
      </c>
      <c r="AB92" s="269">
        <f t="shared" si="55"/>
        <v>0</v>
      </c>
      <c r="AC92" s="269">
        <f t="shared" si="55"/>
        <v>0</v>
      </c>
      <c r="AD92" s="269">
        <f t="shared" si="55"/>
        <v>0</v>
      </c>
      <c r="AE92" s="269">
        <f t="shared" si="55"/>
        <v>0</v>
      </c>
      <c r="AF92" s="269">
        <f t="shared" si="55"/>
        <v>0</v>
      </c>
      <c r="AG92" s="269">
        <f t="shared" si="55"/>
        <v>0</v>
      </c>
      <c r="AH92" s="269">
        <f t="shared" si="55"/>
        <v>0</v>
      </c>
      <c r="AI92" s="269">
        <f t="shared" si="55"/>
        <v>0</v>
      </c>
      <c r="AJ92" s="269">
        <f t="shared" si="55"/>
        <v>0</v>
      </c>
      <c r="AK92" s="269">
        <f t="shared" si="55"/>
        <v>0</v>
      </c>
      <c r="AL92" s="269">
        <f t="shared" si="55"/>
        <v>0</v>
      </c>
      <c r="AM92" s="269">
        <f t="shared" si="55"/>
        <v>0</v>
      </c>
      <c r="AN92" s="269">
        <f t="shared" si="55"/>
        <v>0</v>
      </c>
      <c r="AO92" s="269">
        <f t="shared" ref="AO92:AU92" si="56">IFERROR((AO$211*SUM(AO80:AO87)+AO$212*SUM(AO88:AO90))/SUM(AO80:AO90)/2,0)*AO91</f>
        <v>0</v>
      </c>
      <c r="AP92" s="269">
        <f t="shared" si="56"/>
        <v>0</v>
      </c>
      <c r="AQ92" s="269">
        <f t="shared" si="56"/>
        <v>0</v>
      </c>
      <c r="AR92" s="269">
        <f t="shared" si="56"/>
        <v>0</v>
      </c>
      <c r="AS92" s="269">
        <f t="shared" si="56"/>
        <v>0</v>
      </c>
      <c r="AT92" s="269">
        <f t="shared" si="56"/>
        <v>0</v>
      </c>
      <c r="AU92" s="269">
        <f t="shared" si="56"/>
        <v>0</v>
      </c>
      <c r="AV92" s="269">
        <f t="shared" ref="AV92:AW92" si="57">IFERROR((AV$211*SUM(AV80:AV87)+AV$212*SUM(AV88:AV90))/SUM(AV80:AV90)/2,0)*AV91</f>
        <v>0</v>
      </c>
      <c r="AW92" s="269">
        <f t="shared" si="57"/>
        <v>0</v>
      </c>
      <c r="AX92" s="269">
        <f t="shared" ref="AX92" si="58">IFERROR((AX$211*SUM(AX80:AX87)+AX$212*SUM(AX88:AX90))/SUM(AX80:AX90)/2,0)*AX91</f>
        <v>0</v>
      </c>
      <c r="AY92" s="470">
        <f>IFERROR((AY$211*SUM(AY80:AY87)+AY$212*SUM(AY88:AY90))/SUM(AY80:AY90)/2,0)*AY91</f>
        <v>0</v>
      </c>
      <c r="BA92" s="246"/>
    </row>
    <row r="93" spans="1:53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250">
        <f>SUMPRODUCT((Driver!$A$2:$A$17=$A93)*(DriverEmp=AX$1),Driver!$C$2:$V$17)</f>
        <v>0</v>
      </c>
      <c r="AY93" s="467">
        <f>SUMPRODUCT((Driver!$A$2:$A$17=$A93)*(DriverEmp=AY$1),Driver!$C$2:$V$17)</f>
        <v>0</v>
      </c>
      <c r="BA93" s="246"/>
    </row>
    <row r="94" spans="1:53" s="271" customFormat="1" x14ac:dyDescent="0.2">
      <c r="A94" s="247">
        <f t="shared" ref="A94:A157" si="59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7.25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7.25</v>
      </c>
      <c r="R94" s="250">
        <f>SUMPRODUCT((PP!$A$2:$A$80=$A94)*(PPEmp=R$1),PP!$D$2:$BD$80)</f>
        <v>4.25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4.5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7.5</v>
      </c>
      <c r="AC94" s="250">
        <f>SUMPRODUCT((PP!$A$2:$A$80=$A94)*(PPEmp=AC$1),PP!$D$2:$BD$80)</f>
        <v>0</v>
      </c>
      <c r="AD94" s="250">
        <f>SUMPRODUCT((PP!$A$2:$A$80=$A94)*(PPEmp=AD$1),PP!$D$2:$BD$80)</f>
        <v>7.75</v>
      </c>
      <c r="AE94" s="250">
        <f>SUMPRODUCT((PP!$A$2:$A$80=$A94)*(PPEmp=AE$1),PP!$D$2:$BD$80)</f>
        <v>0</v>
      </c>
      <c r="AF94" s="250">
        <f>SUMPRODUCT((PP!$A$2:$A$80=$A94)*(PPEmp=AF$1),PP!$D$2:$BD$80)</f>
        <v>4.5</v>
      </c>
      <c r="AG94" s="250">
        <f>SUMPRODUCT((PP!$A$2:$A$80=$A94)*(PPEmp=AG$1),PP!$D$2:$BD$80)</f>
        <v>0</v>
      </c>
      <c r="AH94" s="250">
        <f>SUMPRODUCT((PP!$A$2:$A$80=$A94)*(PPEmp=AH$1),PP!$D$2:$BD$80)</f>
        <v>7.5</v>
      </c>
      <c r="AI94" s="250">
        <f>SUMPRODUCT((PP!$A$2:$A$80=$A94)*(PPEmp=AI$1),PP!$D$2:$BD$80)</f>
        <v>0</v>
      </c>
      <c r="AJ94" s="250">
        <f>SUMPRODUCT((PP!$A$2:$A$80=$A94)*(PPEmp=AJ$1),PP!$D$2:$BD$80)</f>
        <v>7.5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250">
        <f>SUMPRODUCT((PP!$A$2:$A$80=$A94)*(PPEmp=AX$1),PP!$D$2:$BD$80)</f>
        <v>0</v>
      </c>
      <c r="AY94" s="467">
        <f>SUMPRODUCT((PP!$A$2:$A$80=$A94)*(PPEmp=AY$1),PP!$D$2:$BD$80)</f>
        <v>0</v>
      </c>
      <c r="BA94" s="246"/>
    </row>
    <row r="95" spans="1:53" s="271" customFormat="1" x14ac:dyDescent="0.2">
      <c r="A95" s="247">
        <f t="shared" si="59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4.5000000000000018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7.2500000000000009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250">
        <f>SUMPRODUCT((FH!$A$2:$A$97=$A95)*(FHEmp=AX$1),FH!$E$2:$AZ$97)</f>
        <v>0</v>
      </c>
      <c r="AY95" s="467">
        <f>SUMPRODUCT((FH!$A$2:$A$97=$A95)*(FHEmp=AY$1),FH!$E$2:$AZ$97)</f>
        <v>0</v>
      </c>
      <c r="BA95" s="246"/>
    </row>
    <row r="96" spans="1:53" s="271" customFormat="1" x14ac:dyDescent="0.2">
      <c r="A96" s="247">
        <f t="shared" si="59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3.2499999999999991</v>
      </c>
      <c r="I96" s="250">
        <f>SUMPRODUCT(('T22'!$A$2:$A$97=$A96)*(T22Emp=I$1),'T22'!$E$2:$AZ$97)</f>
        <v>5.0000000000000009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250">
        <f>SUMPRODUCT(('T22'!$A$2:$A$97=$A96)*(T22Emp=AX$1),'T22'!$E$2:$AZ$97)</f>
        <v>0</v>
      </c>
      <c r="AY96" s="467">
        <f>SUMPRODUCT(('T22'!$A$2:$A$97=$A96)*(T22Emp=AY$1),'T22'!$E$2:$AZ$97)</f>
        <v>0</v>
      </c>
      <c r="BA96" s="246"/>
    </row>
    <row r="97" spans="1:53" s="271" customFormat="1" x14ac:dyDescent="0.2">
      <c r="A97" s="247">
        <f t="shared" si="59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250">
        <f>SUMPRODUCT((RF!$A$2:$A$17=$A97)*(RFEmp=AX$1)*(RF!$H$21:$AO$21="RF Valet"),RF!$H$2:$AO$17)</f>
        <v>0</v>
      </c>
      <c r="AY97" s="467">
        <f>SUMPRODUCT((RF!$A$2:$A$17=$A97)*(RFEmp=AY$1)*(RF!$H$21:$AO$21="RF Valet"),RF!$H$2:$AO$17)</f>
        <v>0</v>
      </c>
      <c r="BA97" s="246"/>
    </row>
    <row r="98" spans="1:53" s="271" customFormat="1" x14ac:dyDescent="0.2">
      <c r="A98" s="247">
        <f t="shared" si="59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250">
        <f>SUMPRODUCT(('RC'!$A$2:$A$17=$A98)*(RCEmp=AX$1),'RC'!$D$2:$AK$17)</f>
        <v>0</v>
      </c>
      <c r="AY98" s="467">
        <f>SUMPRODUCT(('RC'!$A$2:$A$17=$A98)*(RCEmp=AY$1),'RC'!$D$2:$AK$17)</f>
        <v>0</v>
      </c>
      <c r="BA98" s="246"/>
    </row>
    <row r="99" spans="1:53" s="271" customFormat="1" x14ac:dyDescent="0.2">
      <c r="A99" s="247">
        <f t="shared" si="59"/>
        <v>42544</v>
      </c>
      <c r="B99" s="614" t="s">
        <v>154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250">
        <f>SUMPRODUCT((HoO!$A$2:$A$34=$A99)*(HoOEmp=AX$1),HoO!$E$2:$Y$34)</f>
        <v>0</v>
      </c>
      <c r="AY99" s="467">
        <f>SUMPRODUCT((HoO!$A$2:$A$34=$A99)*(HoOEmp=AY$1),HoO!$E$2:$Y$34)</f>
        <v>0</v>
      </c>
      <c r="BA99" s="246"/>
    </row>
    <row r="100" spans="1:53" s="271" customFormat="1" x14ac:dyDescent="0.2">
      <c r="A100" s="247">
        <f t="shared" si="59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250">
        <f>SUMPRODUCT((TM!$A$2:$A$17=$A100)*(TMEmp=AX$1),TM!$D$2:$AK$17)</f>
        <v>0</v>
      </c>
      <c r="AY100" s="467">
        <f>SUMPRODUCT((TM!$A$2:$A$17=$A100)*(TMEmp=AY$1),TM!$D$2:$AK$17)</f>
        <v>0</v>
      </c>
      <c r="BA100" s="246"/>
    </row>
    <row r="101" spans="1:53" s="271" customFormat="1" x14ac:dyDescent="0.2">
      <c r="A101" s="256">
        <f t="shared" si="59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259">
        <f>SUMPRODUCT((PC!$A$2:$A$80=$A101)*(PCEmp=AX$1),PC!$D$2:$BD$80)</f>
        <v>0</v>
      </c>
      <c r="AY101" s="468">
        <f>SUMPRODUCT((PC!$A$2:$A$80=$A101)*(PCEmp=AY$1),PC!$D$2:$BD$80)</f>
        <v>0</v>
      </c>
      <c r="BA101" s="246"/>
    </row>
    <row r="102" spans="1:53" s="271" customFormat="1" x14ac:dyDescent="0.2">
      <c r="A102" s="247">
        <f t="shared" si="59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250">
        <f>SUMPRODUCT((RF!$A$2:$A$17=$A102)*(RFEmp=AX$1)*(RF!$H$21:$AO$21="RF Lead"),RF!$H$2:$AO$17)</f>
        <v>0</v>
      </c>
      <c r="AY102" s="467">
        <f>SUMPRODUCT((RF!$A$2:$A$17=$A102)*(RFEmp=AY$1)*(RF!$H$21:$AO$21="RF Lead"),RF!$H$2:$AO$17)</f>
        <v>0</v>
      </c>
      <c r="BA102" s="246"/>
    </row>
    <row r="103" spans="1:53" s="271" customFormat="1" x14ac:dyDescent="0.2">
      <c r="A103" s="260">
        <f t="shared" si="59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4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250">
        <f>SUMPRODUCT((SC!$A$2:$A$34=$A103)*(SCEmp=AX$1),SC!$F$2:$Z$34)</f>
        <v>0</v>
      </c>
      <c r="AY103" s="467">
        <f>SUMPRODUCT((SC!$A$2:$A$34=$A103)*(SCEmp=AY$1),SC!$F$2:$Z$34)</f>
        <v>0</v>
      </c>
      <c r="BA103" s="246"/>
    </row>
    <row r="104" spans="1:53" s="271" customFormat="1" x14ac:dyDescent="0.2">
      <c r="A104" s="262">
        <f t="shared" si="59"/>
        <v>42544</v>
      </c>
      <c r="B104" s="263" t="s">
        <v>87</v>
      </c>
      <c r="C104" s="264">
        <f t="shared" ref="C104:AN104" si="60">IF(SUM(C93:C103)&gt;8,SUM(C93:C103)-8,0)+IF(SUM(C93:C103)&gt;12,SUM(C93:C103)-12,0)</f>
        <v>0</v>
      </c>
      <c r="D104" s="265">
        <f t="shared" si="60"/>
        <v>0</v>
      </c>
      <c r="E104" s="265">
        <f t="shared" si="60"/>
        <v>0</v>
      </c>
      <c r="F104" s="265">
        <f t="shared" si="60"/>
        <v>0</v>
      </c>
      <c r="G104" s="265">
        <f t="shared" si="60"/>
        <v>0</v>
      </c>
      <c r="H104" s="265">
        <f t="shared" si="60"/>
        <v>0</v>
      </c>
      <c r="I104" s="265">
        <f t="shared" si="60"/>
        <v>0</v>
      </c>
      <c r="J104" s="265">
        <f t="shared" si="60"/>
        <v>0</v>
      </c>
      <c r="K104" s="265">
        <f t="shared" si="60"/>
        <v>0</v>
      </c>
      <c r="L104" s="265">
        <f t="shared" si="60"/>
        <v>0</v>
      </c>
      <c r="M104" s="265">
        <f t="shared" si="60"/>
        <v>0</v>
      </c>
      <c r="N104" s="265">
        <f t="shared" si="60"/>
        <v>0</v>
      </c>
      <c r="O104" s="265">
        <f t="shared" si="60"/>
        <v>0.25</v>
      </c>
      <c r="P104" s="265">
        <f t="shared" si="60"/>
        <v>0</v>
      </c>
      <c r="Q104" s="265">
        <f t="shared" si="60"/>
        <v>0</v>
      </c>
      <c r="R104" s="265">
        <f t="shared" si="60"/>
        <v>0</v>
      </c>
      <c r="S104" s="265">
        <f t="shared" si="60"/>
        <v>0</v>
      </c>
      <c r="T104" s="265">
        <f t="shared" si="60"/>
        <v>0</v>
      </c>
      <c r="U104" s="265">
        <f t="shared" si="60"/>
        <v>0</v>
      </c>
      <c r="V104" s="265">
        <f t="shared" si="60"/>
        <v>0</v>
      </c>
      <c r="W104" s="265">
        <f t="shared" si="60"/>
        <v>0</v>
      </c>
      <c r="X104" s="265">
        <f t="shared" si="60"/>
        <v>0</v>
      </c>
      <c r="Y104" s="265">
        <f t="shared" si="60"/>
        <v>0</v>
      </c>
      <c r="Z104" s="265">
        <f t="shared" si="60"/>
        <v>0</v>
      </c>
      <c r="AA104" s="265">
        <f t="shared" si="60"/>
        <v>0</v>
      </c>
      <c r="AB104" s="265">
        <f t="shared" si="60"/>
        <v>3.5</v>
      </c>
      <c r="AC104" s="265">
        <f t="shared" si="60"/>
        <v>0</v>
      </c>
      <c r="AD104" s="265">
        <f t="shared" si="60"/>
        <v>0</v>
      </c>
      <c r="AE104" s="265">
        <f t="shared" si="60"/>
        <v>0</v>
      </c>
      <c r="AF104" s="265">
        <f t="shared" si="60"/>
        <v>0</v>
      </c>
      <c r="AG104" s="265">
        <f t="shared" si="60"/>
        <v>0</v>
      </c>
      <c r="AH104" s="265">
        <f t="shared" si="60"/>
        <v>0</v>
      </c>
      <c r="AI104" s="265">
        <f t="shared" si="60"/>
        <v>0</v>
      </c>
      <c r="AJ104" s="265">
        <f t="shared" si="60"/>
        <v>0</v>
      </c>
      <c r="AK104" s="265">
        <f t="shared" si="60"/>
        <v>0</v>
      </c>
      <c r="AL104" s="265">
        <f t="shared" si="60"/>
        <v>0</v>
      </c>
      <c r="AM104" s="265">
        <f t="shared" si="60"/>
        <v>0</v>
      </c>
      <c r="AN104" s="265">
        <f t="shared" si="60"/>
        <v>0</v>
      </c>
      <c r="AO104" s="265">
        <f t="shared" ref="AO104:AU104" si="61">IF(SUM(AO93:AO103)&gt;8,SUM(AO93:AO103)-8,0)+IF(SUM(AO93:AO103)&gt;12,SUM(AO93:AO103)-12,0)</f>
        <v>0</v>
      </c>
      <c r="AP104" s="265">
        <f t="shared" si="61"/>
        <v>0</v>
      </c>
      <c r="AQ104" s="265">
        <f t="shared" si="61"/>
        <v>0</v>
      </c>
      <c r="AR104" s="265">
        <f t="shared" si="61"/>
        <v>0</v>
      </c>
      <c r="AS104" s="265">
        <f t="shared" si="61"/>
        <v>0</v>
      </c>
      <c r="AT104" s="265">
        <f t="shared" si="61"/>
        <v>0</v>
      </c>
      <c r="AU104" s="265">
        <f t="shared" si="61"/>
        <v>0</v>
      </c>
      <c r="AV104" s="265">
        <f t="shared" ref="AV104:AW104" si="62">IF(SUM(AV93:AV103)&gt;8,SUM(AV93:AV103)-8,0)+IF(SUM(AV93:AV103)&gt;12,SUM(AV93:AV103)-12,0)</f>
        <v>0</v>
      </c>
      <c r="AW104" s="265">
        <f t="shared" si="62"/>
        <v>0</v>
      </c>
      <c r="AX104" s="265">
        <f t="shared" ref="AX104" si="63">IF(SUM(AX93:AX103)&gt;8,SUM(AX93:AX103)-8,0)+IF(SUM(AX93:AX103)&gt;12,SUM(AX93:AX103)-12,0)</f>
        <v>0</v>
      </c>
      <c r="AY104" s="469">
        <f>IF(SUM(AY93:AY103)&gt;8,SUM(AY93:AY103)-8,0)+IF(SUM(AY93:AY103)&gt;12,SUM(AY93:AY103)-12,0)</f>
        <v>0</v>
      </c>
      <c r="BA104" s="246"/>
    </row>
    <row r="105" spans="1:53" s="271" customFormat="1" x14ac:dyDescent="0.2">
      <c r="A105" s="266">
        <f t="shared" si="59"/>
        <v>42544</v>
      </c>
      <c r="B105" s="267" t="s">
        <v>86</v>
      </c>
      <c r="C105" s="268">
        <f t="shared" ref="C105:AN105" si="64">IFERROR((C$211*SUM(C93:C100)+C$212*SUM(C101:C103))/SUM(C93:C103)/2,0)*C104</f>
        <v>0</v>
      </c>
      <c r="D105" s="269">
        <f t="shared" si="64"/>
        <v>0</v>
      </c>
      <c r="E105" s="269">
        <f t="shared" si="64"/>
        <v>0</v>
      </c>
      <c r="F105" s="269">
        <f t="shared" si="64"/>
        <v>0</v>
      </c>
      <c r="G105" s="269">
        <f t="shared" si="64"/>
        <v>0</v>
      </c>
      <c r="H105" s="269">
        <f t="shared" si="64"/>
        <v>0</v>
      </c>
      <c r="I105" s="269">
        <f t="shared" si="64"/>
        <v>0</v>
      </c>
      <c r="J105" s="269">
        <f t="shared" si="64"/>
        <v>0</v>
      </c>
      <c r="K105" s="269">
        <f t="shared" si="64"/>
        <v>0</v>
      </c>
      <c r="L105" s="269">
        <f t="shared" si="64"/>
        <v>0</v>
      </c>
      <c r="M105" s="269">
        <f t="shared" si="64"/>
        <v>0</v>
      </c>
      <c r="N105" s="269">
        <f t="shared" si="64"/>
        <v>0</v>
      </c>
      <c r="O105" s="269">
        <f t="shared" si="64"/>
        <v>1.25</v>
      </c>
      <c r="P105" s="269">
        <f t="shared" si="64"/>
        <v>0</v>
      </c>
      <c r="Q105" s="269">
        <f t="shared" si="64"/>
        <v>0</v>
      </c>
      <c r="R105" s="269">
        <f t="shared" si="64"/>
        <v>0</v>
      </c>
      <c r="S105" s="269">
        <f t="shared" si="64"/>
        <v>0</v>
      </c>
      <c r="T105" s="269">
        <f t="shared" si="64"/>
        <v>0</v>
      </c>
      <c r="U105" s="269">
        <f t="shared" si="64"/>
        <v>0</v>
      </c>
      <c r="V105" s="269">
        <f t="shared" si="64"/>
        <v>0</v>
      </c>
      <c r="W105" s="269">
        <f t="shared" si="64"/>
        <v>0</v>
      </c>
      <c r="X105" s="269">
        <f t="shared" si="64"/>
        <v>0</v>
      </c>
      <c r="Y105" s="269">
        <f t="shared" si="64"/>
        <v>0</v>
      </c>
      <c r="Z105" s="269">
        <f t="shared" si="64"/>
        <v>0</v>
      </c>
      <c r="AA105" s="269">
        <f t="shared" si="64"/>
        <v>0</v>
      </c>
      <c r="AB105" s="269">
        <f t="shared" si="64"/>
        <v>19.630434782608695</v>
      </c>
      <c r="AC105" s="269">
        <f t="shared" si="64"/>
        <v>0</v>
      </c>
      <c r="AD105" s="269">
        <f t="shared" si="64"/>
        <v>0</v>
      </c>
      <c r="AE105" s="269">
        <f t="shared" si="64"/>
        <v>0</v>
      </c>
      <c r="AF105" s="269">
        <f t="shared" si="64"/>
        <v>0</v>
      </c>
      <c r="AG105" s="269">
        <f t="shared" si="64"/>
        <v>0</v>
      </c>
      <c r="AH105" s="269">
        <f t="shared" si="64"/>
        <v>0</v>
      </c>
      <c r="AI105" s="269">
        <f t="shared" si="64"/>
        <v>0</v>
      </c>
      <c r="AJ105" s="269">
        <f t="shared" si="64"/>
        <v>0</v>
      </c>
      <c r="AK105" s="269">
        <f t="shared" si="64"/>
        <v>0</v>
      </c>
      <c r="AL105" s="269">
        <f t="shared" si="64"/>
        <v>0</v>
      </c>
      <c r="AM105" s="269">
        <f t="shared" si="64"/>
        <v>0</v>
      </c>
      <c r="AN105" s="269">
        <f t="shared" si="64"/>
        <v>0</v>
      </c>
      <c r="AO105" s="269">
        <f t="shared" ref="AO105:AU105" si="65">IFERROR((AO$211*SUM(AO93:AO100)+AO$212*SUM(AO101:AO103))/SUM(AO93:AO103)/2,0)*AO104</f>
        <v>0</v>
      </c>
      <c r="AP105" s="269">
        <f t="shared" si="65"/>
        <v>0</v>
      </c>
      <c r="AQ105" s="269">
        <f t="shared" si="65"/>
        <v>0</v>
      </c>
      <c r="AR105" s="269">
        <f t="shared" si="65"/>
        <v>0</v>
      </c>
      <c r="AS105" s="269">
        <f t="shared" si="65"/>
        <v>0</v>
      </c>
      <c r="AT105" s="269">
        <f t="shared" si="65"/>
        <v>0</v>
      </c>
      <c r="AU105" s="269">
        <f t="shared" si="65"/>
        <v>0</v>
      </c>
      <c r="AV105" s="269">
        <f t="shared" ref="AV105:AW105" si="66">IFERROR((AV$211*SUM(AV93:AV100)+AV$212*SUM(AV101:AV103))/SUM(AV93:AV103)/2,0)*AV104</f>
        <v>0</v>
      </c>
      <c r="AW105" s="269">
        <f t="shared" si="66"/>
        <v>0</v>
      </c>
      <c r="AX105" s="269">
        <f t="shared" ref="AX105" si="67">IFERROR((AX$211*SUM(AX93:AX100)+AX$212*SUM(AX101:AX103))/SUM(AX93:AX103)/2,0)*AX104</f>
        <v>0</v>
      </c>
      <c r="AY105" s="470">
        <f>IFERROR((AY$211*SUM(AY93:AY100)+AY$212*SUM(AY101:AY103))/SUM(AY93:AY103)/2,0)*AY104</f>
        <v>0</v>
      </c>
      <c r="BA105" s="246"/>
    </row>
    <row r="106" spans="1:53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250">
        <f>SUMPRODUCT((Driver!$A$2:$A$17=$A106)*(DriverEmp=AX$1),Driver!$C$2:$V$17)</f>
        <v>0</v>
      </c>
      <c r="AY106" s="467">
        <f>SUMPRODUCT((Driver!$A$2:$A$17=$A106)*(DriverEmp=AY$1),Driver!$C$2:$V$17)</f>
        <v>0</v>
      </c>
      <c r="BA106" s="246"/>
    </row>
    <row r="107" spans="1:53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8</v>
      </c>
      <c r="L107" s="250">
        <f>SUMPRODUCT((PP!$A$2:$A$80=$A107)*(PPEmp=L$1),PP!$D$2:$BD$80)</f>
        <v>6.67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6.5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7.5</v>
      </c>
      <c r="V107" s="250">
        <f>SUMPRODUCT((PP!$A$2:$A$80=$A107)*(PPEmp=V$1),PP!$D$2:$BD$80)</f>
        <v>8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8</v>
      </c>
      <c r="AC107" s="250">
        <f>SUMPRODUCT((PP!$A$2:$A$80=$A107)*(PPEmp=AC$1),PP!$D$2:$BD$80)</f>
        <v>0</v>
      </c>
      <c r="AD107" s="250">
        <f>SUMPRODUCT((PP!$A$2:$A$80=$A107)*(PPEmp=AD$1),PP!$D$2:$BD$80)</f>
        <v>7.5</v>
      </c>
      <c r="AE107" s="250">
        <f>SUMPRODUCT((PP!$A$2:$A$80=$A107)*(PPEmp=AE$1),PP!$D$2:$BD$80)</f>
        <v>0</v>
      </c>
      <c r="AF107" s="250">
        <f>SUMPRODUCT((PP!$A$2:$A$80=$A107)*(PPEmp=AF$1),PP!$D$2:$BD$80)</f>
        <v>7.75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250">
        <f>SUMPRODUCT((PP!$A$2:$A$80=$A107)*(PPEmp=AX$1),PP!$D$2:$BD$80)</f>
        <v>0</v>
      </c>
      <c r="AY107" s="467">
        <f>SUMPRODUCT((PP!$A$2:$A$80=$A107)*(PPEmp=AY$1),PP!$D$2:$BD$80)</f>
        <v>0</v>
      </c>
      <c r="BA107" s="246"/>
    </row>
    <row r="108" spans="1:53" s="271" customFormat="1" x14ac:dyDescent="0.2">
      <c r="A108" s="247">
        <f t="shared" si="59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4.5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3.2500000000000018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4.2500000000000009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250">
        <f>SUMPRODUCT((FH!$A$2:$A$97=$A108)*(FHEmp=AX$1),FH!$E$2:$AZ$97)</f>
        <v>0</v>
      </c>
      <c r="AY108" s="467">
        <f>SUMPRODUCT((FH!$A$2:$A$97=$A108)*(FHEmp=AY$1),FH!$E$2:$AZ$97)</f>
        <v>0</v>
      </c>
      <c r="BA108" s="246"/>
    </row>
    <row r="109" spans="1:53" s="271" customFormat="1" x14ac:dyDescent="0.2">
      <c r="A109" s="247">
        <f t="shared" si="59"/>
        <v>42545</v>
      </c>
      <c r="B109" s="253" t="str">
        <f>Total!$K$1</f>
        <v>T22</v>
      </c>
      <c r="C109" s="249">
        <f>SUMPRODUCT(('T22'!$A$2:$A$97=$A109)*(T22Emp=C$1),'T22'!$E$2:$AZ$97)</f>
        <v>5.25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4.2500000000000009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3.9999999999999991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250">
        <f>SUMPRODUCT(('T22'!$A$2:$A$97=$A109)*(T22Emp=AX$1),'T22'!$E$2:$AZ$97)</f>
        <v>0</v>
      </c>
      <c r="AY109" s="467">
        <f>SUMPRODUCT(('T22'!$A$2:$A$97=$A109)*(T22Emp=AY$1),'T22'!$E$2:$AZ$97)</f>
        <v>0</v>
      </c>
      <c r="BA109" s="246"/>
    </row>
    <row r="110" spans="1:53" s="271" customFormat="1" x14ac:dyDescent="0.2">
      <c r="A110" s="247">
        <f t="shared" si="59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250">
        <f>SUMPRODUCT((RF!$A$2:$A$17=$A110)*(RFEmp=AX$1)*(RF!$H$21:$AO$21="RF Valet"),RF!$H$2:$AO$17)</f>
        <v>0</v>
      </c>
      <c r="AY110" s="467">
        <f>SUMPRODUCT((RF!$A$2:$A$17=$A110)*(RFEmp=AY$1)*(RF!$H$21:$AO$21="RF Valet"),RF!$H$2:$AO$17)</f>
        <v>0</v>
      </c>
      <c r="BA110" s="246"/>
    </row>
    <row r="111" spans="1:53" s="271" customFormat="1" x14ac:dyDescent="0.2">
      <c r="A111" s="247">
        <f t="shared" si="59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250">
        <f>SUMPRODUCT(('RC'!$A$2:$A$17=$A111)*(RCEmp=AX$1),'RC'!$D$2:$AK$17)</f>
        <v>0</v>
      </c>
      <c r="AY111" s="467">
        <f>SUMPRODUCT(('RC'!$A$2:$A$17=$A111)*(RCEmp=AY$1),'RC'!$D$2:$AK$17)</f>
        <v>0</v>
      </c>
      <c r="BA111" s="246"/>
    </row>
    <row r="112" spans="1:53" s="271" customFormat="1" x14ac:dyDescent="0.2">
      <c r="A112" s="247">
        <f t="shared" si="59"/>
        <v>42545</v>
      </c>
      <c r="B112" s="614" t="s">
        <v>154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250">
        <f>SUMPRODUCT((HoO!$A$2:$A$34=$A112)*(HoOEmp=AX$1),HoO!$E$2:$Y$34)</f>
        <v>0</v>
      </c>
      <c r="AY112" s="467">
        <f>SUMPRODUCT((HoO!$A$2:$A$34=$A112)*(HoOEmp=AY$1),HoO!$E$2:$Y$34)</f>
        <v>0</v>
      </c>
      <c r="BA112" s="246"/>
    </row>
    <row r="113" spans="1:53" s="271" customFormat="1" x14ac:dyDescent="0.2">
      <c r="A113" s="247">
        <f t="shared" si="59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250">
        <f>SUMPRODUCT((TM!$A$2:$A$17=$A113)*(TMEmp=AX$1),TM!$D$2:$AK$17)</f>
        <v>0</v>
      </c>
      <c r="AY113" s="467">
        <f>SUMPRODUCT((TM!$A$2:$A$17=$A113)*(TMEmp=AY$1),TM!$D$2:$AK$17)</f>
        <v>0</v>
      </c>
      <c r="BA113" s="246"/>
    </row>
    <row r="114" spans="1:53" s="271" customFormat="1" x14ac:dyDescent="0.2">
      <c r="A114" s="256">
        <f t="shared" si="59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259">
        <f>SUMPRODUCT((PC!$A$2:$A$80=$A114)*(PCEmp=AX$1),PC!$D$2:$BD$80)</f>
        <v>0</v>
      </c>
      <c r="AY114" s="468">
        <f>SUMPRODUCT((PC!$A$2:$A$80=$A114)*(PCEmp=AY$1),PC!$D$2:$BD$80)</f>
        <v>0</v>
      </c>
      <c r="BA114" s="246"/>
    </row>
    <row r="115" spans="1:53" s="271" customFormat="1" x14ac:dyDescent="0.2">
      <c r="A115" s="247">
        <f t="shared" si="59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250">
        <f>SUMPRODUCT((RF!$A$2:$A$17=$A115)*(RFEmp=AX$1)*(RF!$H$21:$AO$21="RF Lead"),RF!$H$2:$AO$17)</f>
        <v>0</v>
      </c>
      <c r="AY115" s="467">
        <f>SUMPRODUCT((RF!$A$2:$A$17=$A115)*(RFEmp=AY$1)*(RF!$H$21:$AO$21="RF Lead"),RF!$H$2:$AO$17)</f>
        <v>0</v>
      </c>
    </row>
    <row r="116" spans="1:53" s="271" customFormat="1" x14ac:dyDescent="0.2">
      <c r="A116" s="260">
        <f t="shared" si="59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2.75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250">
        <f>SUMPRODUCT((SC!$A$2:$A$34=$A116)*(SCEmp=AX$1),SC!$F$2:$Z$34)</f>
        <v>0</v>
      </c>
      <c r="AY116" s="467">
        <f>SUMPRODUCT((SC!$A$2:$A$34=$A116)*(SCEmp=AY$1),SC!$F$2:$Z$34)</f>
        <v>0</v>
      </c>
    </row>
    <row r="117" spans="1:53" s="271" customFormat="1" x14ac:dyDescent="0.2">
      <c r="A117" s="262">
        <f t="shared" si="59"/>
        <v>42545</v>
      </c>
      <c r="B117" s="263" t="s">
        <v>87</v>
      </c>
      <c r="C117" s="264">
        <f t="shared" ref="C117:AN117" si="68">IF(SUM(C106:C116)&gt;8,SUM(C106:C116)-8,0)+IF(SUM(C106:C116)&gt;12,SUM(C106:C116)-12,0)</f>
        <v>0</v>
      </c>
      <c r="D117" s="265">
        <f t="shared" si="68"/>
        <v>0</v>
      </c>
      <c r="E117" s="265">
        <f t="shared" si="68"/>
        <v>0</v>
      </c>
      <c r="F117" s="265">
        <f t="shared" si="68"/>
        <v>0</v>
      </c>
      <c r="G117" s="265">
        <f t="shared" si="68"/>
        <v>0</v>
      </c>
      <c r="H117" s="265">
        <f t="shared" si="68"/>
        <v>0</v>
      </c>
      <c r="I117" s="265">
        <f t="shared" si="68"/>
        <v>0</v>
      </c>
      <c r="J117" s="265">
        <f t="shared" si="68"/>
        <v>0</v>
      </c>
      <c r="K117" s="265">
        <f t="shared" si="68"/>
        <v>0</v>
      </c>
      <c r="L117" s="265">
        <f t="shared" si="68"/>
        <v>0</v>
      </c>
      <c r="M117" s="265">
        <f t="shared" si="68"/>
        <v>0</v>
      </c>
      <c r="N117" s="265">
        <f t="shared" si="68"/>
        <v>0</v>
      </c>
      <c r="O117" s="265">
        <f t="shared" si="68"/>
        <v>0</v>
      </c>
      <c r="P117" s="265">
        <f t="shared" si="68"/>
        <v>0</v>
      </c>
      <c r="Q117" s="265">
        <f t="shared" si="68"/>
        <v>0</v>
      </c>
      <c r="R117" s="265">
        <f t="shared" si="68"/>
        <v>0</v>
      </c>
      <c r="S117" s="265">
        <f t="shared" si="68"/>
        <v>0</v>
      </c>
      <c r="T117" s="265">
        <f t="shared" si="68"/>
        <v>0</v>
      </c>
      <c r="U117" s="265">
        <f t="shared" si="68"/>
        <v>0</v>
      </c>
      <c r="V117" s="265">
        <f t="shared" si="68"/>
        <v>0</v>
      </c>
      <c r="W117" s="265">
        <f t="shared" si="68"/>
        <v>0</v>
      </c>
      <c r="X117" s="265">
        <f t="shared" si="68"/>
        <v>0</v>
      </c>
      <c r="Y117" s="265">
        <f t="shared" si="68"/>
        <v>0</v>
      </c>
      <c r="Z117" s="265">
        <f t="shared" si="68"/>
        <v>0</v>
      </c>
      <c r="AA117" s="265">
        <f t="shared" si="68"/>
        <v>0</v>
      </c>
      <c r="AB117" s="265">
        <f t="shared" si="68"/>
        <v>2.75</v>
      </c>
      <c r="AC117" s="265">
        <f t="shared" si="68"/>
        <v>0</v>
      </c>
      <c r="AD117" s="265">
        <f t="shared" si="68"/>
        <v>0</v>
      </c>
      <c r="AE117" s="265">
        <f t="shared" si="68"/>
        <v>0</v>
      </c>
      <c r="AF117" s="265">
        <f t="shared" si="68"/>
        <v>0</v>
      </c>
      <c r="AG117" s="265">
        <f t="shared" si="68"/>
        <v>0</v>
      </c>
      <c r="AH117" s="265">
        <f t="shared" si="68"/>
        <v>0</v>
      </c>
      <c r="AI117" s="265">
        <f t="shared" si="68"/>
        <v>0</v>
      </c>
      <c r="AJ117" s="265">
        <f t="shared" si="68"/>
        <v>0</v>
      </c>
      <c r="AK117" s="265">
        <f t="shared" si="68"/>
        <v>0</v>
      </c>
      <c r="AL117" s="265">
        <f t="shared" si="68"/>
        <v>0</v>
      </c>
      <c r="AM117" s="265">
        <f t="shared" si="68"/>
        <v>0</v>
      </c>
      <c r="AN117" s="265">
        <f t="shared" si="68"/>
        <v>0</v>
      </c>
      <c r="AO117" s="265">
        <f t="shared" ref="AO117:AU117" si="69">IF(SUM(AO106:AO116)&gt;8,SUM(AO106:AO116)-8,0)+IF(SUM(AO106:AO116)&gt;12,SUM(AO106:AO116)-12,0)</f>
        <v>0</v>
      </c>
      <c r="AP117" s="265">
        <f t="shared" si="69"/>
        <v>0</v>
      </c>
      <c r="AQ117" s="265">
        <f t="shared" si="69"/>
        <v>0</v>
      </c>
      <c r="AR117" s="265">
        <f t="shared" si="69"/>
        <v>0</v>
      </c>
      <c r="AS117" s="265">
        <f t="shared" si="69"/>
        <v>0</v>
      </c>
      <c r="AT117" s="265">
        <f t="shared" si="69"/>
        <v>0</v>
      </c>
      <c r="AU117" s="265">
        <f t="shared" si="69"/>
        <v>0</v>
      </c>
      <c r="AV117" s="265">
        <f t="shared" ref="AV117:AW117" si="70">IF(SUM(AV106:AV116)&gt;8,SUM(AV106:AV116)-8,0)+IF(SUM(AV106:AV116)&gt;12,SUM(AV106:AV116)-12,0)</f>
        <v>0</v>
      </c>
      <c r="AW117" s="265">
        <f t="shared" si="70"/>
        <v>0</v>
      </c>
      <c r="AX117" s="265">
        <f t="shared" ref="AX117" si="71">IF(SUM(AX106:AX116)&gt;8,SUM(AX106:AX116)-8,0)+IF(SUM(AX106:AX116)&gt;12,SUM(AX106:AX116)-12,0)</f>
        <v>0</v>
      </c>
      <c r="AY117" s="469">
        <f>IF(SUM(AY106:AY116)&gt;8,SUM(AY106:AY116)-8,0)+IF(SUM(AY106:AY116)&gt;12,SUM(AY106:AY116)-12,0)</f>
        <v>0</v>
      </c>
    </row>
    <row r="118" spans="1:53" s="271" customFormat="1" x14ac:dyDescent="0.2">
      <c r="A118" s="266">
        <f t="shared" si="59"/>
        <v>42545</v>
      </c>
      <c r="B118" s="267" t="s">
        <v>86</v>
      </c>
      <c r="C118" s="268">
        <f t="shared" ref="C118:AN118" si="72">IFERROR((C$211*SUM(C106:C113)+C$212*SUM(C114:C116))/SUM(C106:C116)/2,0)*C117</f>
        <v>0</v>
      </c>
      <c r="D118" s="269">
        <f t="shared" si="72"/>
        <v>0</v>
      </c>
      <c r="E118" s="269">
        <f t="shared" si="72"/>
        <v>0</v>
      </c>
      <c r="F118" s="269">
        <f t="shared" si="72"/>
        <v>0</v>
      </c>
      <c r="G118" s="269">
        <f t="shared" si="72"/>
        <v>0</v>
      </c>
      <c r="H118" s="269">
        <f t="shared" si="72"/>
        <v>0</v>
      </c>
      <c r="I118" s="269">
        <f t="shared" si="72"/>
        <v>0</v>
      </c>
      <c r="J118" s="269">
        <f t="shared" si="72"/>
        <v>0</v>
      </c>
      <c r="K118" s="269">
        <f t="shared" si="72"/>
        <v>0</v>
      </c>
      <c r="L118" s="269">
        <f t="shared" si="72"/>
        <v>0</v>
      </c>
      <c r="M118" s="269">
        <f t="shared" si="72"/>
        <v>0</v>
      </c>
      <c r="N118" s="269">
        <f t="shared" si="72"/>
        <v>0</v>
      </c>
      <c r="O118" s="269">
        <f t="shared" si="72"/>
        <v>0</v>
      </c>
      <c r="P118" s="269">
        <f t="shared" si="72"/>
        <v>0</v>
      </c>
      <c r="Q118" s="269">
        <f t="shared" si="72"/>
        <v>0</v>
      </c>
      <c r="R118" s="269">
        <f t="shared" si="72"/>
        <v>0</v>
      </c>
      <c r="S118" s="269">
        <f t="shared" si="72"/>
        <v>0</v>
      </c>
      <c r="T118" s="269">
        <f t="shared" si="72"/>
        <v>0</v>
      </c>
      <c r="U118" s="269">
        <f t="shared" si="72"/>
        <v>0</v>
      </c>
      <c r="V118" s="269">
        <f t="shared" si="72"/>
        <v>0</v>
      </c>
      <c r="W118" s="269">
        <f t="shared" si="72"/>
        <v>0</v>
      </c>
      <c r="X118" s="269">
        <f t="shared" si="72"/>
        <v>0</v>
      </c>
      <c r="Y118" s="269">
        <f t="shared" si="72"/>
        <v>0</v>
      </c>
      <c r="Z118" s="269">
        <f t="shared" si="72"/>
        <v>0</v>
      </c>
      <c r="AA118" s="269">
        <f t="shared" si="72"/>
        <v>0</v>
      </c>
      <c r="AB118" s="269">
        <f t="shared" si="72"/>
        <v>14.981104651162791</v>
      </c>
      <c r="AC118" s="269">
        <f t="shared" si="72"/>
        <v>0</v>
      </c>
      <c r="AD118" s="269">
        <f t="shared" si="72"/>
        <v>0</v>
      </c>
      <c r="AE118" s="269">
        <f t="shared" si="72"/>
        <v>0</v>
      </c>
      <c r="AF118" s="269">
        <f t="shared" si="72"/>
        <v>0</v>
      </c>
      <c r="AG118" s="269">
        <f t="shared" si="72"/>
        <v>0</v>
      </c>
      <c r="AH118" s="269">
        <f t="shared" si="72"/>
        <v>0</v>
      </c>
      <c r="AI118" s="269">
        <f t="shared" si="72"/>
        <v>0</v>
      </c>
      <c r="AJ118" s="269">
        <f t="shared" si="72"/>
        <v>0</v>
      </c>
      <c r="AK118" s="269">
        <f t="shared" si="72"/>
        <v>0</v>
      </c>
      <c r="AL118" s="269">
        <f t="shared" si="72"/>
        <v>0</v>
      </c>
      <c r="AM118" s="269">
        <f t="shared" si="72"/>
        <v>0</v>
      </c>
      <c r="AN118" s="269">
        <f t="shared" si="72"/>
        <v>0</v>
      </c>
      <c r="AO118" s="269">
        <f t="shared" ref="AO118:AU118" si="73">IFERROR((AO$211*SUM(AO106:AO113)+AO$212*SUM(AO114:AO116))/SUM(AO106:AO116)/2,0)*AO117</f>
        <v>0</v>
      </c>
      <c r="AP118" s="269">
        <f t="shared" si="73"/>
        <v>0</v>
      </c>
      <c r="AQ118" s="269">
        <f t="shared" si="73"/>
        <v>0</v>
      </c>
      <c r="AR118" s="269">
        <f t="shared" si="73"/>
        <v>0</v>
      </c>
      <c r="AS118" s="269">
        <f t="shared" si="73"/>
        <v>0</v>
      </c>
      <c r="AT118" s="269">
        <f t="shared" si="73"/>
        <v>0</v>
      </c>
      <c r="AU118" s="269">
        <f t="shared" si="73"/>
        <v>0</v>
      </c>
      <c r="AV118" s="269">
        <f t="shared" ref="AV118:AW118" si="74">IFERROR((AV$211*SUM(AV106:AV113)+AV$212*SUM(AV114:AV116))/SUM(AV106:AV116)/2,0)*AV117</f>
        <v>0</v>
      </c>
      <c r="AW118" s="269">
        <f t="shared" si="74"/>
        <v>0</v>
      </c>
      <c r="AX118" s="269">
        <f t="shared" ref="AX118" si="75">IFERROR((AX$211*SUM(AX106:AX113)+AX$212*SUM(AX114:AX116))/SUM(AX106:AX116)/2,0)*AX117</f>
        <v>0</v>
      </c>
      <c r="AY118" s="470">
        <f>IFERROR((AY$211*SUM(AY106:AY113)+AY$212*SUM(AY114:AY116))/SUM(AY106:AY116)/2,0)*AY117</f>
        <v>0</v>
      </c>
    </row>
    <row r="119" spans="1:53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7.75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250">
        <f>SUMPRODUCT((Driver!$A$2:$A$17=$A119)*(DriverEmp=AX$1),Driver!$C$2:$V$17)</f>
        <v>0</v>
      </c>
      <c r="AY119" s="467">
        <f>SUMPRODUCT((Driver!$A$2:$A$17=$A119)*(DriverEmp=AY$1),Driver!$C$2:$V$17)</f>
        <v>0</v>
      </c>
    </row>
    <row r="120" spans="1:53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2.5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8.5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8.5</v>
      </c>
      <c r="Z120" s="250">
        <f>SUMPRODUCT((PP!$A$2:$A$80=$A120)*(PPEmp=Z$1),PP!$D$2:$BD$80)</f>
        <v>0</v>
      </c>
      <c r="AA120" s="250">
        <f>SUMPRODUCT((PP!$A$2:$A$80=$A120)*(PPEmp=AA$1),PP!$D$2:$BD$80)</f>
        <v>16.25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9.5500000000000007</v>
      </c>
      <c r="AE120" s="250">
        <f>SUMPRODUCT((PP!$A$2:$A$80=$A120)*(PPEmp=AE$1),PP!$D$2:$BD$80)</f>
        <v>0</v>
      </c>
      <c r="AF120" s="250">
        <f>SUMPRODUCT((PP!$A$2:$A$80=$A120)*(PPEmp=AF$1),PP!$D$2:$BD$80)</f>
        <v>2.75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250">
        <f>SUMPRODUCT((PP!$A$2:$A$80=$A120)*(PPEmp=AX$1),PP!$D$2:$BD$80)</f>
        <v>0</v>
      </c>
      <c r="AY120" s="467">
        <f>SUMPRODUCT((PP!$A$2:$A$80=$A120)*(PPEmp=AY$1),PP!$D$2:$BD$80)</f>
        <v>0</v>
      </c>
    </row>
    <row r="121" spans="1:53" s="271" customFormat="1" x14ac:dyDescent="0.2">
      <c r="A121" s="247">
        <f t="shared" si="59"/>
        <v>42546</v>
      </c>
      <c r="B121" s="252" t="str">
        <f>Total!$J$1</f>
        <v>FH</v>
      </c>
      <c r="C121" s="249">
        <f>SUMPRODUCT((FH!$A$2:$A$97=$A121)*(FHEmp=C$1),FH!$E$2:$AZ$97)</f>
        <v>6.75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7.5</v>
      </c>
      <c r="H121" s="250">
        <f>SUMPRODUCT((FH!$A$2:$A$97=$A121)*(FHEmp=H$1),FH!$E$2:$AZ$97)</f>
        <v>0</v>
      </c>
      <c r="I121" s="250">
        <f>SUMPRODUCT((FH!$A$2:$A$97=$A121)*(FHEmp=I$1),FH!$E$2:$AZ$97)</f>
        <v>7.7499999999999991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3.9999999999999991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250">
        <f>SUMPRODUCT((FH!$A$2:$A$97=$A121)*(FHEmp=AX$1),FH!$E$2:$AZ$97)</f>
        <v>0</v>
      </c>
      <c r="AY121" s="467">
        <f>SUMPRODUCT((FH!$A$2:$A$97=$A121)*(FHEmp=AY$1),FH!$E$2:$AZ$97)</f>
        <v>0</v>
      </c>
    </row>
    <row r="122" spans="1:53" s="271" customFormat="1" x14ac:dyDescent="0.2">
      <c r="A122" s="247">
        <f t="shared" si="59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5.25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5.25</v>
      </c>
      <c r="R122" s="250">
        <f>SUMPRODUCT(('T22'!$A$2:$A$97=$A122)*(T22Emp=R$1),'T22'!$E$2:$AZ$97)</f>
        <v>0</v>
      </c>
      <c r="S122" s="250">
        <f>SUMPRODUCT(('T22'!$A$2:$A$97=$A122)*(T22Emp=S$1),'T22'!$E$2:$AZ$97)</f>
        <v>3.9999999999999991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250">
        <f>SUMPRODUCT(('T22'!$A$2:$A$97=$A122)*(T22Emp=AX$1),'T22'!$E$2:$AZ$97)</f>
        <v>0</v>
      </c>
      <c r="AY122" s="467">
        <f>SUMPRODUCT(('T22'!$A$2:$A$97=$A122)*(T22Emp=AY$1),'T22'!$E$2:$AZ$97)</f>
        <v>0</v>
      </c>
    </row>
    <row r="123" spans="1:53" s="271" customFormat="1" x14ac:dyDescent="0.2">
      <c r="A123" s="247">
        <f t="shared" si="59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250">
        <f>SUMPRODUCT((RF!$A$2:$A$17=$A123)*(RFEmp=AX$1)*(RF!$H$21:$AO$21="RF Valet"),RF!$H$2:$AO$17)</f>
        <v>0</v>
      </c>
      <c r="AY123" s="467">
        <f>SUMPRODUCT((RF!$A$2:$A$17=$A123)*(RFEmp=AY$1)*(RF!$H$21:$AO$21="RF Valet"),RF!$H$2:$AO$17)</f>
        <v>0</v>
      </c>
    </row>
    <row r="124" spans="1:53" s="271" customFormat="1" x14ac:dyDescent="0.2">
      <c r="A124" s="247">
        <f t="shared" si="59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10.25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4.5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250">
        <f>SUMPRODUCT(('RC'!$A$2:$A$17=$A124)*(RCEmp=AX$1),'RC'!$D$2:$AK$17)</f>
        <v>0</v>
      </c>
      <c r="AY124" s="467">
        <f>SUMPRODUCT(('RC'!$A$2:$A$17=$A124)*(RCEmp=AY$1),'RC'!$D$2:$AK$17)</f>
        <v>0</v>
      </c>
    </row>
    <row r="125" spans="1:53" s="271" customFormat="1" x14ac:dyDescent="0.2">
      <c r="A125" s="247">
        <f t="shared" si="59"/>
        <v>42546</v>
      </c>
      <c r="B125" s="614" t="s">
        <v>154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250">
        <f>SUMPRODUCT((HoO!$A$2:$A$34=$A125)*(HoOEmp=AX$1),HoO!$E$2:$Y$34)</f>
        <v>0</v>
      </c>
      <c r="AY125" s="467">
        <f>SUMPRODUCT((HoO!$A$2:$A$34=$A125)*(HoOEmp=AY$1),HoO!$E$2:$Y$34)</f>
        <v>0</v>
      </c>
    </row>
    <row r="126" spans="1:53" s="271" customFormat="1" x14ac:dyDescent="0.2">
      <c r="A126" s="247">
        <f t="shared" si="59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250">
        <f>SUMPRODUCT((TM!$A$2:$A$17=$A126)*(TMEmp=AX$1),TM!$D$2:$AK$17)</f>
        <v>0</v>
      </c>
      <c r="AY126" s="467">
        <f>SUMPRODUCT((TM!$A$2:$A$17=$A126)*(TMEmp=AY$1),TM!$D$2:$AK$17)</f>
        <v>0</v>
      </c>
    </row>
    <row r="127" spans="1:53" s="271" customFormat="1" x14ac:dyDescent="0.2">
      <c r="A127" s="256">
        <f t="shared" si="59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259">
        <f>SUMPRODUCT((PC!$A$2:$A$80=$A127)*(PCEmp=AX$1),PC!$D$2:$BD$80)</f>
        <v>0</v>
      </c>
      <c r="AY127" s="468">
        <f>SUMPRODUCT((PC!$A$2:$A$80=$A127)*(PCEmp=AY$1),PC!$D$2:$BD$80)</f>
        <v>0</v>
      </c>
    </row>
    <row r="128" spans="1:53" s="271" customFormat="1" x14ac:dyDescent="0.2">
      <c r="A128" s="247">
        <f t="shared" si="59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250">
        <f>SUMPRODUCT((RF!$A$2:$A$17=$A128)*(RFEmp=AX$1)*(RF!$H$21:$AO$21="RF Lead"),RF!$H$2:$AO$17)</f>
        <v>0</v>
      </c>
      <c r="AY128" s="467">
        <f>SUMPRODUCT((RF!$A$2:$A$17=$A128)*(RFEmp=AY$1)*(RF!$H$21:$AO$21="RF Lead"),RF!$H$2:$AO$17)</f>
        <v>0</v>
      </c>
    </row>
    <row r="129" spans="1:51" s="271" customFormat="1" x14ac:dyDescent="0.2">
      <c r="A129" s="260">
        <f t="shared" si="59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250">
        <f>SUMPRODUCT((SC!$A$2:$A$34=$A129)*(SCEmp=AX$1),SC!$F$2:$Z$34)</f>
        <v>0</v>
      </c>
      <c r="AY129" s="467">
        <f>SUMPRODUCT((SC!$A$2:$A$34=$A129)*(SCEmp=AY$1),SC!$F$2:$Z$34)</f>
        <v>0</v>
      </c>
    </row>
    <row r="130" spans="1:51" s="271" customFormat="1" x14ac:dyDescent="0.2">
      <c r="A130" s="262">
        <f t="shared" si="59"/>
        <v>42546</v>
      </c>
      <c r="B130" s="263" t="s">
        <v>87</v>
      </c>
      <c r="C130" s="264">
        <f t="shared" ref="C130:AN130" si="76">IF(SUM(C119:C129)&gt;8,SUM(C119:C129)-8,0)+IF(SUM(C119:C129)&gt;12,SUM(C119:C129)-12,0)</f>
        <v>0</v>
      </c>
      <c r="D130" s="265">
        <f t="shared" si="76"/>
        <v>0</v>
      </c>
      <c r="E130" s="265">
        <f t="shared" si="76"/>
        <v>0</v>
      </c>
      <c r="F130" s="265">
        <f t="shared" si="76"/>
        <v>0</v>
      </c>
      <c r="G130" s="265">
        <f t="shared" si="76"/>
        <v>0</v>
      </c>
      <c r="H130" s="265">
        <f t="shared" si="76"/>
        <v>0</v>
      </c>
      <c r="I130" s="265">
        <f t="shared" si="76"/>
        <v>0</v>
      </c>
      <c r="J130" s="265">
        <f t="shared" si="76"/>
        <v>0.5</v>
      </c>
      <c r="K130" s="265">
        <f t="shared" si="76"/>
        <v>0</v>
      </c>
      <c r="L130" s="265">
        <f t="shared" si="76"/>
        <v>0</v>
      </c>
      <c r="M130" s="265">
        <f t="shared" si="76"/>
        <v>2.25</v>
      </c>
      <c r="N130" s="265">
        <f t="shared" si="76"/>
        <v>0</v>
      </c>
      <c r="O130" s="265">
        <f t="shared" si="76"/>
        <v>0</v>
      </c>
      <c r="P130" s="265">
        <f t="shared" si="76"/>
        <v>0</v>
      </c>
      <c r="Q130" s="265">
        <f t="shared" si="76"/>
        <v>0</v>
      </c>
      <c r="R130" s="265">
        <f t="shared" si="76"/>
        <v>0</v>
      </c>
      <c r="S130" s="265">
        <f t="shared" si="76"/>
        <v>0</v>
      </c>
      <c r="T130" s="265">
        <f t="shared" si="76"/>
        <v>0</v>
      </c>
      <c r="U130" s="265">
        <f t="shared" si="76"/>
        <v>0</v>
      </c>
      <c r="V130" s="265">
        <f t="shared" si="76"/>
        <v>0.5</v>
      </c>
      <c r="W130" s="265">
        <f t="shared" si="76"/>
        <v>0</v>
      </c>
      <c r="X130" s="265">
        <f t="shared" si="76"/>
        <v>0</v>
      </c>
      <c r="Y130" s="265">
        <f t="shared" si="76"/>
        <v>0.5</v>
      </c>
      <c r="Z130" s="265">
        <f t="shared" si="76"/>
        <v>0</v>
      </c>
      <c r="AA130" s="265">
        <f t="shared" si="76"/>
        <v>12.5</v>
      </c>
      <c r="AB130" s="265">
        <f t="shared" si="76"/>
        <v>0</v>
      </c>
      <c r="AC130" s="265">
        <f t="shared" si="76"/>
        <v>0</v>
      </c>
      <c r="AD130" s="265">
        <f t="shared" si="76"/>
        <v>1.5500000000000007</v>
      </c>
      <c r="AE130" s="265">
        <f t="shared" si="76"/>
        <v>0</v>
      </c>
      <c r="AF130" s="265">
        <f t="shared" si="76"/>
        <v>0</v>
      </c>
      <c r="AG130" s="265">
        <f t="shared" si="76"/>
        <v>0</v>
      </c>
      <c r="AH130" s="265">
        <f t="shared" si="76"/>
        <v>0</v>
      </c>
      <c r="AI130" s="265">
        <f t="shared" si="76"/>
        <v>0</v>
      </c>
      <c r="AJ130" s="265">
        <f t="shared" si="76"/>
        <v>0</v>
      </c>
      <c r="AK130" s="265">
        <f t="shared" si="76"/>
        <v>0</v>
      </c>
      <c r="AL130" s="265">
        <f t="shared" si="76"/>
        <v>0</v>
      </c>
      <c r="AM130" s="265">
        <f t="shared" si="76"/>
        <v>0</v>
      </c>
      <c r="AN130" s="265">
        <f t="shared" si="76"/>
        <v>0</v>
      </c>
      <c r="AO130" s="265">
        <f t="shared" ref="AO130:AU130" si="77">IF(SUM(AO119:AO129)&gt;8,SUM(AO119:AO129)-8,0)+IF(SUM(AO119:AO129)&gt;12,SUM(AO119:AO129)-12,0)</f>
        <v>0</v>
      </c>
      <c r="AP130" s="265">
        <f t="shared" si="77"/>
        <v>0</v>
      </c>
      <c r="AQ130" s="265">
        <f t="shared" si="77"/>
        <v>0</v>
      </c>
      <c r="AR130" s="265">
        <f t="shared" si="77"/>
        <v>0</v>
      </c>
      <c r="AS130" s="265">
        <f t="shared" si="77"/>
        <v>0</v>
      </c>
      <c r="AT130" s="265">
        <f t="shared" si="77"/>
        <v>0</v>
      </c>
      <c r="AU130" s="265">
        <f t="shared" si="77"/>
        <v>0</v>
      </c>
      <c r="AV130" s="265">
        <f t="shared" ref="AV130:AW130" si="78">IF(SUM(AV119:AV129)&gt;8,SUM(AV119:AV129)-8,0)+IF(SUM(AV119:AV129)&gt;12,SUM(AV119:AV129)-12,0)</f>
        <v>0</v>
      </c>
      <c r="AW130" s="265">
        <f t="shared" si="78"/>
        <v>0</v>
      </c>
      <c r="AX130" s="265">
        <f t="shared" ref="AX130" si="79">IF(SUM(AX119:AX129)&gt;8,SUM(AX119:AX129)-8,0)+IF(SUM(AX119:AX129)&gt;12,SUM(AX119:AX129)-12,0)</f>
        <v>0</v>
      </c>
      <c r="AY130" s="469">
        <f>IF(SUM(AY119:AY129)&gt;8,SUM(AY119:AY129)-8,0)+IF(SUM(AY119:AY129)&gt;12,SUM(AY119:AY129)-12,0)</f>
        <v>0</v>
      </c>
    </row>
    <row r="131" spans="1:51" s="271" customFormat="1" x14ac:dyDescent="0.2">
      <c r="A131" s="266">
        <f t="shared" si="59"/>
        <v>42546</v>
      </c>
      <c r="B131" s="267" t="s">
        <v>86</v>
      </c>
      <c r="C131" s="268">
        <f t="shared" ref="C131:AN131" si="80">IFERROR((C$211*SUM(C119:C126)+C$212*SUM(C127:C129))/SUM(C119:C129)/2,0)*C130</f>
        <v>0</v>
      </c>
      <c r="D131" s="269">
        <f t="shared" si="80"/>
        <v>0</v>
      </c>
      <c r="E131" s="269">
        <f t="shared" si="80"/>
        <v>0</v>
      </c>
      <c r="F131" s="269">
        <f t="shared" si="80"/>
        <v>0</v>
      </c>
      <c r="G131" s="269">
        <f t="shared" si="80"/>
        <v>0</v>
      </c>
      <c r="H131" s="269">
        <f t="shared" si="80"/>
        <v>0</v>
      </c>
      <c r="I131" s="269">
        <f t="shared" si="80"/>
        <v>0</v>
      </c>
      <c r="J131" s="269">
        <f t="shared" si="80"/>
        <v>2.5</v>
      </c>
      <c r="K131" s="269">
        <f t="shared" si="80"/>
        <v>0</v>
      </c>
      <c r="L131" s="269">
        <f t="shared" si="80"/>
        <v>0</v>
      </c>
      <c r="M131" s="269">
        <f t="shared" si="80"/>
        <v>11.25</v>
      </c>
      <c r="N131" s="269">
        <f t="shared" si="80"/>
        <v>0</v>
      </c>
      <c r="O131" s="269">
        <f t="shared" si="80"/>
        <v>0</v>
      </c>
      <c r="P131" s="269">
        <f t="shared" si="80"/>
        <v>0</v>
      </c>
      <c r="Q131" s="269">
        <f t="shared" si="80"/>
        <v>0</v>
      </c>
      <c r="R131" s="269">
        <f t="shared" si="80"/>
        <v>0</v>
      </c>
      <c r="S131" s="269">
        <f t="shared" si="80"/>
        <v>0</v>
      </c>
      <c r="T131" s="269">
        <f t="shared" si="80"/>
        <v>0</v>
      </c>
      <c r="U131" s="269">
        <f t="shared" si="80"/>
        <v>0</v>
      </c>
      <c r="V131" s="269">
        <f t="shared" si="80"/>
        <v>2.5</v>
      </c>
      <c r="W131" s="269">
        <f t="shared" si="80"/>
        <v>0</v>
      </c>
      <c r="X131" s="269">
        <f t="shared" si="80"/>
        <v>0</v>
      </c>
      <c r="Y131" s="269">
        <f t="shared" si="80"/>
        <v>2.5</v>
      </c>
      <c r="Z131" s="269">
        <f t="shared" si="80"/>
        <v>0</v>
      </c>
      <c r="AA131" s="269">
        <f t="shared" si="80"/>
        <v>62.5</v>
      </c>
      <c r="AB131" s="269">
        <f t="shared" si="80"/>
        <v>0</v>
      </c>
      <c r="AC131" s="269">
        <f t="shared" si="80"/>
        <v>0</v>
      </c>
      <c r="AD131" s="269">
        <f t="shared" si="80"/>
        <v>8.1375000000000028</v>
      </c>
      <c r="AE131" s="269">
        <f t="shared" si="80"/>
        <v>0</v>
      </c>
      <c r="AF131" s="269">
        <f t="shared" si="80"/>
        <v>0</v>
      </c>
      <c r="AG131" s="269">
        <f t="shared" si="80"/>
        <v>0</v>
      </c>
      <c r="AH131" s="269">
        <f t="shared" si="80"/>
        <v>0</v>
      </c>
      <c r="AI131" s="269">
        <f t="shared" si="80"/>
        <v>0</v>
      </c>
      <c r="AJ131" s="269">
        <f t="shared" si="80"/>
        <v>0</v>
      </c>
      <c r="AK131" s="269">
        <f t="shared" si="80"/>
        <v>0</v>
      </c>
      <c r="AL131" s="269">
        <f t="shared" si="80"/>
        <v>0</v>
      </c>
      <c r="AM131" s="269">
        <f t="shared" si="80"/>
        <v>0</v>
      </c>
      <c r="AN131" s="269">
        <f t="shared" si="80"/>
        <v>0</v>
      </c>
      <c r="AO131" s="269">
        <f t="shared" ref="AO131:AU131" si="81">IFERROR((AO$211*SUM(AO119:AO126)+AO$212*SUM(AO127:AO129))/SUM(AO119:AO129)/2,0)*AO130</f>
        <v>0</v>
      </c>
      <c r="AP131" s="269">
        <f t="shared" si="81"/>
        <v>0</v>
      </c>
      <c r="AQ131" s="269">
        <f t="shared" si="81"/>
        <v>0</v>
      </c>
      <c r="AR131" s="269">
        <f t="shared" si="81"/>
        <v>0</v>
      </c>
      <c r="AS131" s="269">
        <f t="shared" si="81"/>
        <v>0</v>
      </c>
      <c r="AT131" s="269">
        <f t="shared" si="81"/>
        <v>0</v>
      </c>
      <c r="AU131" s="269">
        <f t="shared" si="81"/>
        <v>0</v>
      </c>
      <c r="AV131" s="269">
        <f t="shared" ref="AV131:AW131" si="82">IFERROR((AV$211*SUM(AV119:AV126)+AV$212*SUM(AV127:AV129))/SUM(AV119:AV129)/2,0)*AV130</f>
        <v>0</v>
      </c>
      <c r="AW131" s="269">
        <f t="shared" si="82"/>
        <v>0</v>
      </c>
      <c r="AX131" s="269">
        <f t="shared" ref="AX131" si="83">IFERROR((AX$211*SUM(AX119:AX126)+AX$212*SUM(AX127:AX129))/SUM(AX119:AX129)/2,0)*AX130</f>
        <v>0</v>
      </c>
      <c r="AY131" s="470">
        <f>IFERROR((AY$211*SUM(AY119:AY126)+AY$212*SUM(AY127:AY129))/SUM(AY119:AY129)/2,0)*AY130</f>
        <v>0</v>
      </c>
    </row>
    <row r="132" spans="1:51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1.5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250">
        <f>SUMPRODUCT((Driver!$A$2:$A$17=$A132)*(DriverEmp=AX$1),Driver!$C$2:$V$17)</f>
        <v>0</v>
      </c>
      <c r="AY132" s="467">
        <f>SUMPRODUCT((Driver!$A$2:$A$17=$A132)*(DriverEmp=AY$1),Driver!$C$2:$V$17)</f>
        <v>0</v>
      </c>
    </row>
    <row r="133" spans="1:51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6.5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6.5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250">
        <f>SUMPRODUCT((PP!$A$2:$A$80=$A133)*(PPEmp=AX$1),PP!$D$2:$BD$80)</f>
        <v>0</v>
      </c>
      <c r="AY133" s="467">
        <f>SUMPRODUCT((PP!$A$2:$A$80=$A133)*(PPEmp=AY$1),PP!$D$2:$BD$80)</f>
        <v>0</v>
      </c>
    </row>
    <row r="134" spans="1:51" s="271" customFormat="1" x14ac:dyDescent="0.2">
      <c r="A134" s="247">
        <f t="shared" si="59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5.5000000000000018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3.2500000000000018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250">
        <f>SUMPRODUCT((FH!$A$2:$A$97=$A134)*(FHEmp=AX$1),FH!$E$2:$AZ$97)</f>
        <v>0</v>
      </c>
      <c r="AY134" s="467">
        <f>SUMPRODUCT((FH!$A$2:$A$97=$A134)*(FHEmp=AY$1),FH!$E$2:$AZ$97)</f>
        <v>0</v>
      </c>
    </row>
    <row r="135" spans="1:51" s="271" customFormat="1" x14ac:dyDescent="0.2">
      <c r="A135" s="247">
        <f t="shared" si="59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8.75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250">
        <f>SUMPRODUCT(('T22'!$A$2:$A$97=$A135)*(T22Emp=AX$1),'T22'!$E$2:$AZ$97)</f>
        <v>0</v>
      </c>
      <c r="AY135" s="467">
        <f>SUMPRODUCT(('T22'!$A$2:$A$97=$A135)*(T22Emp=AY$1),'T22'!$E$2:$AZ$97)</f>
        <v>0</v>
      </c>
    </row>
    <row r="136" spans="1:51" s="271" customFormat="1" x14ac:dyDescent="0.2">
      <c r="A136" s="247">
        <f t="shared" si="59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250">
        <f>SUMPRODUCT((RF!$A$2:$A$17=$A136)*(RFEmp=AX$1)*(RF!$H$21:$AO$21="RF Valet"),RF!$H$2:$AO$17)</f>
        <v>0</v>
      </c>
      <c r="AY136" s="467">
        <f>SUMPRODUCT((RF!$A$2:$A$17=$A136)*(RFEmp=AY$1)*(RF!$H$21:$AO$21="RF Valet"),RF!$H$2:$AO$17)</f>
        <v>0</v>
      </c>
    </row>
    <row r="137" spans="1:51" s="271" customFormat="1" x14ac:dyDescent="0.2">
      <c r="A137" s="247">
        <f t="shared" si="59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6.25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250">
        <f>SUMPRODUCT(('RC'!$A$2:$A$17=$A137)*(RCEmp=AX$1),'RC'!$D$2:$AK$17)</f>
        <v>0</v>
      </c>
      <c r="AY137" s="467">
        <f>SUMPRODUCT(('RC'!$A$2:$A$17=$A137)*(RCEmp=AY$1),'RC'!$D$2:$AK$17)</f>
        <v>0</v>
      </c>
    </row>
    <row r="138" spans="1:51" s="271" customFormat="1" x14ac:dyDescent="0.2">
      <c r="A138" s="247">
        <f t="shared" si="59"/>
        <v>42547</v>
      </c>
      <c r="B138" s="614" t="s">
        <v>154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250">
        <f>SUMPRODUCT((HoO!$A$2:$A$34=$A138)*(HoOEmp=AX$1),HoO!$E$2:$Y$34)</f>
        <v>0</v>
      </c>
      <c r="AY138" s="467">
        <f>SUMPRODUCT((HoO!$A$2:$A$34=$A138)*(HoOEmp=AY$1),HoO!$E$2:$Y$34)</f>
        <v>0</v>
      </c>
    </row>
    <row r="139" spans="1:51" s="271" customFormat="1" x14ac:dyDescent="0.2">
      <c r="A139" s="247">
        <f t="shared" si="59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250">
        <f>SUMPRODUCT((TM!$A$2:$A$17=$A139)*(TMEmp=AX$1),TM!$D$2:$AK$17)</f>
        <v>0</v>
      </c>
      <c r="AY139" s="467">
        <f>SUMPRODUCT((TM!$A$2:$A$17=$A139)*(TMEmp=AY$1),TM!$D$2:$AK$17)</f>
        <v>0</v>
      </c>
    </row>
    <row r="140" spans="1:51" s="271" customFormat="1" x14ac:dyDescent="0.2">
      <c r="A140" s="256">
        <f t="shared" si="59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259">
        <f>SUMPRODUCT((PC!$A$2:$A$80=$A140)*(PCEmp=AX$1),PC!$D$2:$BD$80)</f>
        <v>0</v>
      </c>
      <c r="AY140" s="468">
        <f>SUMPRODUCT((PC!$A$2:$A$80=$A140)*(PCEmp=AY$1),PC!$D$2:$BD$80)</f>
        <v>0</v>
      </c>
    </row>
    <row r="141" spans="1:51" s="271" customFormat="1" x14ac:dyDescent="0.2">
      <c r="A141" s="247">
        <f t="shared" si="59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250">
        <f>SUMPRODUCT((RF!$A$2:$A$17=$A141)*(RFEmp=AX$1)*(RF!$H$21:$AO$21="RF Lead"),RF!$H$2:$AO$17)</f>
        <v>0</v>
      </c>
      <c r="AY141" s="467">
        <f>SUMPRODUCT((RF!$A$2:$A$17=$A141)*(RFEmp=AY$1)*(RF!$H$21:$AO$21="RF Lead"),RF!$H$2:$AO$17)</f>
        <v>0</v>
      </c>
    </row>
    <row r="142" spans="1:51" s="271" customFormat="1" x14ac:dyDescent="0.2">
      <c r="A142" s="260">
        <f t="shared" si="59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250">
        <f>SUMPRODUCT((SC!$A$2:$A$34=$A142)*(SCEmp=AX$1),SC!$F$2:$Z$34)</f>
        <v>0</v>
      </c>
      <c r="AY142" s="467">
        <f>SUMPRODUCT((SC!$A$2:$A$34=$A142)*(SCEmp=AY$1),SC!$F$2:$Z$34)</f>
        <v>0</v>
      </c>
    </row>
    <row r="143" spans="1:51" s="271" customFormat="1" x14ac:dyDescent="0.2">
      <c r="A143" s="262">
        <f t="shared" si="59"/>
        <v>42547</v>
      </c>
      <c r="B143" s="263" t="s">
        <v>87</v>
      </c>
      <c r="C143" s="264">
        <f t="shared" ref="C143:AN143" si="84">IF(SUM(C132:C142)&gt;8,SUM(C132:C142)-8,0)+IF(SUM(C132:C142)&gt;12,SUM(C132:C142)-12,0)</f>
        <v>0</v>
      </c>
      <c r="D143" s="265">
        <f t="shared" si="84"/>
        <v>0</v>
      </c>
      <c r="E143" s="265">
        <f t="shared" si="84"/>
        <v>0</v>
      </c>
      <c r="F143" s="265">
        <f t="shared" si="84"/>
        <v>0</v>
      </c>
      <c r="G143" s="265">
        <f t="shared" si="84"/>
        <v>0</v>
      </c>
      <c r="H143" s="265">
        <f t="shared" si="84"/>
        <v>0</v>
      </c>
      <c r="I143" s="265">
        <f t="shared" si="84"/>
        <v>0</v>
      </c>
      <c r="J143" s="265">
        <f t="shared" si="84"/>
        <v>0</v>
      </c>
      <c r="K143" s="265">
        <f t="shared" si="84"/>
        <v>0</v>
      </c>
      <c r="L143" s="265">
        <f t="shared" si="84"/>
        <v>0</v>
      </c>
      <c r="M143" s="265">
        <f t="shared" si="84"/>
        <v>0</v>
      </c>
      <c r="N143" s="265">
        <f t="shared" si="84"/>
        <v>0</v>
      </c>
      <c r="O143" s="265">
        <f t="shared" si="84"/>
        <v>0.75</v>
      </c>
      <c r="P143" s="265">
        <f t="shared" si="84"/>
        <v>0</v>
      </c>
      <c r="Q143" s="265">
        <f t="shared" si="84"/>
        <v>0</v>
      </c>
      <c r="R143" s="265">
        <f t="shared" si="84"/>
        <v>0</v>
      </c>
      <c r="S143" s="265">
        <f t="shared" si="84"/>
        <v>0</v>
      </c>
      <c r="T143" s="265">
        <f t="shared" si="84"/>
        <v>0</v>
      </c>
      <c r="U143" s="265">
        <f t="shared" si="84"/>
        <v>0</v>
      </c>
      <c r="V143" s="265">
        <f t="shared" si="84"/>
        <v>0</v>
      </c>
      <c r="W143" s="265">
        <f t="shared" si="84"/>
        <v>0</v>
      </c>
      <c r="X143" s="265">
        <f t="shared" si="84"/>
        <v>0</v>
      </c>
      <c r="Y143" s="265">
        <f t="shared" si="84"/>
        <v>0</v>
      </c>
      <c r="Z143" s="265">
        <f t="shared" si="84"/>
        <v>0</v>
      </c>
      <c r="AA143" s="265">
        <f t="shared" si="84"/>
        <v>0</v>
      </c>
      <c r="AB143" s="265">
        <f t="shared" si="84"/>
        <v>0</v>
      </c>
      <c r="AC143" s="265">
        <f t="shared" si="84"/>
        <v>0</v>
      </c>
      <c r="AD143" s="265">
        <f t="shared" si="84"/>
        <v>0</v>
      </c>
      <c r="AE143" s="265">
        <f t="shared" si="84"/>
        <v>0</v>
      </c>
      <c r="AF143" s="265">
        <f t="shared" si="84"/>
        <v>0</v>
      </c>
      <c r="AG143" s="265">
        <f t="shared" si="84"/>
        <v>0</v>
      </c>
      <c r="AH143" s="265">
        <f t="shared" si="84"/>
        <v>0</v>
      </c>
      <c r="AI143" s="265">
        <f t="shared" si="84"/>
        <v>0</v>
      </c>
      <c r="AJ143" s="265">
        <f t="shared" si="84"/>
        <v>0</v>
      </c>
      <c r="AK143" s="265">
        <f t="shared" si="84"/>
        <v>0</v>
      </c>
      <c r="AL143" s="265">
        <f t="shared" si="84"/>
        <v>0</v>
      </c>
      <c r="AM143" s="265">
        <f t="shared" si="84"/>
        <v>0</v>
      </c>
      <c r="AN143" s="265">
        <f t="shared" si="84"/>
        <v>0</v>
      </c>
      <c r="AO143" s="265">
        <f t="shared" ref="AO143:AU143" si="85">IF(SUM(AO132:AO142)&gt;8,SUM(AO132:AO142)-8,0)+IF(SUM(AO132:AO142)&gt;12,SUM(AO132:AO142)-12,0)</f>
        <v>0</v>
      </c>
      <c r="AP143" s="265">
        <f t="shared" si="85"/>
        <v>0</v>
      </c>
      <c r="AQ143" s="265">
        <f t="shared" si="85"/>
        <v>0</v>
      </c>
      <c r="AR143" s="265">
        <f t="shared" si="85"/>
        <v>0</v>
      </c>
      <c r="AS143" s="265">
        <f t="shared" si="85"/>
        <v>0</v>
      </c>
      <c r="AT143" s="265">
        <f t="shared" si="85"/>
        <v>0</v>
      </c>
      <c r="AU143" s="265">
        <f t="shared" si="85"/>
        <v>0</v>
      </c>
      <c r="AV143" s="265">
        <f t="shared" ref="AV143:AW143" si="86">IF(SUM(AV132:AV142)&gt;8,SUM(AV132:AV142)-8,0)+IF(SUM(AV132:AV142)&gt;12,SUM(AV132:AV142)-12,0)</f>
        <v>0</v>
      </c>
      <c r="AW143" s="265">
        <f t="shared" si="86"/>
        <v>0</v>
      </c>
      <c r="AX143" s="265">
        <f t="shared" ref="AX143" si="87">IF(SUM(AX132:AX142)&gt;8,SUM(AX132:AX142)-8,0)+IF(SUM(AX132:AX142)&gt;12,SUM(AX132:AX142)-12,0)</f>
        <v>0</v>
      </c>
      <c r="AY143" s="469">
        <f>IF(SUM(AY132:AY142)&gt;8,SUM(AY132:AY142)-8,0)+IF(SUM(AY132:AY142)&gt;12,SUM(AY132:AY142)-12,0)</f>
        <v>0</v>
      </c>
    </row>
    <row r="144" spans="1:51" s="271" customFormat="1" x14ac:dyDescent="0.2">
      <c r="A144" s="266">
        <f t="shared" si="59"/>
        <v>42547</v>
      </c>
      <c r="B144" s="267" t="s">
        <v>86</v>
      </c>
      <c r="C144" s="268">
        <f t="shared" ref="C144:AN144" si="88">IFERROR((C$211*SUM(C132:C139)+C$212*SUM(C140:C142))/SUM(C132:C142)/2,0)*C143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3.75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U144" si="89">IFERROR((AO$211*SUM(AO132:AO139)+AO$212*SUM(AO140:AO142))/SUM(AO132:AO142)/2,0)*AO143</f>
        <v>0</v>
      </c>
      <c r="AP144" s="269">
        <f t="shared" si="89"/>
        <v>0</v>
      </c>
      <c r="AQ144" s="269">
        <f t="shared" si="89"/>
        <v>0</v>
      </c>
      <c r="AR144" s="269">
        <f t="shared" si="89"/>
        <v>0</v>
      </c>
      <c r="AS144" s="269">
        <f t="shared" si="89"/>
        <v>0</v>
      </c>
      <c r="AT144" s="269">
        <f t="shared" si="89"/>
        <v>0</v>
      </c>
      <c r="AU144" s="269">
        <f t="shared" si="89"/>
        <v>0</v>
      </c>
      <c r="AV144" s="269">
        <f t="shared" ref="AV144:AW144" si="90">IFERROR((AV$211*SUM(AV132:AV139)+AV$212*SUM(AV140:AV142))/SUM(AV132:AV142)/2,0)*AV143</f>
        <v>0</v>
      </c>
      <c r="AW144" s="269">
        <f t="shared" si="90"/>
        <v>0</v>
      </c>
      <c r="AX144" s="269">
        <f t="shared" ref="AX144" si="91">IFERROR((AX$211*SUM(AX132:AX139)+AX$212*SUM(AX140:AX142))/SUM(AX132:AX142)/2,0)*AX143</f>
        <v>0</v>
      </c>
      <c r="AY144" s="470">
        <f>IFERROR((AY$211*SUM(AY132:AY139)+AY$212*SUM(AY140:AY142))/SUM(AY132:AY142)/2,0)*AY143</f>
        <v>0</v>
      </c>
    </row>
    <row r="145" spans="1:51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2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250">
        <f>SUMPRODUCT((Driver!$A$2:$A$17=$A145)*(DriverEmp=AX$1),Driver!$C$2:$V$17)</f>
        <v>0</v>
      </c>
      <c r="AY145" s="467">
        <f>SUMPRODUCT((Driver!$A$2:$A$17=$A145)*(DriverEmp=AY$1),Driver!$C$2:$V$17)</f>
        <v>0</v>
      </c>
    </row>
    <row r="146" spans="1:51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250">
        <f>SUMPRODUCT((PP!$A$2:$A$80=$A146)*(PPEmp=AX$1),PP!$D$2:$BD$80)</f>
        <v>0</v>
      </c>
      <c r="AY146" s="467">
        <f>SUMPRODUCT((PP!$A$2:$A$80=$A146)*(PPEmp=AY$1),PP!$D$2:$BD$80)</f>
        <v>0</v>
      </c>
    </row>
    <row r="147" spans="1:51" s="271" customFormat="1" x14ac:dyDescent="0.2">
      <c r="A147" s="247">
        <f t="shared" si="59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5.25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3.2499999999999991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250">
        <f>SUMPRODUCT((FH!$A$2:$A$97=$A147)*(FHEmp=AX$1),FH!$E$2:$AZ$97)</f>
        <v>0</v>
      </c>
      <c r="AY147" s="467">
        <f>SUMPRODUCT((FH!$A$2:$A$97=$A147)*(FHEmp=AY$1),FH!$E$2:$AZ$97)</f>
        <v>0</v>
      </c>
    </row>
    <row r="148" spans="1:51" s="271" customFormat="1" x14ac:dyDescent="0.2">
      <c r="A148" s="247">
        <f t="shared" si="59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4.2500000000000009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3.5000000000000009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250">
        <f>SUMPRODUCT(('T22'!$A$2:$A$97=$A148)*(T22Emp=AX$1),'T22'!$E$2:$AZ$97)</f>
        <v>0</v>
      </c>
      <c r="AY148" s="467">
        <f>SUMPRODUCT(('T22'!$A$2:$A$97=$A148)*(T22Emp=AY$1),'T22'!$E$2:$AZ$97)</f>
        <v>0</v>
      </c>
    </row>
    <row r="149" spans="1:51" s="271" customFormat="1" x14ac:dyDescent="0.2">
      <c r="A149" s="247">
        <f t="shared" si="59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250">
        <f>SUMPRODUCT((RF!$A$2:$A$17=$A149)*(RFEmp=AX$1)*(RF!$H$21:$AO$21="RF Valet"),RF!$H$2:$AO$17)</f>
        <v>0</v>
      </c>
      <c r="AY149" s="467">
        <f>SUMPRODUCT((RF!$A$2:$A$17=$A149)*(RFEmp=AY$1)*(RF!$H$21:$AO$21="RF Valet"),RF!$H$2:$AO$17)</f>
        <v>0</v>
      </c>
    </row>
    <row r="150" spans="1:51" s="271" customFormat="1" x14ac:dyDescent="0.2">
      <c r="A150" s="247">
        <f t="shared" si="59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250">
        <f>SUMPRODUCT(('RC'!$A$2:$A$17=$A150)*(RCEmp=AX$1),'RC'!$D$2:$AK$17)</f>
        <v>0</v>
      </c>
      <c r="AY150" s="467">
        <f>SUMPRODUCT(('RC'!$A$2:$A$17=$A150)*(RCEmp=AY$1),'RC'!$D$2:$AK$17)</f>
        <v>0</v>
      </c>
    </row>
    <row r="151" spans="1:51" s="271" customFormat="1" x14ac:dyDescent="0.2">
      <c r="A151" s="247">
        <f t="shared" si="59"/>
        <v>42548</v>
      </c>
      <c r="B151" s="614" t="s">
        <v>154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250">
        <f>SUMPRODUCT((HoO!$A$2:$A$34=$A151)*(HoOEmp=AX$1),HoO!$E$2:$Y$34)</f>
        <v>0</v>
      </c>
      <c r="AY151" s="467">
        <f>SUMPRODUCT((HoO!$A$2:$A$34=$A151)*(HoOEmp=AY$1),HoO!$E$2:$Y$34)</f>
        <v>0</v>
      </c>
    </row>
    <row r="152" spans="1:51" s="271" customFormat="1" x14ac:dyDescent="0.2">
      <c r="A152" s="247">
        <f t="shared" si="59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2.25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1.5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250">
        <f>SUMPRODUCT((TM!$A$2:$A$17=$A152)*(TMEmp=AX$1),TM!$D$2:$AK$17)</f>
        <v>0</v>
      </c>
      <c r="AY152" s="467">
        <f>SUMPRODUCT((TM!$A$2:$A$17=$A152)*(TMEmp=AY$1),TM!$D$2:$AK$17)</f>
        <v>0</v>
      </c>
    </row>
    <row r="153" spans="1:51" s="271" customFormat="1" x14ac:dyDescent="0.2">
      <c r="A153" s="256">
        <f t="shared" si="59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259">
        <f>SUMPRODUCT((PC!$A$2:$A$80=$A153)*(PCEmp=AX$1),PC!$D$2:$BD$80)</f>
        <v>0</v>
      </c>
      <c r="AY153" s="468">
        <f>SUMPRODUCT((PC!$A$2:$A$80=$A153)*(PCEmp=AY$1),PC!$D$2:$BD$80)</f>
        <v>0</v>
      </c>
    </row>
    <row r="154" spans="1:51" s="271" customFormat="1" x14ac:dyDescent="0.2">
      <c r="A154" s="247">
        <f t="shared" si="59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250">
        <f>SUMPRODUCT((RF!$A$2:$A$17=$A154)*(RFEmp=AX$1)*(RF!$H$21:$AO$21="RF Lead"),RF!$H$2:$AO$17)</f>
        <v>0</v>
      </c>
      <c r="AY154" s="467">
        <f>SUMPRODUCT((RF!$A$2:$A$17=$A154)*(RFEmp=AY$1)*(RF!$H$21:$AO$21="RF Lead"),RF!$H$2:$AO$17)</f>
        <v>0</v>
      </c>
    </row>
    <row r="155" spans="1:51" s="271" customFormat="1" x14ac:dyDescent="0.2">
      <c r="A155" s="260">
        <f t="shared" si="59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3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250">
        <f>SUMPRODUCT((SC!$A$2:$A$34=$A155)*(SCEmp=AX$1),SC!$F$2:$Z$34)</f>
        <v>0</v>
      </c>
      <c r="AY155" s="467">
        <f>SUMPRODUCT((SC!$A$2:$A$34=$A155)*(SCEmp=AY$1),SC!$F$2:$Z$34)</f>
        <v>0</v>
      </c>
    </row>
    <row r="156" spans="1:51" s="271" customFormat="1" x14ac:dyDescent="0.2">
      <c r="A156" s="262">
        <f t="shared" si="59"/>
        <v>42548</v>
      </c>
      <c r="B156" s="263" t="s">
        <v>87</v>
      </c>
      <c r="C156" s="264">
        <f t="shared" ref="C156:AN156" si="92">IF(SUM(C145:C155)&gt;8,SUM(C145:C155)-8,0)+IF(SUM(C145:C155)&gt;12,SUM(C145:C155)-12,0)</f>
        <v>0</v>
      </c>
      <c r="D156" s="265">
        <f t="shared" si="92"/>
        <v>0</v>
      </c>
      <c r="E156" s="265">
        <f t="shared" si="92"/>
        <v>0</v>
      </c>
      <c r="F156" s="265">
        <f t="shared" si="92"/>
        <v>0</v>
      </c>
      <c r="G156" s="265">
        <f t="shared" si="92"/>
        <v>0</v>
      </c>
      <c r="H156" s="265">
        <f t="shared" si="92"/>
        <v>0</v>
      </c>
      <c r="I156" s="265">
        <f t="shared" si="92"/>
        <v>0</v>
      </c>
      <c r="J156" s="265">
        <f t="shared" si="92"/>
        <v>0</v>
      </c>
      <c r="K156" s="265">
        <f t="shared" si="92"/>
        <v>0</v>
      </c>
      <c r="L156" s="265">
        <f t="shared" si="92"/>
        <v>0</v>
      </c>
      <c r="M156" s="265">
        <f t="shared" si="92"/>
        <v>0</v>
      </c>
      <c r="N156" s="265">
        <f t="shared" si="92"/>
        <v>0</v>
      </c>
      <c r="O156" s="265">
        <f t="shared" si="92"/>
        <v>0</v>
      </c>
      <c r="P156" s="265">
        <f t="shared" si="92"/>
        <v>0</v>
      </c>
      <c r="Q156" s="265">
        <f t="shared" si="92"/>
        <v>0</v>
      </c>
      <c r="R156" s="265">
        <f t="shared" si="92"/>
        <v>0</v>
      </c>
      <c r="S156" s="265">
        <f t="shared" si="92"/>
        <v>0</v>
      </c>
      <c r="T156" s="265">
        <f t="shared" si="92"/>
        <v>0</v>
      </c>
      <c r="U156" s="265">
        <f t="shared" si="92"/>
        <v>0</v>
      </c>
      <c r="V156" s="265">
        <f t="shared" si="92"/>
        <v>0</v>
      </c>
      <c r="W156" s="265">
        <f t="shared" si="92"/>
        <v>0</v>
      </c>
      <c r="X156" s="265">
        <f t="shared" si="92"/>
        <v>0</v>
      </c>
      <c r="Y156" s="265">
        <f t="shared" si="92"/>
        <v>0</v>
      </c>
      <c r="Z156" s="265">
        <f t="shared" si="92"/>
        <v>0</v>
      </c>
      <c r="AA156" s="265">
        <f t="shared" si="92"/>
        <v>0</v>
      </c>
      <c r="AB156" s="265">
        <f t="shared" si="92"/>
        <v>0</v>
      </c>
      <c r="AC156" s="265">
        <f t="shared" si="92"/>
        <v>0</v>
      </c>
      <c r="AD156" s="265">
        <f t="shared" si="92"/>
        <v>0</v>
      </c>
      <c r="AE156" s="265">
        <f t="shared" si="92"/>
        <v>0</v>
      </c>
      <c r="AF156" s="265">
        <f t="shared" si="92"/>
        <v>0</v>
      </c>
      <c r="AG156" s="265">
        <f t="shared" si="92"/>
        <v>0</v>
      </c>
      <c r="AH156" s="265">
        <f t="shared" si="92"/>
        <v>0</v>
      </c>
      <c r="AI156" s="265">
        <f t="shared" si="92"/>
        <v>0</v>
      </c>
      <c r="AJ156" s="265">
        <f t="shared" si="92"/>
        <v>0</v>
      </c>
      <c r="AK156" s="265">
        <f t="shared" si="92"/>
        <v>0</v>
      </c>
      <c r="AL156" s="265">
        <f t="shared" si="92"/>
        <v>0</v>
      </c>
      <c r="AM156" s="265">
        <f t="shared" si="92"/>
        <v>0</v>
      </c>
      <c r="AN156" s="265">
        <f t="shared" si="92"/>
        <v>0</v>
      </c>
      <c r="AO156" s="265">
        <f t="shared" ref="AO156:AU156" si="93">IF(SUM(AO145:AO155)&gt;8,SUM(AO145:AO155)-8,0)+IF(SUM(AO145:AO155)&gt;12,SUM(AO145:AO155)-12,0)</f>
        <v>0</v>
      </c>
      <c r="AP156" s="265">
        <f t="shared" si="93"/>
        <v>0</v>
      </c>
      <c r="AQ156" s="265">
        <f t="shared" si="93"/>
        <v>0</v>
      </c>
      <c r="AR156" s="265">
        <f t="shared" si="93"/>
        <v>0</v>
      </c>
      <c r="AS156" s="265">
        <f t="shared" si="93"/>
        <v>0</v>
      </c>
      <c r="AT156" s="265">
        <f t="shared" si="93"/>
        <v>0</v>
      </c>
      <c r="AU156" s="265">
        <f t="shared" si="93"/>
        <v>0</v>
      </c>
      <c r="AV156" s="265">
        <f t="shared" ref="AV156:AW156" si="94">IF(SUM(AV145:AV155)&gt;8,SUM(AV145:AV155)-8,0)+IF(SUM(AV145:AV155)&gt;12,SUM(AV145:AV155)-12,0)</f>
        <v>0</v>
      </c>
      <c r="AW156" s="265">
        <f t="shared" si="94"/>
        <v>0</v>
      </c>
      <c r="AX156" s="265">
        <f t="shared" ref="AX156" si="95">IF(SUM(AX145:AX155)&gt;8,SUM(AX145:AX155)-8,0)+IF(SUM(AX145:AX155)&gt;12,SUM(AX145:AX155)-12,0)</f>
        <v>0</v>
      </c>
      <c r="AY156" s="469">
        <f>IF(SUM(AY145:AY155)&gt;8,SUM(AY145:AY155)-8,0)+IF(SUM(AY145:AY155)&gt;12,SUM(AY145:AY155)-12,0)</f>
        <v>0</v>
      </c>
    </row>
    <row r="157" spans="1:51" s="271" customFormat="1" x14ac:dyDescent="0.2">
      <c r="A157" s="266">
        <f t="shared" si="59"/>
        <v>42548</v>
      </c>
      <c r="B157" s="267" t="s">
        <v>86</v>
      </c>
      <c r="C157" s="268">
        <f t="shared" ref="C157:AN157" si="96">IFERROR((C$211*SUM(C145:C152)+C$212*SUM(C153:C155))/SUM(C145:C155)/2,0)*C156</f>
        <v>0</v>
      </c>
      <c r="D157" s="269">
        <f t="shared" si="96"/>
        <v>0</v>
      </c>
      <c r="E157" s="269">
        <f t="shared" si="96"/>
        <v>0</v>
      </c>
      <c r="F157" s="269">
        <f t="shared" si="96"/>
        <v>0</v>
      </c>
      <c r="G157" s="269">
        <f t="shared" si="96"/>
        <v>0</v>
      </c>
      <c r="H157" s="269">
        <f t="shared" si="96"/>
        <v>0</v>
      </c>
      <c r="I157" s="269">
        <f t="shared" si="96"/>
        <v>0</v>
      </c>
      <c r="J157" s="269">
        <f t="shared" si="96"/>
        <v>0</v>
      </c>
      <c r="K157" s="269">
        <f t="shared" si="96"/>
        <v>0</v>
      </c>
      <c r="L157" s="269">
        <f t="shared" si="96"/>
        <v>0</v>
      </c>
      <c r="M157" s="269">
        <f t="shared" si="96"/>
        <v>0</v>
      </c>
      <c r="N157" s="269">
        <f t="shared" si="96"/>
        <v>0</v>
      </c>
      <c r="O157" s="269">
        <f t="shared" si="96"/>
        <v>0</v>
      </c>
      <c r="P157" s="269">
        <f t="shared" si="96"/>
        <v>0</v>
      </c>
      <c r="Q157" s="269">
        <f t="shared" si="96"/>
        <v>0</v>
      </c>
      <c r="R157" s="269">
        <f t="shared" si="96"/>
        <v>0</v>
      </c>
      <c r="S157" s="269">
        <f t="shared" si="96"/>
        <v>0</v>
      </c>
      <c r="T157" s="269">
        <f t="shared" si="96"/>
        <v>0</v>
      </c>
      <c r="U157" s="269">
        <f t="shared" si="96"/>
        <v>0</v>
      </c>
      <c r="V157" s="269">
        <f t="shared" si="96"/>
        <v>0</v>
      </c>
      <c r="W157" s="269">
        <f t="shared" si="96"/>
        <v>0</v>
      </c>
      <c r="X157" s="269">
        <f t="shared" si="96"/>
        <v>0</v>
      </c>
      <c r="Y157" s="269">
        <f t="shared" si="96"/>
        <v>0</v>
      </c>
      <c r="Z157" s="269">
        <f t="shared" si="96"/>
        <v>0</v>
      </c>
      <c r="AA157" s="269">
        <f t="shared" si="96"/>
        <v>0</v>
      </c>
      <c r="AB157" s="269">
        <f t="shared" si="96"/>
        <v>0</v>
      </c>
      <c r="AC157" s="269">
        <f t="shared" si="96"/>
        <v>0</v>
      </c>
      <c r="AD157" s="269">
        <f t="shared" si="96"/>
        <v>0</v>
      </c>
      <c r="AE157" s="269">
        <f t="shared" si="96"/>
        <v>0</v>
      </c>
      <c r="AF157" s="269">
        <f t="shared" si="96"/>
        <v>0</v>
      </c>
      <c r="AG157" s="269">
        <f t="shared" si="96"/>
        <v>0</v>
      </c>
      <c r="AH157" s="269">
        <f t="shared" si="96"/>
        <v>0</v>
      </c>
      <c r="AI157" s="269">
        <f t="shared" si="96"/>
        <v>0</v>
      </c>
      <c r="AJ157" s="269">
        <f t="shared" si="96"/>
        <v>0</v>
      </c>
      <c r="AK157" s="269">
        <f t="shared" si="96"/>
        <v>0</v>
      </c>
      <c r="AL157" s="269">
        <f t="shared" si="96"/>
        <v>0</v>
      </c>
      <c r="AM157" s="269">
        <f t="shared" si="96"/>
        <v>0</v>
      </c>
      <c r="AN157" s="269">
        <f t="shared" si="96"/>
        <v>0</v>
      </c>
      <c r="AO157" s="269">
        <f t="shared" ref="AO157:AU157" si="97">IFERROR((AO$211*SUM(AO145:AO152)+AO$212*SUM(AO153:AO155))/SUM(AO145:AO155)/2,0)*AO156</f>
        <v>0</v>
      </c>
      <c r="AP157" s="269">
        <f t="shared" si="97"/>
        <v>0</v>
      </c>
      <c r="AQ157" s="269">
        <f t="shared" si="97"/>
        <v>0</v>
      </c>
      <c r="AR157" s="269">
        <f t="shared" si="97"/>
        <v>0</v>
      </c>
      <c r="AS157" s="269">
        <f t="shared" si="97"/>
        <v>0</v>
      </c>
      <c r="AT157" s="269">
        <f t="shared" si="97"/>
        <v>0</v>
      </c>
      <c r="AU157" s="269">
        <f t="shared" si="97"/>
        <v>0</v>
      </c>
      <c r="AV157" s="269">
        <f t="shared" ref="AV157:AW157" si="98">IFERROR((AV$211*SUM(AV145:AV152)+AV$212*SUM(AV153:AV155))/SUM(AV145:AV155)/2,0)*AV156</f>
        <v>0</v>
      </c>
      <c r="AW157" s="269">
        <f t="shared" si="98"/>
        <v>0</v>
      </c>
      <c r="AX157" s="269">
        <f t="shared" ref="AX157" si="99">IFERROR((AX$211*SUM(AX145:AX152)+AX$212*SUM(AX153:AX155))/SUM(AX145:AX155)/2,0)*AX156</f>
        <v>0</v>
      </c>
      <c r="AY157" s="470">
        <f>IFERROR((AY$211*SUM(AY145:AY152)+AY$212*SUM(AY153:AY155))/SUM(AY145:AY155)/2,0)*AY156</f>
        <v>0</v>
      </c>
    </row>
    <row r="158" spans="1:51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8.4499999999999993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250">
        <f>SUMPRODUCT((Driver!$A$2:$A$17=$A158)*(DriverEmp=AX$1),Driver!$C$2:$V$17)</f>
        <v>0</v>
      </c>
      <c r="AY158" s="467">
        <f>SUMPRODUCT((Driver!$A$2:$A$17=$A158)*(DriverEmp=AY$1),Driver!$C$2:$V$17)</f>
        <v>0</v>
      </c>
    </row>
    <row r="159" spans="1:51" s="271" customFormat="1" x14ac:dyDescent="0.2">
      <c r="A159" s="247">
        <f t="shared" ref="A159:A209" si="100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250">
        <f>SUMPRODUCT((PP!$A$2:$A$80=$A159)*(PPEmp=AX$1),PP!$D$2:$BD$80)</f>
        <v>0</v>
      </c>
      <c r="AY159" s="467">
        <f>SUMPRODUCT((PP!$A$2:$A$80=$A159)*(PPEmp=AY$1),PP!$D$2:$BD$80)</f>
        <v>0</v>
      </c>
    </row>
    <row r="160" spans="1:51" s="271" customFormat="1" x14ac:dyDescent="0.2">
      <c r="A160" s="247">
        <f t="shared" si="100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5.7500000000000009</v>
      </c>
      <c r="F160" s="250">
        <f>SUMPRODUCT((FH!$A$2:$A$97=$A160)*(FHEmp=F$1),FH!$E$2:$AZ$97)</f>
        <v>0</v>
      </c>
      <c r="G160" s="250">
        <f>SUMPRODUCT((FH!$A$2:$A$97=$A160)*(FHEmp=G$1),FH!$E$2:$AZ$97)</f>
        <v>2.5000000000000018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3.75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250">
        <f>SUMPRODUCT((FH!$A$2:$A$97=$A160)*(FHEmp=AX$1),FH!$E$2:$AZ$97)</f>
        <v>0</v>
      </c>
      <c r="AY160" s="467">
        <f>SUMPRODUCT((FH!$A$2:$A$97=$A160)*(FHEmp=AY$1),FH!$E$2:$AZ$97)</f>
        <v>0</v>
      </c>
    </row>
    <row r="161" spans="1:51" s="271" customFormat="1" x14ac:dyDescent="0.2">
      <c r="A161" s="247">
        <f t="shared" si="100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3.2499999999999991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4.2500000000000009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250">
        <f>SUMPRODUCT(('T22'!$A$2:$A$97=$A161)*(T22Emp=AX$1),'T22'!$E$2:$AZ$97)</f>
        <v>0</v>
      </c>
      <c r="AY161" s="467">
        <f>SUMPRODUCT(('T22'!$A$2:$A$97=$A161)*(T22Emp=AY$1),'T22'!$E$2:$AZ$97)</f>
        <v>0</v>
      </c>
    </row>
    <row r="162" spans="1:51" s="271" customFormat="1" x14ac:dyDescent="0.2">
      <c r="A162" s="247">
        <f t="shared" si="100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250">
        <f>SUMPRODUCT((RF!$A$2:$A$17=$A162)*(RFEmp=AX$1)*(RF!$H$21:$AO$21="RF Valet"),RF!$H$2:$AO$17)</f>
        <v>0</v>
      </c>
      <c r="AY162" s="467">
        <f>SUMPRODUCT((RF!$A$2:$A$17=$A162)*(RFEmp=AY$1)*(RF!$H$21:$AO$21="RF Valet"),RF!$H$2:$AO$17)</f>
        <v>0</v>
      </c>
    </row>
    <row r="163" spans="1:51" s="271" customFormat="1" x14ac:dyDescent="0.2">
      <c r="A163" s="247">
        <f t="shared" si="100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250">
        <f>SUMPRODUCT(('RC'!$A$2:$A$17=$A163)*(RCEmp=AX$1),'RC'!$D$2:$AK$17)</f>
        <v>0</v>
      </c>
      <c r="AY163" s="467">
        <f>SUMPRODUCT(('RC'!$A$2:$A$17=$A163)*(RCEmp=AY$1),'RC'!$D$2:$AK$17)</f>
        <v>0</v>
      </c>
    </row>
    <row r="164" spans="1:51" s="271" customFormat="1" x14ac:dyDescent="0.2">
      <c r="A164" s="247">
        <f t="shared" si="100"/>
        <v>42549</v>
      </c>
      <c r="B164" s="614" t="s">
        <v>154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250">
        <f>SUMPRODUCT((HoO!$A$2:$A$34=$A164)*(HoOEmp=AX$1),HoO!$E$2:$Y$34)</f>
        <v>0</v>
      </c>
      <c r="AY164" s="467">
        <f>SUMPRODUCT((HoO!$A$2:$A$34=$A164)*(HoOEmp=AY$1),HoO!$E$2:$Y$34)</f>
        <v>0</v>
      </c>
    </row>
    <row r="165" spans="1:51" s="271" customFormat="1" x14ac:dyDescent="0.2">
      <c r="A165" s="247">
        <f t="shared" si="100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250">
        <f>SUMPRODUCT((TM!$A$2:$A$17=$A165)*(TMEmp=AX$1),TM!$D$2:$AK$17)</f>
        <v>0</v>
      </c>
      <c r="AY165" s="467">
        <f>SUMPRODUCT((TM!$A$2:$A$17=$A165)*(TMEmp=AY$1),TM!$D$2:$AK$17)</f>
        <v>0</v>
      </c>
    </row>
    <row r="166" spans="1:51" s="271" customFormat="1" x14ac:dyDescent="0.2">
      <c r="A166" s="256">
        <f t="shared" si="100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259">
        <f>SUMPRODUCT((PC!$A$2:$A$80=$A166)*(PCEmp=AX$1),PC!$D$2:$BD$80)</f>
        <v>0</v>
      </c>
      <c r="AY166" s="468">
        <f>SUMPRODUCT((PC!$A$2:$A$80=$A166)*(PCEmp=AY$1),PC!$D$2:$BD$80)</f>
        <v>0</v>
      </c>
    </row>
    <row r="167" spans="1:51" s="271" customFormat="1" x14ac:dyDescent="0.2">
      <c r="A167" s="247">
        <f t="shared" si="100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250">
        <f>SUMPRODUCT((RF!$A$2:$A$17=$A167)*(RFEmp=AX$1)*(RF!$H$21:$AO$21="RF Lead"),RF!$H$2:$AO$17)</f>
        <v>0</v>
      </c>
      <c r="AY167" s="467">
        <f>SUMPRODUCT((RF!$A$2:$A$17=$A167)*(RFEmp=AY$1)*(RF!$H$21:$AO$21="RF Lead"),RF!$H$2:$AO$17)</f>
        <v>0</v>
      </c>
    </row>
    <row r="168" spans="1:51" s="271" customFormat="1" x14ac:dyDescent="0.2">
      <c r="A168" s="260">
        <f t="shared" si="100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3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250">
        <f>SUMPRODUCT((SC!$A$2:$A$34=$A168)*(SCEmp=AX$1),SC!$F$2:$Z$34)</f>
        <v>0</v>
      </c>
      <c r="AY168" s="467">
        <f>SUMPRODUCT((SC!$A$2:$A$34=$A168)*(SCEmp=AY$1),SC!$F$2:$Z$34)</f>
        <v>0</v>
      </c>
    </row>
    <row r="169" spans="1:51" s="271" customFormat="1" x14ac:dyDescent="0.2">
      <c r="A169" s="262">
        <f t="shared" si="100"/>
        <v>42549</v>
      </c>
      <c r="B169" s="263" t="s">
        <v>87</v>
      </c>
      <c r="C169" s="264">
        <f t="shared" ref="C169:AN169" si="101">IF(SUM(C158:C168)&gt;8,SUM(C158:C168)-8,0)+IF(SUM(C158:C168)&gt;12,SUM(C158:C168)-12,0)</f>
        <v>0</v>
      </c>
      <c r="D169" s="265">
        <f t="shared" si="101"/>
        <v>0</v>
      </c>
      <c r="E169" s="265">
        <f t="shared" si="101"/>
        <v>1</v>
      </c>
      <c r="F169" s="265">
        <f t="shared" si="101"/>
        <v>0</v>
      </c>
      <c r="G169" s="265">
        <f t="shared" si="101"/>
        <v>0</v>
      </c>
      <c r="H169" s="265">
        <f t="shared" si="101"/>
        <v>0</v>
      </c>
      <c r="I169" s="265">
        <f t="shared" si="101"/>
        <v>0</v>
      </c>
      <c r="J169" s="265">
        <f t="shared" si="101"/>
        <v>0</v>
      </c>
      <c r="K169" s="265">
        <f t="shared" si="101"/>
        <v>0</v>
      </c>
      <c r="L169" s="265">
        <f t="shared" si="101"/>
        <v>0</v>
      </c>
      <c r="M169" s="265">
        <f t="shared" si="101"/>
        <v>0</v>
      </c>
      <c r="N169" s="265">
        <f t="shared" si="101"/>
        <v>0</v>
      </c>
      <c r="O169" s="265">
        <f t="shared" si="101"/>
        <v>0</v>
      </c>
      <c r="P169" s="265">
        <f t="shared" si="101"/>
        <v>0</v>
      </c>
      <c r="Q169" s="265">
        <f t="shared" si="101"/>
        <v>0</v>
      </c>
      <c r="R169" s="265">
        <f t="shared" si="101"/>
        <v>0</v>
      </c>
      <c r="S169" s="265">
        <f t="shared" si="101"/>
        <v>0</v>
      </c>
      <c r="T169" s="265">
        <f t="shared" si="101"/>
        <v>0.44999999999999929</v>
      </c>
      <c r="U169" s="265">
        <f t="shared" si="101"/>
        <v>0</v>
      </c>
      <c r="V169" s="265">
        <f t="shared" si="101"/>
        <v>0</v>
      </c>
      <c r="W169" s="265">
        <f t="shared" si="101"/>
        <v>0</v>
      </c>
      <c r="X169" s="265">
        <f t="shared" si="101"/>
        <v>0</v>
      </c>
      <c r="Y169" s="265">
        <f t="shared" si="101"/>
        <v>0</v>
      </c>
      <c r="Z169" s="265">
        <f t="shared" si="101"/>
        <v>0</v>
      </c>
      <c r="AA169" s="265">
        <f t="shared" si="101"/>
        <v>0</v>
      </c>
      <c r="AB169" s="265">
        <f t="shared" si="101"/>
        <v>0</v>
      </c>
      <c r="AC169" s="265">
        <f t="shared" si="101"/>
        <v>0</v>
      </c>
      <c r="AD169" s="265">
        <f t="shared" si="101"/>
        <v>0</v>
      </c>
      <c r="AE169" s="265">
        <f t="shared" si="101"/>
        <v>0</v>
      </c>
      <c r="AF169" s="265">
        <f t="shared" si="101"/>
        <v>0</v>
      </c>
      <c r="AG169" s="265">
        <f t="shared" si="101"/>
        <v>0</v>
      </c>
      <c r="AH169" s="265">
        <f t="shared" si="101"/>
        <v>0</v>
      </c>
      <c r="AI169" s="265">
        <f t="shared" si="101"/>
        <v>0</v>
      </c>
      <c r="AJ169" s="265">
        <f t="shared" si="101"/>
        <v>0</v>
      </c>
      <c r="AK169" s="265">
        <f t="shared" si="101"/>
        <v>0</v>
      </c>
      <c r="AL169" s="265">
        <f t="shared" si="101"/>
        <v>0</v>
      </c>
      <c r="AM169" s="265">
        <f t="shared" si="101"/>
        <v>0</v>
      </c>
      <c r="AN169" s="265">
        <f t="shared" si="101"/>
        <v>0</v>
      </c>
      <c r="AO169" s="265">
        <f t="shared" ref="AO169:AU169" si="102">IF(SUM(AO158:AO168)&gt;8,SUM(AO158:AO168)-8,0)+IF(SUM(AO158:AO168)&gt;12,SUM(AO158:AO168)-12,0)</f>
        <v>0</v>
      </c>
      <c r="AP169" s="265">
        <f t="shared" si="102"/>
        <v>0</v>
      </c>
      <c r="AQ169" s="265">
        <f t="shared" si="102"/>
        <v>0</v>
      </c>
      <c r="AR169" s="265">
        <f t="shared" si="102"/>
        <v>0</v>
      </c>
      <c r="AS169" s="265">
        <f t="shared" si="102"/>
        <v>0</v>
      </c>
      <c r="AT169" s="265">
        <f t="shared" si="102"/>
        <v>0</v>
      </c>
      <c r="AU169" s="265">
        <f t="shared" si="102"/>
        <v>0</v>
      </c>
      <c r="AV169" s="265">
        <f t="shared" ref="AV169:AW169" si="103">IF(SUM(AV158:AV168)&gt;8,SUM(AV158:AV168)-8,0)+IF(SUM(AV158:AV168)&gt;12,SUM(AV158:AV168)-12,0)</f>
        <v>0</v>
      </c>
      <c r="AW169" s="265">
        <f t="shared" si="103"/>
        <v>0</v>
      </c>
      <c r="AX169" s="265">
        <f t="shared" ref="AX169" si="104">IF(SUM(AX158:AX168)&gt;8,SUM(AX158:AX168)-8,0)+IF(SUM(AX158:AX168)&gt;12,SUM(AX158:AX168)-12,0)</f>
        <v>0</v>
      </c>
      <c r="AY169" s="469">
        <f>IF(SUM(AY158:AY168)&gt;8,SUM(AY158:AY168)-8,0)+IF(SUM(AY158:AY168)&gt;12,SUM(AY158:AY168)-12,0)</f>
        <v>0</v>
      </c>
    </row>
    <row r="170" spans="1:51" s="271" customFormat="1" x14ac:dyDescent="0.2">
      <c r="A170" s="266">
        <f t="shared" si="100"/>
        <v>42549</v>
      </c>
      <c r="B170" s="267" t="s">
        <v>86</v>
      </c>
      <c r="C170" s="268">
        <f t="shared" ref="C170:AN170" si="105">IFERROR((C$211*SUM(C158:C165)+C$212*SUM(C166:C168))/SUM(C158:C168)/2,0)*C169</f>
        <v>0</v>
      </c>
      <c r="D170" s="269">
        <f t="shared" si="105"/>
        <v>0</v>
      </c>
      <c r="E170" s="269">
        <f t="shared" si="105"/>
        <v>5</v>
      </c>
      <c r="F170" s="269">
        <f t="shared" si="105"/>
        <v>0</v>
      </c>
      <c r="G170" s="269">
        <f t="shared" si="105"/>
        <v>0</v>
      </c>
      <c r="H170" s="269">
        <f t="shared" si="105"/>
        <v>0</v>
      </c>
      <c r="I170" s="269">
        <f t="shared" si="105"/>
        <v>0</v>
      </c>
      <c r="J170" s="269">
        <f t="shared" si="105"/>
        <v>0</v>
      </c>
      <c r="K170" s="269">
        <f t="shared" si="105"/>
        <v>0</v>
      </c>
      <c r="L170" s="269">
        <f t="shared" si="105"/>
        <v>0</v>
      </c>
      <c r="M170" s="269">
        <f t="shared" si="105"/>
        <v>0</v>
      </c>
      <c r="N170" s="269">
        <f t="shared" si="105"/>
        <v>0</v>
      </c>
      <c r="O170" s="269">
        <f t="shared" si="105"/>
        <v>0</v>
      </c>
      <c r="P170" s="269">
        <f t="shared" si="105"/>
        <v>0</v>
      </c>
      <c r="Q170" s="269">
        <f t="shared" si="105"/>
        <v>0</v>
      </c>
      <c r="R170" s="269">
        <f t="shared" si="105"/>
        <v>0</v>
      </c>
      <c r="S170" s="269">
        <f t="shared" si="105"/>
        <v>0</v>
      </c>
      <c r="T170" s="269">
        <f t="shared" si="105"/>
        <v>2.2499999999999964</v>
      </c>
      <c r="U170" s="269">
        <f t="shared" si="105"/>
        <v>0</v>
      </c>
      <c r="V170" s="269">
        <f t="shared" si="105"/>
        <v>0</v>
      </c>
      <c r="W170" s="269">
        <f t="shared" si="105"/>
        <v>0</v>
      </c>
      <c r="X170" s="269">
        <f t="shared" si="105"/>
        <v>0</v>
      </c>
      <c r="Y170" s="269">
        <f t="shared" si="105"/>
        <v>0</v>
      </c>
      <c r="Z170" s="269">
        <f t="shared" si="105"/>
        <v>0</v>
      </c>
      <c r="AA170" s="269">
        <f t="shared" si="105"/>
        <v>0</v>
      </c>
      <c r="AB170" s="269">
        <f t="shared" si="105"/>
        <v>0</v>
      </c>
      <c r="AC170" s="269">
        <f t="shared" si="105"/>
        <v>0</v>
      </c>
      <c r="AD170" s="269">
        <f t="shared" si="105"/>
        <v>0</v>
      </c>
      <c r="AE170" s="269">
        <f t="shared" si="105"/>
        <v>0</v>
      </c>
      <c r="AF170" s="269">
        <f t="shared" si="105"/>
        <v>0</v>
      </c>
      <c r="AG170" s="269">
        <f t="shared" si="105"/>
        <v>0</v>
      </c>
      <c r="AH170" s="269">
        <f t="shared" si="105"/>
        <v>0</v>
      </c>
      <c r="AI170" s="269">
        <f t="shared" si="105"/>
        <v>0</v>
      </c>
      <c r="AJ170" s="269">
        <f t="shared" si="105"/>
        <v>0</v>
      </c>
      <c r="AK170" s="269">
        <f t="shared" si="105"/>
        <v>0</v>
      </c>
      <c r="AL170" s="269">
        <f t="shared" si="105"/>
        <v>0</v>
      </c>
      <c r="AM170" s="269">
        <f t="shared" si="105"/>
        <v>0</v>
      </c>
      <c r="AN170" s="269">
        <f t="shared" si="105"/>
        <v>0</v>
      </c>
      <c r="AO170" s="269">
        <f t="shared" ref="AO170:AU170" si="106">IFERROR((AO$211*SUM(AO158:AO165)+AO$212*SUM(AO166:AO168))/SUM(AO158:AO168)/2,0)*AO169</f>
        <v>0</v>
      </c>
      <c r="AP170" s="269">
        <f t="shared" si="106"/>
        <v>0</v>
      </c>
      <c r="AQ170" s="269">
        <f t="shared" si="106"/>
        <v>0</v>
      </c>
      <c r="AR170" s="269">
        <f t="shared" si="106"/>
        <v>0</v>
      </c>
      <c r="AS170" s="269">
        <f t="shared" si="106"/>
        <v>0</v>
      </c>
      <c r="AT170" s="269">
        <f t="shared" si="106"/>
        <v>0</v>
      </c>
      <c r="AU170" s="269">
        <f t="shared" si="106"/>
        <v>0</v>
      </c>
      <c r="AV170" s="269">
        <f t="shared" ref="AV170:AW170" si="107">IFERROR((AV$211*SUM(AV158:AV165)+AV$212*SUM(AV166:AV168))/SUM(AV158:AV168)/2,0)*AV169</f>
        <v>0</v>
      </c>
      <c r="AW170" s="269">
        <f t="shared" si="107"/>
        <v>0</v>
      </c>
      <c r="AX170" s="269">
        <f t="shared" ref="AX170" si="108">IFERROR((AX$211*SUM(AX158:AX165)+AX$212*SUM(AX166:AX168))/SUM(AX158:AX168)/2,0)*AX169</f>
        <v>0</v>
      </c>
      <c r="AY170" s="470">
        <f>IFERROR((AY$211*SUM(AY158:AY165)+AY$212*SUM(AY166:AY168))/SUM(AY158:AY168)/2,0)*AY169</f>
        <v>0</v>
      </c>
    </row>
    <row r="171" spans="1:51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250">
        <f>SUMPRODUCT((Driver!$A$2:$A$17=$A171)*(DriverEmp=AX$1),Driver!$C$2:$V$17)</f>
        <v>0</v>
      </c>
      <c r="AY171" s="467">
        <f>SUMPRODUCT((Driver!$A$2:$A$17=$A171)*(DriverEmp=AY$1),Driver!$C$2:$V$17)</f>
        <v>0</v>
      </c>
    </row>
    <row r="172" spans="1:51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3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3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250">
        <f>SUMPRODUCT((PP!$A$2:$A$80=$A172)*(PPEmp=AX$1),PP!$D$2:$BD$80)</f>
        <v>0</v>
      </c>
      <c r="AY172" s="467">
        <f>SUMPRODUCT((PP!$A$2:$A$80=$A172)*(PPEmp=AY$1),PP!$D$2:$BD$80)</f>
        <v>0</v>
      </c>
    </row>
    <row r="173" spans="1:51" s="271" customFormat="1" x14ac:dyDescent="0.2">
      <c r="A173" s="247">
        <f t="shared" si="100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5.0000000000000009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2.7500000000000009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250">
        <f>SUMPRODUCT((FH!$A$2:$A$97=$A173)*(FHEmp=AX$1),FH!$E$2:$AZ$97)</f>
        <v>0</v>
      </c>
      <c r="AY173" s="467">
        <f>SUMPRODUCT((FH!$A$2:$A$97=$A173)*(FHEmp=AY$1),FH!$E$2:$AZ$97)</f>
        <v>0</v>
      </c>
    </row>
    <row r="174" spans="1:51" s="271" customFormat="1" x14ac:dyDescent="0.2">
      <c r="A174" s="247">
        <f t="shared" si="100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2.7500000000000009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2.7500000000000009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250">
        <f>SUMPRODUCT(('T22'!$A$2:$A$97=$A174)*(T22Emp=AX$1),'T22'!$E$2:$AZ$97)</f>
        <v>0</v>
      </c>
      <c r="AY174" s="467">
        <f>SUMPRODUCT(('T22'!$A$2:$A$97=$A174)*(T22Emp=AY$1),'T22'!$E$2:$AZ$97)</f>
        <v>0</v>
      </c>
    </row>
    <row r="175" spans="1:51" s="271" customFormat="1" x14ac:dyDescent="0.2">
      <c r="A175" s="247">
        <f t="shared" si="100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250">
        <f>SUMPRODUCT((RF!$A$2:$A$17=$A175)*(RFEmp=AX$1)*(RF!$H$21:$AO$21="RF Valet"),RF!$H$2:$AO$17)</f>
        <v>0</v>
      </c>
      <c r="AY175" s="467">
        <f>SUMPRODUCT((RF!$A$2:$A$17=$A175)*(RFEmp=AY$1)*(RF!$H$21:$AO$21="RF Valet"),RF!$H$2:$AO$17)</f>
        <v>0</v>
      </c>
    </row>
    <row r="176" spans="1:51" s="271" customFormat="1" x14ac:dyDescent="0.2">
      <c r="A176" s="247">
        <f t="shared" si="100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8.5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250">
        <f>SUMPRODUCT(('RC'!$A$2:$A$17=$A176)*(RCEmp=AX$1),'RC'!$D$2:$AK$17)</f>
        <v>0</v>
      </c>
      <c r="AY176" s="467">
        <f>SUMPRODUCT(('RC'!$A$2:$A$17=$A176)*(RCEmp=AY$1),'RC'!$D$2:$AK$17)</f>
        <v>0</v>
      </c>
    </row>
    <row r="177" spans="1:51" s="271" customFormat="1" x14ac:dyDescent="0.2">
      <c r="A177" s="247">
        <f t="shared" si="100"/>
        <v>42550</v>
      </c>
      <c r="B177" s="614" t="s">
        <v>154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250">
        <f>SUMPRODUCT((HoO!$A$2:$A$34=$A177)*(HoOEmp=AX$1),HoO!$E$2:$Y$34)</f>
        <v>0</v>
      </c>
      <c r="AY177" s="467">
        <f>SUMPRODUCT((HoO!$A$2:$A$34=$A177)*(HoOEmp=AY$1),HoO!$E$2:$Y$34)</f>
        <v>0</v>
      </c>
    </row>
    <row r="178" spans="1:51" s="271" customFormat="1" x14ac:dyDescent="0.2">
      <c r="A178" s="247">
        <f t="shared" si="100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250">
        <f>SUMPRODUCT((TM!$A$2:$A$17=$A178)*(TMEmp=AX$1),TM!$D$2:$AK$17)</f>
        <v>0</v>
      </c>
      <c r="AY178" s="467">
        <f>SUMPRODUCT((TM!$A$2:$A$17=$A178)*(TMEmp=AY$1),TM!$D$2:$AK$17)</f>
        <v>0</v>
      </c>
    </row>
    <row r="179" spans="1:51" s="271" customFormat="1" x14ac:dyDescent="0.2">
      <c r="A179" s="256">
        <f t="shared" si="100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259">
        <f>SUMPRODUCT((PC!$A$2:$A$80=$A179)*(PCEmp=AX$1),PC!$D$2:$BD$80)</f>
        <v>0</v>
      </c>
      <c r="AY179" s="468">
        <f>SUMPRODUCT((PC!$A$2:$A$80=$A179)*(PCEmp=AY$1),PC!$D$2:$BD$80)</f>
        <v>0</v>
      </c>
    </row>
    <row r="180" spans="1:51" s="271" customFormat="1" x14ac:dyDescent="0.2">
      <c r="A180" s="247">
        <f t="shared" si="100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250">
        <f>SUMPRODUCT((RF!$A$2:$A$17=$A180)*(RFEmp=AX$1)*(RF!$H$21:$AO$21="RF Lead"),RF!$H$2:$AO$17)</f>
        <v>0</v>
      </c>
      <c r="AY180" s="467">
        <f>SUMPRODUCT((RF!$A$2:$A$17=$A180)*(RFEmp=AY$1)*(RF!$H$21:$AO$21="RF Lead"),RF!$H$2:$AO$17)</f>
        <v>0</v>
      </c>
    </row>
    <row r="181" spans="1:51" s="271" customFormat="1" x14ac:dyDescent="0.2">
      <c r="A181" s="260">
        <f t="shared" si="100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3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250">
        <f>SUMPRODUCT((SC!$A$2:$A$34=$A181)*(SCEmp=AX$1),SC!$F$2:$Z$34)</f>
        <v>0</v>
      </c>
      <c r="AY181" s="467">
        <f>SUMPRODUCT((SC!$A$2:$A$34=$A181)*(SCEmp=AY$1),SC!$F$2:$Z$34)</f>
        <v>0</v>
      </c>
    </row>
    <row r="182" spans="1:51" s="271" customFormat="1" x14ac:dyDescent="0.2">
      <c r="A182" s="262">
        <f t="shared" si="100"/>
        <v>42550</v>
      </c>
      <c r="B182" s="263" t="s">
        <v>87</v>
      </c>
      <c r="C182" s="264">
        <f t="shared" ref="C182:AN182" si="109">IF(SUM(C171:C181)&gt;8,SUM(C171:C181)-8,0)+IF(SUM(C171:C181)&gt;12,SUM(C171:C181)-12,0)</f>
        <v>0</v>
      </c>
      <c r="D182" s="265">
        <f t="shared" si="109"/>
        <v>0</v>
      </c>
      <c r="E182" s="265">
        <f t="shared" si="109"/>
        <v>0</v>
      </c>
      <c r="F182" s="265">
        <f t="shared" si="109"/>
        <v>0</v>
      </c>
      <c r="G182" s="265">
        <f t="shared" si="109"/>
        <v>0</v>
      </c>
      <c r="H182" s="265">
        <f t="shared" si="109"/>
        <v>0</v>
      </c>
      <c r="I182" s="265">
        <f t="shared" si="109"/>
        <v>0</v>
      </c>
      <c r="J182" s="265">
        <f t="shared" si="109"/>
        <v>0</v>
      </c>
      <c r="K182" s="265">
        <f t="shared" si="109"/>
        <v>0</v>
      </c>
      <c r="L182" s="265">
        <f t="shared" si="109"/>
        <v>0</v>
      </c>
      <c r="M182" s="265">
        <f t="shared" si="109"/>
        <v>0</v>
      </c>
      <c r="N182" s="265">
        <f t="shared" si="109"/>
        <v>0</v>
      </c>
      <c r="O182" s="265">
        <f t="shared" si="109"/>
        <v>0</v>
      </c>
      <c r="P182" s="265">
        <f t="shared" si="109"/>
        <v>0</v>
      </c>
      <c r="Q182" s="265">
        <f t="shared" si="109"/>
        <v>0</v>
      </c>
      <c r="R182" s="265">
        <f t="shared" si="109"/>
        <v>0</v>
      </c>
      <c r="S182" s="265">
        <f t="shared" si="109"/>
        <v>0</v>
      </c>
      <c r="T182" s="265">
        <f t="shared" si="109"/>
        <v>0</v>
      </c>
      <c r="U182" s="265">
        <f t="shared" si="109"/>
        <v>0</v>
      </c>
      <c r="V182" s="265">
        <f t="shared" si="109"/>
        <v>0</v>
      </c>
      <c r="W182" s="265">
        <f t="shared" si="109"/>
        <v>0</v>
      </c>
      <c r="X182" s="265">
        <f t="shared" si="109"/>
        <v>0</v>
      </c>
      <c r="Y182" s="265">
        <f t="shared" si="109"/>
        <v>0</v>
      </c>
      <c r="Z182" s="265">
        <f t="shared" si="109"/>
        <v>0</v>
      </c>
      <c r="AA182" s="265">
        <f t="shared" si="109"/>
        <v>0</v>
      </c>
      <c r="AB182" s="265">
        <f t="shared" si="109"/>
        <v>0</v>
      </c>
      <c r="AC182" s="265">
        <f t="shared" si="109"/>
        <v>0</v>
      </c>
      <c r="AD182" s="265">
        <f t="shared" si="109"/>
        <v>0</v>
      </c>
      <c r="AE182" s="265">
        <f t="shared" si="109"/>
        <v>0</v>
      </c>
      <c r="AF182" s="265">
        <f t="shared" si="109"/>
        <v>0</v>
      </c>
      <c r="AG182" s="265">
        <f t="shared" si="109"/>
        <v>0.5</v>
      </c>
      <c r="AH182" s="265">
        <f t="shared" si="109"/>
        <v>0</v>
      </c>
      <c r="AI182" s="265">
        <f t="shared" si="109"/>
        <v>0</v>
      </c>
      <c r="AJ182" s="265">
        <f t="shared" si="109"/>
        <v>0</v>
      </c>
      <c r="AK182" s="265">
        <f t="shared" si="109"/>
        <v>0</v>
      </c>
      <c r="AL182" s="265">
        <f t="shared" si="109"/>
        <v>0</v>
      </c>
      <c r="AM182" s="265">
        <f t="shared" si="109"/>
        <v>0</v>
      </c>
      <c r="AN182" s="265">
        <f t="shared" si="109"/>
        <v>0</v>
      </c>
      <c r="AO182" s="265">
        <f t="shared" ref="AO182:AU182" si="110">IF(SUM(AO171:AO181)&gt;8,SUM(AO171:AO181)-8,0)+IF(SUM(AO171:AO181)&gt;12,SUM(AO171:AO181)-12,0)</f>
        <v>0</v>
      </c>
      <c r="AP182" s="265">
        <f t="shared" si="110"/>
        <v>0</v>
      </c>
      <c r="AQ182" s="265">
        <f t="shared" si="110"/>
        <v>0</v>
      </c>
      <c r="AR182" s="265">
        <f t="shared" si="110"/>
        <v>0</v>
      </c>
      <c r="AS182" s="265">
        <f t="shared" si="110"/>
        <v>0</v>
      </c>
      <c r="AT182" s="265">
        <f t="shared" si="110"/>
        <v>0</v>
      </c>
      <c r="AU182" s="265">
        <f t="shared" si="110"/>
        <v>0</v>
      </c>
      <c r="AV182" s="265">
        <f t="shared" ref="AV182:AW182" si="111">IF(SUM(AV171:AV181)&gt;8,SUM(AV171:AV181)-8,0)+IF(SUM(AV171:AV181)&gt;12,SUM(AV171:AV181)-12,0)</f>
        <v>0</v>
      </c>
      <c r="AW182" s="265">
        <f t="shared" si="111"/>
        <v>0</v>
      </c>
      <c r="AX182" s="265">
        <f t="shared" ref="AX182" si="112">IF(SUM(AX171:AX181)&gt;8,SUM(AX171:AX181)-8,0)+IF(SUM(AX171:AX181)&gt;12,SUM(AX171:AX181)-12,0)</f>
        <v>0</v>
      </c>
      <c r="AY182" s="469">
        <f>IF(SUM(AY171:AY181)&gt;8,SUM(AY171:AY181)-8,0)+IF(SUM(AY171:AY181)&gt;12,SUM(AY171:AY181)-12,0)</f>
        <v>0</v>
      </c>
    </row>
    <row r="183" spans="1:51" s="271" customFormat="1" x14ac:dyDescent="0.2">
      <c r="A183" s="266">
        <f t="shared" si="100"/>
        <v>42550</v>
      </c>
      <c r="B183" s="267" t="s">
        <v>86</v>
      </c>
      <c r="C183" s="268">
        <f t="shared" ref="C183:AN183" si="113">IFERROR((C$211*SUM(C171:C178)+C$212*SUM(C179:C181))/SUM(C171:C181)/2,0)*C182</f>
        <v>0</v>
      </c>
      <c r="D183" s="269">
        <f t="shared" si="113"/>
        <v>0</v>
      </c>
      <c r="E183" s="269">
        <f t="shared" si="113"/>
        <v>0</v>
      </c>
      <c r="F183" s="269">
        <f t="shared" si="113"/>
        <v>0</v>
      </c>
      <c r="G183" s="269">
        <f t="shared" si="113"/>
        <v>0</v>
      </c>
      <c r="H183" s="269">
        <f t="shared" si="113"/>
        <v>0</v>
      </c>
      <c r="I183" s="269">
        <f t="shared" si="113"/>
        <v>0</v>
      </c>
      <c r="J183" s="269">
        <f t="shared" si="113"/>
        <v>0</v>
      </c>
      <c r="K183" s="269">
        <f t="shared" si="113"/>
        <v>0</v>
      </c>
      <c r="L183" s="269">
        <f t="shared" si="113"/>
        <v>0</v>
      </c>
      <c r="M183" s="269">
        <f t="shared" si="113"/>
        <v>0</v>
      </c>
      <c r="N183" s="269">
        <f t="shared" si="113"/>
        <v>0</v>
      </c>
      <c r="O183" s="269">
        <f t="shared" si="113"/>
        <v>0</v>
      </c>
      <c r="P183" s="269">
        <f t="shared" si="113"/>
        <v>0</v>
      </c>
      <c r="Q183" s="269">
        <f t="shared" si="113"/>
        <v>0</v>
      </c>
      <c r="R183" s="269">
        <f t="shared" si="113"/>
        <v>0</v>
      </c>
      <c r="S183" s="269">
        <f t="shared" si="113"/>
        <v>0</v>
      </c>
      <c r="T183" s="269">
        <f t="shared" si="113"/>
        <v>0</v>
      </c>
      <c r="U183" s="269">
        <f t="shared" si="113"/>
        <v>0</v>
      </c>
      <c r="V183" s="269">
        <f t="shared" si="113"/>
        <v>0</v>
      </c>
      <c r="W183" s="269">
        <f t="shared" si="113"/>
        <v>0</v>
      </c>
      <c r="X183" s="269">
        <f t="shared" si="113"/>
        <v>0</v>
      </c>
      <c r="Y183" s="269">
        <f t="shared" si="113"/>
        <v>0</v>
      </c>
      <c r="Z183" s="269">
        <f t="shared" si="113"/>
        <v>0</v>
      </c>
      <c r="AA183" s="269">
        <f t="shared" si="113"/>
        <v>0</v>
      </c>
      <c r="AB183" s="269">
        <f t="shared" si="113"/>
        <v>0</v>
      </c>
      <c r="AC183" s="269">
        <f t="shared" si="113"/>
        <v>0</v>
      </c>
      <c r="AD183" s="269">
        <f t="shared" si="113"/>
        <v>0</v>
      </c>
      <c r="AE183" s="269">
        <f t="shared" si="113"/>
        <v>0</v>
      </c>
      <c r="AF183" s="269">
        <f t="shared" si="113"/>
        <v>0</v>
      </c>
      <c r="AG183" s="269">
        <f t="shared" si="113"/>
        <v>2.5</v>
      </c>
      <c r="AH183" s="269">
        <f t="shared" si="113"/>
        <v>0</v>
      </c>
      <c r="AI183" s="269">
        <f t="shared" si="113"/>
        <v>0</v>
      </c>
      <c r="AJ183" s="269">
        <f t="shared" si="113"/>
        <v>0</v>
      </c>
      <c r="AK183" s="269">
        <f t="shared" si="113"/>
        <v>0</v>
      </c>
      <c r="AL183" s="269">
        <f t="shared" si="113"/>
        <v>0</v>
      </c>
      <c r="AM183" s="269">
        <f t="shared" si="113"/>
        <v>0</v>
      </c>
      <c r="AN183" s="269">
        <f t="shared" si="113"/>
        <v>0</v>
      </c>
      <c r="AO183" s="269">
        <f t="shared" ref="AO183:AU183" si="114">IFERROR((AO$211*SUM(AO171:AO178)+AO$212*SUM(AO179:AO181))/SUM(AO171:AO181)/2,0)*AO182</f>
        <v>0</v>
      </c>
      <c r="AP183" s="269">
        <f t="shared" si="114"/>
        <v>0</v>
      </c>
      <c r="AQ183" s="269">
        <f t="shared" si="114"/>
        <v>0</v>
      </c>
      <c r="AR183" s="269">
        <f t="shared" si="114"/>
        <v>0</v>
      </c>
      <c r="AS183" s="269">
        <f t="shared" si="114"/>
        <v>0</v>
      </c>
      <c r="AT183" s="269">
        <f t="shared" si="114"/>
        <v>0</v>
      </c>
      <c r="AU183" s="269">
        <f t="shared" si="114"/>
        <v>0</v>
      </c>
      <c r="AV183" s="269">
        <f t="shared" ref="AV183:AW183" si="115">IFERROR((AV$211*SUM(AV171:AV178)+AV$212*SUM(AV179:AV181))/SUM(AV171:AV181)/2,0)*AV182</f>
        <v>0</v>
      </c>
      <c r="AW183" s="269">
        <f t="shared" si="115"/>
        <v>0</v>
      </c>
      <c r="AX183" s="269">
        <f t="shared" ref="AX183" si="116">IFERROR((AX$211*SUM(AX171:AX178)+AX$212*SUM(AX179:AX181))/SUM(AX171:AX181)/2,0)*AX182</f>
        <v>0</v>
      </c>
      <c r="AY183" s="470">
        <f>IFERROR((AY$211*SUM(AY171:AY178)+AY$212*SUM(AY179:AY181))/SUM(AY171:AY181)/2,0)*AY182</f>
        <v>0</v>
      </c>
    </row>
    <row r="184" spans="1:51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250">
        <f>SUMPRODUCT((Driver!$A$2:$A$17=$A184)*(DriverEmp=AX$1),Driver!$C$2:$V$17)</f>
        <v>0</v>
      </c>
      <c r="AY184" s="467">
        <f>SUMPRODUCT((Driver!$A$2:$A$17=$A184)*(DriverEmp=AY$1),Driver!$C$2:$V$17)</f>
        <v>0</v>
      </c>
    </row>
    <row r="185" spans="1:51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250">
        <f>SUMPRODUCT((PP!$A$2:$A$80=$A185)*(PPEmp=AX$1),PP!$D$2:$BD$80)</f>
        <v>0</v>
      </c>
      <c r="AY185" s="467">
        <f>SUMPRODUCT((PP!$A$2:$A$80=$A185)*(PPEmp=AY$1),PP!$D$2:$BD$80)</f>
        <v>0</v>
      </c>
    </row>
    <row r="186" spans="1:51" s="271" customFormat="1" x14ac:dyDescent="0.2">
      <c r="A186" s="247">
        <f t="shared" si="100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5.0000000000000009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3.2499999999999991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250">
        <f>SUMPRODUCT((FH!$A$2:$A$97=$A186)*(FHEmp=AX$1),FH!$E$2:$AZ$97)</f>
        <v>0</v>
      </c>
      <c r="AY186" s="467">
        <f>SUMPRODUCT((FH!$A$2:$A$97=$A186)*(FHEmp=AY$1),FH!$E$2:$AZ$97)</f>
        <v>0</v>
      </c>
    </row>
    <row r="187" spans="1:51" s="271" customFormat="1" x14ac:dyDescent="0.2">
      <c r="A187" s="247">
        <f t="shared" si="100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3.9999999999999991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3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250">
        <f>SUMPRODUCT(('T22'!$A$2:$A$97=$A187)*(T22Emp=AX$1),'T22'!$E$2:$AZ$97)</f>
        <v>0</v>
      </c>
      <c r="AY187" s="467">
        <f>SUMPRODUCT(('T22'!$A$2:$A$97=$A187)*(T22Emp=AY$1),'T22'!$E$2:$AZ$97)</f>
        <v>0</v>
      </c>
    </row>
    <row r="188" spans="1:51" s="271" customFormat="1" x14ac:dyDescent="0.2">
      <c r="A188" s="247">
        <f t="shared" si="100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250">
        <f>SUMPRODUCT((RF!$A$2:$A$17=$A188)*(RFEmp=AX$1)*(RF!$H$21:$AO$21="RF Valet"),RF!$H$2:$AO$17)</f>
        <v>0</v>
      </c>
      <c r="AY188" s="467">
        <f>SUMPRODUCT((RF!$A$2:$A$17=$A188)*(RFEmp=AY$1)*(RF!$H$21:$AO$21="RF Valet"),RF!$H$2:$AO$17)</f>
        <v>0</v>
      </c>
    </row>
    <row r="189" spans="1:51" s="271" customFormat="1" x14ac:dyDescent="0.2">
      <c r="A189" s="247">
        <f t="shared" si="100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7.25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250">
        <f>SUMPRODUCT(('RC'!$A$2:$A$17=$A189)*(RCEmp=AX$1),'RC'!$D$2:$AK$17)</f>
        <v>0</v>
      </c>
      <c r="AY189" s="467">
        <f>SUMPRODUCT(('RC'!$A$2:$A$17=$A189)*(RCEmp=AY$1),'RC'!$D$2:$AK$17)</f>
        <v>0</v>
      </c>
    </row>
    <row r="190" spans="1:51" s="271" customFormat="1" x14ac:dyDescent="0.2">
      <c r="A190" s="247">
        <f t="shared" si="100"/>
        <v>42551</v>
      </c>
      <c r="B190" s="614" t="s">
        <v>154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250">
        <f>SUMPRODUCT((HoO!$A$2:$A$34=$A190)*(HoOEmp=AX$1),HoO!$E$2:$Y$34)</f>
        <v>0</v>
      </c>
      <c r="AY190" s="467">
        <f>SUMPRODUCT((HoO!$A$2:$A$34=$A190)*(HoOEmp=AY$1),HoO!$E$2:$Y$34)</f>
        <v>0</v>
      </c>
    </row>
    <row r="191" spans="1:51" s="271" customFormat="1" x14ac:dyDescent="0.2">
      <c r="A191" s="247">
        <f t="shared" si="100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250">
        <f>SUMPRODUCT((TM!$A$2:$A$17=$A191)*(TMEmp=AX$1),TM!$D$2:$AK$17)</f>
        <v>0</v>
      </c>
      <c r="AY191" s="467">
        <f>SUMPRODUCT((TM!$A$2:$A$17=$A191)*(TMEmp=AY$1),TM!$D$2:$AK$17)</f>
        <v>0</v>
      </c>
    </row>
    <row r="192" spans="1:51" s="271" customFormat="1" x14ac:dyDescent="0.2">
      <c r="A192" s="256">
        <f t="shared" si="100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259">
        <f>SUMPRODUCT((PC!$A$2:$A$80=$A192)*(PCEmp=AX$1),PC!$D$2:$BD$80)</f>
        <v>0</v>
      </c>
      <c r="AY192" s="468">
        <f>SUMPRODUCT((PC!$A$2:$A$80=$A192)*(PCEmp=AY$1),PC!$D$2:$BD$80)</f>
        <v>0</v>
      </c>
    </row>
    <row r="193" spans="1:51" s="271" customFormat="1" x14ac:dyDescent="0.2">
      <c r="A193" s="247">
        <f t="shared" si="100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250">
        <f>SUMPRODUCT((RF!$A$2:$A$17=$A193)*(RFEmp=AX$1)*(RF!$H$21:$AO$21="RF Lead"),RF!$H$2:$AO$17)</f>
        <v>0</v>
      </c>
      <c r="AY193" s="467">
        <f>SUMPRODUCT((RF!$A$2:$A$17=$A193)*(RFEmp=AY$1)*(RF!$H$21:$AO$21="RF Lead"),RF!$H$2:$AO$17)</f>
        <v>0</v>
      </c>
    </row>
    <row r="194" spans="1:51" s="271" customFormat="1" x14ac:dyDescent="0.2">
      <c r="A194" s="260">
        <f t="shared" si="100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3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250">
        <f>SUMPRODUCT((SC!$A$2:$A$34=$A194)*(SCEmp=AX$1),SC!$F$2:$Z$34)</f>
        <v>0</v>
      </c>
      <c r="AY194" s="467">
        <f>SUMPRODUCT((SC!$A$2:$A$34=$A194)*(SCEmp=AY$1),SC!$F$2:$Z$34)</f>
        <v>0</v>
      </c>
    </row>
    <row r="195" spans="1:51" s="271" customFormat="1" x14ac:dyDescent="0.2">
      <c r="A195" s="262">
        <f t="shared" si="100"/>
        <v>42551</v>
      </c>
      <c r="B195" s="263" t="s">
        <v>87</v>
      </c>
      <c r="C195" s="264">
        <f t="shared" ref="C195:AN195" si="117">IF(SUM(C184:C194)&gt;8,SUM(C184:C194)-8,0)+IF(SUM(C184:C194)&gt;12,SUM(C184:C194)-12,0)</f>
        <v>0</v>
      </c>
      <c r="D195" s="265">
        <f t="shared" si="117"/>
        <v>1.75</v>
      </c>
      <c r="E195" s="265">
        <f t="shared" si="117"/>
        <v>0</v>
      </c>
      <c r="F195" s="265">
        <f t="shared" si="117"/>
        <v>0</v>
      </c>
      <c r="G195" s="265">
        <f t="shared" si="117"/>
        <v>0</v>
      </c>
      <c r="H195" s="265">
        <f t="shared" si="117"/>
        <v>0</v>
      </c>
      <c r="I195" s="265">
        <f t="shared" si="117"/>
        <v>0</v>
      </c>
      <c r="J195" s="265">
        <f t="shared" si="117"/>
        <v>0</v>
      </c>
      <c r="K195" s="265">
        <f t="shared" si="117"/>
        <v>0</v>
      </c>
      <c r="L195" s="265">
        <f t="shared" si="117"/>
        <v>0</v>
      </c>
      <c r="M195" s="265">
        <f t="shared" si="117"/>
        <v>0</v>
      </c>
      <c r="N195" s="265">
        <f t="shared" si="117"/>
        <v>0</v>
      </c>
      <c r="O195" s="265">
        <f t="shared" si="117"/>
        <v>0</v>
      </c>
      <c r="P195" s="265">
        <f t="shared" si="117"/>
        <v>0</v>
      </c>
      <c r="Q195" s="265">
        <f t="shared" si="117"/>
        <v>0</v>
      </c>
      <c r="R195" s="265">
        <f t="shared" si="117"/>
        <v>0</v>
      </c>
      <c r="S195" s="265">
        <f t="shared" si="117"/>
        <v>0</v>
      </c>
      <c r="T195" s="265">
        <f t="shared" si="117"/>
        <v>0</v>
      </c>
      <c r="U195" s="265">
        <f t="shared" si="117"/>
        <v>0</v>
      </c>
      <c r="V195" s="265">
        <f t="shared" si="117"/>
        <v>0</v>
      </c>
      <c r="W195" s="265">
        <f t="shared" si="117"/>
        <v>0</v>
      </c>
      <c r="X195" s="265">
        <f t="shared" si="117"/>
        <v>0</v>
      </c>
      <c r="Y195" s="265">
        <f t="shared" si="117"/>
        <v>0</v>
      </c>
      <c r="Z195" s="265">
        <f t="shared" si="117"/>
        <v>0</v>
      </c>
      <c r="AA195" s="265">
        <f t="shared" si="117"/>
        <v>0</v>
      </c>
      <c r="AB195" s="265">
        <f t="shared" si="117"/>
        <v>0</v>
      </c>
      <c r="AC195" s="265">
        <f t="shared" si="117"/>
        <v>0</v>
      </c>
      <c r="AD195" s="265">
        <f t="shared" si="117"/>
        <v>0</v>
      </c>
      <c r="AE195" s="265">
        <f t="shared" si="117"/>
        <v>0</v>
      </c>
      <c r="AF195" s="265">
        <f t="shared" si="117"/>
        <v>0</v>
      </c>
      <c r="AG195" s="265">
        <f t="shared" si="117"/>
        <v>0</v>
      </c>
      <c r="AH195" s="265">
        <f t="shared" si="117"/>
        <v>0</v>
      </c>
      <c r="AI195" s="265">
        <f t="shared" si="117"/>
        <v>0</v>
      </c>
      <c r="AJ195" s="265">
        <f t="shared" si="117"/>
        <v>0</v>
      </c>
      <c r="AK195" s="265">
        <f t="shared" si="117"/>
        <v>0</v>
      </c>
      <c r="AL195" s="265">
        <f t="shared" si="117"/>
        <v>0</v>
      </c>
      <c r="AM195" s="265">
        <f t="shared" si="117"/>
        <v>0</v>
      </c>
      <c r="AN195" s="265">
        <f t="shared" si="117"/>
        <v>0</v>
      </c>
      <c r="AO195" s="265">
        <f t="shared" ref="AO195:AU195" si="118">IF(SUM(AO184:AO194)&gt;8,SUM(AO184:AO194)-8,0)+IF(SUM(AO184:AO194)&gt;12,SUM(AO184:AO194)-12,0)</f>
        <v>0</v>
      </c>
      <c r="AP195" s="265">
        <f t="shared" si="118"/>
        <v>0</v>
      </c>
      <c r="AQ195" s="265">
        <f t="shared" si="118"/>
        <v>0</v>
      </c>
      <c r="AR195" s="265">
        <f t="shared" si="118"/>
        <v>0</v>
      </c>
      <c r="AS195" s="265">
        <f t="shared" si="118"/>
        <v>0</v>
      </c>
      <c r="AT195" s="265">
        <f t="shared" si="118"/>
        <v>0</v>
      </c>
      <c r="AU195" s="265">
        <f t="shared" si="118"/>
        <v>0</v>
      </c>
      <c r="AV195" s="265">
        <f t="shared" ref="AV195:AW195" si="119">IF(SUM(AV184:AV194)&gt;8,SUM(AV184:AV194)-8,0)+IF(SUM(AV184:AV194)&gt;12,SUM(AV184:AV194)-12,0)</f>
        <v>0</v>
      </c>
      <c r="AW195" s="265">
        <f t="shared" si="119"/>
        <v>0</v>
      </c>
      <c r="AX195" s="265">
        <f t="shared" ref="AX195" si="120">IF(SUM(AX184:AX194)&gt;8,SUM(AX184:AX194)-8,0)+IF(SUM(AX184:AX194)&gt;12,SUM(AX184:AX194)-12,0)</f>
        <v>0</v>
      </c>
      <c r="AY195" s="469">
        <f>IF(SUM(AY184:AY194)&gt;8,SUM(AY184:AY194)-8,0)+IF(SUM(AY184:AY194)&gt;12,SUM(AY184:AY194)-12,0)</f>
        <v>0</v>
      </c>
    </row>
    <row r="196" spans="1:51" s="271" customFormat="1" x14ac:dyDescent="0.2">
      <c r="A196" s="266">
        <f t="shared" si="100"/>
        <v>42551</v>
      </c>
      <c r="B196" s="267" t="s">
        <v>86</v>
      </c>
      <c r="C196" s="268">
        <f t="shared" ref="C196:AN196" si="121">IFERROR((C$211*SUM(C184:C191)+C$212*SUM(C192:C194))/SUM(C184:C194)/2,0)*C195</f>
        <v>0</v>
      </c>
      <c r="D196" s="269">
        <f t="shared" si="121"/>
        <v>11.330128205128204</v>
      </c>
      <c r="E196" s="269">
        <f t="shared" si="121"/>
        <v>0</v>
      </c>
      <c r="F196" s="269">
        <f t="shared" si="121"/>
        <v>0</v>
      </c>
      <c r="G196" s="269">
        <f t="shared" si="121"/>
        <v>0</v>
      </c>
      <c r="H196" s="269">
        <f t="shared" si="121"/>
        <v>0</v>
      </c>
      <c r="I196" s="269">
        <f t="shared" si="121"/>
        <v>0</v>
      </c>
      <c r="J196" s="269">
        <f t="shared" si="121"/>
        <v>0</v>
      </c>
      <c r="K196" s="269">
        <f t="shared" si="121"/>
        <v>0</v>
      </c>
      <c r="L196" s="269">
        <f t="shared" si="121"/>
        <v>0</v>
      </c>
      <c r="M196" s="269">
        <f t="shared" si="121"/>
        <v>0</v>
      </c>
      <c r="N196" s="269">
        <f t="shared" si="121"/>
        <v>0</v>
      </c>
      <c r="O196" s="269">
        <f t="shared" si="121"/>
        <v>0</v>
      </c>
      <c r="P196" s="269">
        <f t="shared" si="121"/>
        <v>0</v>
      </c>
      <c r="Q196" s="269">
        <f t="shared" si="121"/>
        <v>0</v>
      </c>
      <c r="R196" s="269">
        <f t="shared" si="121"/>
        <v>0</v>
      </c>
      <c r="S196" s="269">
        <f t="shared" si="121"/>
        <v>0</v>
      </c>
      <c r="T196" s="269">
        <f t="shared" si="121"/>
        <v>0</v>
      </c>
      <c r="U196" s="269">
        <f t="shared" si="121"/>
        <v>0</v>
      </c>
      <c r="V196" s="269">
        <f t="shared" si="121"/>
        <v>0</v>
      </c>
      <c r="W196" s="269">
        <f t="shared" si="121"/>
        <v>0</v>
      </c>
      <c r="X196" s="269">
        <f t="shared" si="121"/>
        <v>0</v>
      </c>
      <c r="Y196" s="269">
        <f t="shared" si="121"/>
        <v>0</v>
      </c>
      <c r="Z196" s="269">
        <f t="shared" si="121"/>
        <v>0</v>
      </c>
      <c r="AA196" s="269">
        <f t="shared" si="121"/>
        <v>0</v>
      </c>
      <c r="AB196" s="269">
        <f t="shared" si="121"/>
        <v>0</v>
      </c>
      <c r="AC196" s="269">
        <f t="shared" si="121"/>
        <v>0</v>
      </c>
      <c r="AD196" s="269">
        <f t="shared" si="121"/>
        <v>0</v>
      </c>
      <c r="AE196" s="269">
        <f t="shared" si="121"/>
        <v>0</v>
      </c>
      <c r="AF196" s="269">
        <f t="shared" si="121"/>
        <v>0</v>
      </c>
      <c r="AG196" s="269">
        <f t="shared" si="121"/>
        <v>0</v>
      </c>
      <c r="AH196" s="269">
        <f t="shared" si="121"/>
        <v>0</v>
      </c>
      <c r="AI196" s="269">
        <f t="shared" si="121"/>
        <v>0</v>
      </c>
      <c r="AJ196" s="269">
        <f t="shared" si="121"/>
        <v>0</v>
      </c>
      <c r="AK196" s="269">
        <f t="shared" si="121"/>
        <v>0</v>
      </c>
      <c r="AL196" s="269">
        <f t="shared" si="121"/>
        <v>0</v>
      </c>
      <c r="AM196" s="269">
        <f t="shared" si="121"/>
        <v>0</v>
      </c>
      <c r="AN196" s="269">
        <f t="shared" si="121"/>
        <v>0</v>
      </c>
      <c r="AO196" s="269">
        <f t="shared" ref="AO196:AU196" si="122">IFERROR((AO$211*SUM(AO184:AO191)+AO$212*SUM(AO192:AO194))/SUM(AO184:AO194)/2,0)*AO195</f>
        <v>0</v>
      </c>
      <c r="AP196" s="269">
        <f t="shared" si="122"/>
        <v>0</v>
      </c>
      <c r="AQ196" s="269">
        <f t="shared" si="122"/>
        <v>0</v>
      </c>
      <c r="AR196" s="269">
        <f t="shared" si="122"/>
        <v>0</v>
      </c>
      <c r="AS196" s="269">
        <f t="shared" si="122"/>
        <v>0</v>
      </c>
      <c r="AT196" s="269">
        <f t="shared" si="122"/>
        <v>0</v>
      </c>
      <c r="AU196" s="269">
        <f t="shared" si="122"/>
        <v>0</v>
      </c>
      <c r="AV196" s="269">
        <f t="shared" ref="AV196:AW196" si="123">IFERROR((AV$211*SUM(AV184:AV191)+AV$212*SUM(AV192:AV194))/SUM(AV184:AV194)/2,0)*AV195</f>
        <v>0</v>
      </c>
      <c r="AW196" s="269">
        <f t="shared" si="123"/>
        <v>0</v>
      </c>
      <c r="AX196" s="269">
        <f t="shared" ref="AX196" si="124">IFERROR((AX$211*SUM(AX184:AX191)+AX$212*SUM(AX192:AX194))/SUM(AX184:AX194)/2,0)*AX195</f>
        <v>0</v>
      </c>
      <c r="AY196" s="470">
        <f>IFERROR((AY$211*SUM(AY184:AY191)+AY$212*SUM(AY192:AY194))/SUM(AY184:AY194)/2,0)*AY195</f>
        <v>0</v>
      </c>
    </row>
    <row r="197" spans="1:51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250">
        <f>SUMPRODUCT((Driver!$A$2:$A$17=$A197)*(DriverEmp=AX$1),Driver!$C$2:$V$17)</f>
        <v>0</v>
      </c>
      <c r="AY197" s="467">
        <f>SUMPRODUCT((Driver!$A$2:$A$17=$A197)*(DriverEmp=AY$1),Driver!$C$2:$V$17)</f>
        <v>0</v>
      </c>
    </row>
    <row r="198" spans="1:51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250">
        <f>SUMPRODUCT((PP!$A$2:$A$80=$A198)*(PPEmp=AX$1),PP!$D$2:$BD$80)</f>
        <v>0</v>
      </c>
      <c r="AY198" s="467">
        <f>SUMPRODUCT((PP!$A$2:$A$80=$A198)*(PPEmp=AY$1),PP!$D$2:$BD$80)</f>
        <v>0</v>
      </c>
    </row>
    <row r="199" spans="1:51" s="271" customFormat="1" x14ac:dyDescent="0.2">
      <c r="A199" s="247">
        <f t="shared" si="100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250">
        <f>SUMPRODUCT((FH!$A$2:$A$97=$A199)*(FHEmp=AX$1),FH!$E$2:$AZ$97)</f>
        <v>0</v>
      </c>
      <c r="AY199" s="467">
        <f>SUMPRODUCT((FH!$A$2:$A$97=$A199)*(FHEmp=AY$1),FH!$E$2:$AZ$97)</f>
        <v>0</v>
      </c>
    </row>
    <row r="200" spans="1:51" s="271" customFormat="1" x14ac:dyDescent="0.2">
      <c r="A200" s="247">
        <f t="shared" si="100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250">
        <f>SUMPRODUCT(('T22'!$A$2:$A$97=$A200)*(T22Emp=AX$1),'T22'!$E$2:$AZ$97)</f>
        <v>0</v>
      </c>
      <c r="AY200" s="467">
        <f>SUMPRODUCT(('T22'!$A$2:$A$97=$A200)*(T22Emp=AY$1),'T22'!$E$2:$AZ$97)</f>
        <v>0</v>
      </c>
    </row>
    <row r="201" spans="1:51" s="271" customFormat="1" x14ac:dyDescent="0.2">
      <c r="A201" s="247">
        <f t="shared" si="100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250">
        <f>SUMPRODUCT((RF!$A$2:$A$17=$A201)*(RFEmp=AX$1)*(RF!$H$21:$AO$21="RF Valet"),RF!$H$2:$AO$17)</f>
        <v>0</v>
      </c>
      <c r="AY201" s="467">
        <f>SUMPRODUCT((RF!$A$2:$A$17=$A201)*(RFEmp=AY$1)*(RF!$H$21:$AO$21="RF Valet"),RF!$H$2:$AO$17)</f>
        <v>0</v>
      </c>
    </row>
    <row r="202" spans="1:51" s="271" customFormat="1" x14ac:dyDescent="0.2">
      <c r="A202" s="247">
        <f t="shared" si="100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250">
        <f>SUMPRODUCT(('RC'!$A$2:$A$17=$A202)*(RCEmp=AX$1),'RC'!$D$2:$AK$17)</f>
        <v>0</v>
      </c>
      <c r="AY202" s="467">
        <f>SUMPRODUCT(('RC'!$A$2:$A$17=$A202)*(RCEmp=AY$1),'RC'!$D$2:$AK$17)</f>
        <v>0</v>
      </c>
    </row>
    <row r="203" spans="1:51" s="271" customFormat="1" x14ac:dyDescent="0.2">
      <c r="A203" s="247">
        <f t="shared" si="100"/>
        <v>42552</v>
      </c>
      <c r="B203" s="614" t="s">
        <v>154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250">
        <f>SUMPRODUCT((HoO!$A$2:$A$34=$A203)*(HoOEmp=AX$1),HoO!$E$2:$Y$34)</f>
        <v>0</v>
      </c>
      <c r="AY203" s="467">
        <f>SUMPRODUCT((HoO!$A$2:$A$34=$A203)*(HoOEmp=AY$1),HoO!$E$2:$Y$34)</f>
        <v>0</v>
      </c>
    </row>
    <row r="204" spans="1:51" s="271" customFormat="1" x14ac:dyDescent="0.2">
      <c r="A204" s="247">
        <f t="shared" si="100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250">
        <f>SUMPRODUCT((TM!$A$2:$A$17=$A204)*(TMEmp=AX$1),TM!$D$2:$AK$17)</f>
        <v>0</v>
      </c>
      <c r="AY204" s="467">
        <f>SUMPRODUCT((TM!$A$2:$A$17=$A204)*(TMEmp=AY$1),TM!$D$2:$AK$17)</f>
        <v>0</v>
      </c>
    </row>
    <row r="205" spans="1:51" s="271" customFormat="1" x14ac:dyDescent="0.2">
      <c r="A205" s="256">
        <f t="shared" si="100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259">
        <f>SUMPRODUCT((PC!$A$2:$A$80=$A205)*(PCEmp=AX$1),PC!$D$2:$BD$80)</f>
        <v>0</v>
      </c>
      <c r="AY205" s="468">
        <f>SUMPRODUCT((PC!$A$2:$A$80=$A205)*(PCEmp=AY$1),PC!$D$2:$BD$80)</f>
        <v>0</v>
      </c>
    </row>
    <row r="206" spans="1:51" s="271" customFormat="1" x14ac:dyDescent="0.2">
      <c r="A206" s="247">
        <f t="shared" si="100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250">
        <f>SUMPRODUCT((RF!$A$2:$A$17=$A206)*(RFEmp=AX$1)*(RF!$H$21:$AO$21="RF Lead"),RF!$H$2:$AO$17)</f>
        <v>0</v>
      </c>
      <c r="AY206" s="467">
        <f>SUMPRODUCT((RF!$A$2:$A$17=$A206)*(RFEmp=AY$1)*(RF!$H$21:$AO$21="RF Lead"),RF!$H$2:$AO$17)</f>
        <v>0</v>
      </c>
    </row>
    <row r="207" spans="1:51" s="271" customFormat="1" x14ac:dyDescent="0.2">
      <c r="A207" s="260">
        <f t="shared" si="100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250">
        <f>SUMPRODUCT((SC!$A$2:$A$34=$A207)*(SCEmp=AX$1),SC!$F$2:$Z$34)</f>
        <v>0</v>
      </c>
      <c r="AY207" s="467">
        <f>SUMPRODUCT((SC!$A$2:$A$34=$A207)*(SCEmp=AY$1),SC!$F$2:$Z$34)</f>
        <v>0</v>
      </c>
    </row>
    <row r="208" spans="1:51" s="271" customFormat="1" x14ac:dyDescent="0.2">
      <c r="A208" s="262">
        <f t="shared" si="100"/>
        <v>42552</v>
      </c>
      <c r="B208" s="263" t="s">
        <v>87</v>
      </c>
      <c r="C208" s="264">
        <f t="shared" ref="C208:AN208" si="125">IF(SUM(C197:C207)&gt;8,SUM(C197:C207)-8,0)+IF(SUM(C197:C207)&gt;12,SUM(C197:C207)-12,0)</f>
        <v>0</v>
      </c>
      <c r="D208" s="265">
        <f t="shared" si="125"/>
        <v>0</v>
      </c>
      <c r="E208" s="265">
        <f t="shared" si="125"/>
        <v>0</v>
      </c>
      <c r="F208" s="265">
        <f t="shared" si="125"/>
        <v>0</v>
      </c>
      <c r="G208" s="265">
        <f t="shared" si="125"/>
        <v>0</v>
      </c>
      <c r="H208" s="265">
        <f t="shared" si="125"/>
        <v>0</v>
      </c>
      <c r="I208" s="265">
        <f t="shared" si="125"/>
        <v>0</v>
      </c>
      <c r="J208" s="265">
        <f t="shared" si="125"/>
        <v>0</v>
      </c>
      <c r="K208" s="265">
        <f t="shared" si="125"/>
        <v>0</v>
      </c>
      <c r="L208" s="265">
        <f t="shared" si="125"/>
        <v>0</v>
      </c>
      <c r="M208" s="265">
        <f t="shared" si="125"/>
        <v>0</v>
      </c>
      <c r="N208" s="265">
        <f t="shared" si="125"/>
        <v>0</v>
      </c>
      <c r="O208" s="265">
        <f t="shared" si="125"/>
        <v>0</v>
      </c>
      <c r="P208" s="265">
        <f t="shared" si="125"/>
        <v>0</v>
      </c>
      <c r="Q208" s="265">
        <f t="shared" si="125"/>
        <v>0</v>
      </c>
      <c r="R208" s="265">
        <f t="shared" si="125"/>
        <v>0</v>
      </c>
      <c r="S208" s="265">
        <f t="shared" si="125"/>
        <v>0</v>
      </c>
      <c r="T208" s="265">
        <f t="shared" si="125"/>
        <v>0</v>
      </c>
      <c r="U208" s="265">
        <f t="shared" si="125"/>
        <v>0</v>
      </c>
      <c r="V208" s="265">
        <f t="shared" si="125"/>
        <v>0</v>
      </c>
      <c r="W208" s="265">
        <f t="shared" si="125"/>
        <v>0</v>
      </c>
      <c r="X208" s="265">
        <f t="shared" si="125"/>
        <v>0</v>
      </c>
      <c r="Y208" s="265">
        <f t="shared" si="125"/>
        <v>0</v>
      </c>
      <c r="Z208" s="265">
        <f t="shared" si="125"/>
        <v>0</v>
      </c>
      <c r="AA208" s="265">
        <f t="shared" si="125"/>
        <v>0</v>
      </c>
      <c r="AB208" s="265">
        <f t="shared" si="125"/>
        <v>0</v>
      </c>
      <c r="AC208" s="265">
        <f t="shared" si="125"/>
        <v>0</v>
      </c>
      <c r="AD208" s="265">
        <f t="shared" si="125"/>
        <v>0</v>
      </c>
      <c r="AE208" s="265">
        <f t="shared" si="125"/>
        <v>0</v>
      </c>
      <c r="AF208" s="265">
        <f t="shared" si="125"/>
        <v>0</v>
      </c>
      <c r="AG208" s="265">
        <f t="shared" si="125"/>
        <v>0</v>
      </c>
      <c r="AH208" s="265">
        <f t="shared" si="125"/>
        <v>0</v>
      </c>
      <c r="AI208" s="265">
        <f t="shared" si="125"/>
        <v>0</v>
      </c>
      <c r="AJ208" s="265">
        <f t="shared" si="125"/>
        <v>0</v>
      </c>
      <c r="AK208" s="265">
        <f t="shared" si="125"/>
        <v>0</v>
      </c>
      <c r="AL208" s="265">
        <f t="shared" si="125"/>
        <v>0</v>
      </c>
      <c r="AM208" s="265">
        <f t="shared" si="125"/>
        <v>0</v>
      </c>
      <c r="AN208" s="265">
        <f t="shared" si="125"/>
        <v>0</v>
      </c>
      <c r="AO208" s="265">
        <f t="shared" ref="AO208:AU208" si="126">IF(SUM(AO197:AO207)&gt;8,SUM(AO197:AO207)-8,0)+IF(SUM(AO197:AO207)&gt;12,SUM(AO197:AO207)-12,0)</f>
        <v>0</v>
      </c>
      <c r="AP208" s="265">
        <f t="shared" si="126"/>
        <v>0</v>
      </c>
      <c r="AQ208" s="265">
        <f t="shared" si="126"/>
        <v>0</v>
      </c>
      <c r="AR208" s="265">
        <f t="shared" si="126"/>
        <v>0</v>
      </c>
      <c r="AS208" s="265">
        <f t="shared" si="126"/>
        <v>0</v>
      </c>
      <c r="AT208" s="265">
        <f t="shared" si="126"/>
        <v>0</v>
      </c>
      <c r="AU208" s="265">
        <f t="shared" si="126"/>
        <v>0</v>
      </c>
      <c r="AV208" s="265">
        <f t="shared" ref="AV208:AW208" si="127">IF(SUM(AV197:AV207)&gt;8,SUM(AV197:AV207)-8,0)+IF(SUM(AV197:AV207)&gt;12,SUM(AV197:AV207)-12,0)</f>
        <v>0</v>
      </c>
      <c r="AW208" s="265">
        <f t="shared" si="127"/>
        <v>0</v>
      </c>
      <c r="AX208" s="265">
        <f t="shared" ref="AX208" si="128">IF(SUM(AX197:AX207)&gt;8,SUM(AX197:AX207)-8,0)+IF(SUM(AX197:AX207)&gt;12,SUM(AX197:AX207)-12,0)</f>
        <v>0</v>
      </c>
      <c r="AY208" s="469">
        <f>IF(SUM(AY197:AY207)&gt;8,SUM(AY197:AY207)-8,0)+IF(SUM(AY197:AY207)&gt;12,SUM(AY197:AY207)-12,0)</f>
        <v>0</v>
      </c>
    </row>
    <row r="209" spans="1:51" s="271" customFormat="1" x14ac:dyDescent="0.2">
      <c r="A209" s="266">
        <f t="shared" si="100"/>
        <v>42552</v>
      </c>
      <c r="B209" s="267" t="s">
        <v>86</v>
      </c>
      <c r="C209" s="268">
        <f t="shared" ref="C209:AN209" si="129">IFERROR((C$211*SUM(C197:C204)+C$212*SUM(C205:C207))/SUM(C197:C207)/2,0)*C208</f>
        <v>0</v>
      </c>
      <c r="D209" s="269">
        <f t="shared" si="129"/>
        <v>0</v>
      </c>
      <c r="E209" s="269">
        <f t="shared" si="129"/>
        <v>0</v>
      </c>
      <c r="F209" s="269">
        <f t="shared" si="129"/>
        <v>0</v>
      </c>
      <c r="G209" s="269">
        <f t="shared" si="129"/>
        <v>0</v>
      </c>
      <c r="H209" s="269">
        <f t="shared" si="129"/>
        <v>0</v>
      </c>
      <c r="I209" s="269">
        <f t="shared" si="129"/>
        <v>0</v>
      </c>
      <c r="J209" s="269">
        <f t="shared" si="129"/>
        <v>0</v>
      </c>
      <c r="K209" s="269">
        <f t="shared" si="129"/>
        <v>0</v>
      </c>
      <c r="L209" s="269">
        <f t="shared" si="129"/>
        <v>0</v>
      </c>
      <c r="M209" s="269">
        <f t="shared" si="129"/>
        <v>0</v>
      </c>
      <c r="N209" s="269">
        <f t="shared" si="129"/>
        <v>0</v>
      </c>
      <c r="O209" s="269">
        <f t="shared" si="129"/>
        <v>0</v>
      </c>
      <c r="P209" s="269">
        <f t="shared" si="129"/>
        <v>0</v>
      </c>
      <c r="Q209" s="269">
        <f t="shared" si="129"/>
        <v>0</v>
      </c>
      <c r="R209" s="269">
        <f t="shared" si="129"/>
        <v>0</v>
      </c>
      <c r="S209" s="269">
        <f t="shared" si="129"/>
        <v>0</v>
      </c>
      <c r="T209" s="269">
        <f t="shared" si="129"/>
        <v>0</v>
      </c>
      <c r="U209" s="269">
        <f t="shared" si="129"/>
        <v>0</v>
      </c>
      <c r="V209" s="269">
        <f t="shared" si="129"/>
        <v>0</v>
      </c>
      <c r="W209" s="269">
        <f t="shared" si="129"/>
        <v>0</v>
      </c>
      <c r="X209" s="269">
        <f t="shared" si="129"/>
        <v>0</v>
      </c>
      <c r="Y209" s="269">
        <f t="shared" si="129"/>
        <v>0</v>
      </c>
      <c r="Z209" s="269">
        <f t="shared" si="129"/>
        <v>0</v>
      </c>
      <c r="AA209" s="269">
        <f t="shared" si="129"/>
        <v>0</v>
      </c>
      <c r="AB209" s="269">
        <f t="shared" si="129"/>
        <v>0</v>
      </c>
      <c r="AC209" s="269">
        <f t="shared" si="129"/>
        <v>0</v>
      </c>
      <c r="AD209" s="269">
        <f t="shared" si="129"/>
        <v>0</v>
      </c>
      <c r="AE209" s="269">
        <f t="shared" si="129"/>
        <v>0</v>
      </c>
      <c r="AF209" s="269">
        <f t="shared" si="129"/>
        <v>0</v>
      </c>
      <c r="AG209" s="269">
        <f t="shared" si="129"/>
        <v>0</v>
      </c>
      <c r="AH209" s="269">
        <f t="shared" si="129"/>
        <v>0</v>
      </c>
      <c r="AI209" s="269">
        <f t="shared" si="129"/>
        <v>0</v>
      </c>
      <c r="AJ209" s="269">
        <f t="shared" si="129"/>
        <v>0</v>
      </c>
      <c r="AK209" s="269">
        <f t="shared" si="129"/>
        <v>0</v>
      </c>
      <c r="AL209" s="269">
        <f t="shared" si="129"/>
        <v>0</v>
      </c>
      <c r="AM209" s="269">
        <f t="shared" si="129"/>
        <v>0</v>
      </c>
      <c r="AN209" s="269">
        <f t="shared" si="129"/>
        <v>0</v>
      </c>
      <c r="AO209" s="269">
        <f t="shared" ref="AO209:AU209" si="130">IFERROR((AO$211*SUM(AO197:AO204)+AO$212*SUM(AO205:AO207))/SUM(AO197:AO207)/2,0)*AO208</f>
        <v>0</v>
      </c>
      <c r="AP209" s="269">
        <f t="shared" si="130"/>
        <v>0</v>
      </c>
      <c r="AQ209" s="269">
        <f t="shared" si="130"/>
        <v>0</v>
      </c>
      <c r="AR209" s="269">
        <f t="shared" si="130"/>
        <v>0</v>
      </c>
      <c r="AS209" s="269">
        <f t="shared" si="130"/>
        <v>0</v>
      </c>
      <c r="AT209" s="269">
        <f t="shared" si="130"/>
        <v>0</v>
      </c>
      <c r="AU209" s="269">
        <f t="shared" si="130"/>
        <v>0</v>
      </c>
      <c r="AV209" s="269">
        <f t="shared" ref="AV209:AW209" si="131">IFERROR((AV$211*SUM(AV197:AV204)+AV$212*SUM(AV205:AV207))/SUM(AV197:AV207)/2,0)*AV208</f>
        <v>0</v>
      </c>
      <c r="AW209" s="269">
        <f t="shared" si="131"/>
        <v>0</v>
      </c>
      <c r="AX209" s="269">
        <f t="shared" ref="AX209" si="132">IFERROR((AX$211*SUM(AX197:AX204)+AX$212*SUM(AX205:AX207))/SUM(AX197:AX207)/2,0)*AX208</f>
        <v>0</v>
      </c>
      <c r="AY209" s="470">
        <f>IFERROR((AY$211*SUM(AY197:AY204)+AY$212*SUM(AY205:AY207))/SUM(AY197:AY207)/2,0)*AY208</f>
        <v>0</v>
      </c>
    </row>
    <row r="210" spans="1:51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471"/>
    </row>
    <row r="211" spans="1:51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10.5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278">
        <f>SUMIF(Total!$Z:$Z,AX$1,Total!$B:$B)</f>
        <v>0</v>
      </c>
      <c r="AY211" s="472">
        <f>SUMIF(Total!$Z:$Z,AY$1,Total!$B:$B)</f>
        <v>0</v>
      </c>
    </row>
    <row r="212" spans="1:51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282">
        <f>SUMIF(Total!$Z:$Z,AX$1,Total!$C:$C)</f>
        <v>0</v>
      </c>
      <c r="AY212" s="473">
        <f>SUMIF(Total!$Z:$Z,AY$1,Total!$C:$C)</f>
        <v>0</v>
      </c>
    </row>
    <row r="213" spans="1:51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471"/>
    </row>
    <row r="214" spans="1:51" s="271" customFormat="1" ht="12" thickBot="1" x14ac:dyDescent="0.25">
      <c r="A214" s="283" t="s">
        <v>4</v>
      </c>
      <c r="B214" s="284">
        <f>SUM(C214:AY214)</f>
        <v>263.31666763889967</v>
      </c>
      <c r="C214" s="285">
        <f t="shared" ref="C214:AU214" si="133">SUM(C14,C27,C40,C53,C66,C79,C92,C105,C118,C131,C144,C157,C170,C183,C196,C209)</f>
        <v>0</v>
      </c>
      <c r="D214" s="284">
        <f t="shared" si="133"/>
        <v>11.330128205128204</v>
      </c>
      <c r="E214" s="284">
        <f t="shared" si="133"/>
        <v>5</v>
      </c>
      <c r="F214" s="284">
        <f t="shared" si="133"/>
        <v>0</v>
      </c>
      <c r="G214" s="284">
        <f t="shared" si="133"/>
        <v>11.25</v>
      </c>
      <c r="H214" s="284">
        <f t="shared" si="133"/>
        <v>0</v>
      </c>
      <c r="I214" s="284">
        <f t="shared" si="133"/>
        <v>0</v>
      </c>
      <c r="J214" s="284">
        <f t="shared" si="133"/>
        <v>21.25</v>
      </c>
      <c r="K214" s="284">
        <f t="shared" si="133"/>
        <v>0</v>
      </c>
      <c r="L214" s="284">
        <f t="shared" si="133"/>
        <v>0</v>
      </c>
      <c r="M214" s="284">
        <f t="shared" si="133"/>
        <v>22.300000000000004</v>
      </c>
      <c r="N214" s="284">
        <f t="shared" si="133"/>
        <v>0</v>
      </c>
      <c r="O214" s="284">
        <f t="shared" si="133"/>
        <v>5</v>
      </c>
      <c r="P214" s="284">
        <f t="shared" si="133"/>
        <v>0</v>
      </c>
      <c r="Q214" s="284">
        <f t="shared" si="133"/>
        <v>0</v>
      </c>
      <c r="R214" s="284">
        <f t="shared" si="133"/>
        <v>0</v>
      </c>
      <c r="S214" s="284">
        <f t="shared" si="133"/>
        <v>0</v>
      </c>
      <c r="T214" s="284">
        <f t="shared" si="133"/>
        <v>2.2499999999999964</v>
      </c>
      <c r="U214" s="284">
        <f t="shared" si="133"/>
        <v>0</v>
      </c>
      <c r="V214" s="284">
        <f t="shared" si="133"/>
        <v>17.5</v>
      </c>
      <c r="W214" s="284">
        <f t="shared" si="133"/>
        <v>0</v>
      </c>
      <c r="X214" s="284">
        <f t="shared" si="133"/>
        <v>0</v>
      </c>
      <c r="Y214" s="284">
        <f t="shared" si="133"/>
        <v>2.5</v>
      </c>
      <c r="Z214" s="284">
        <f t="shared" si="133"/>
        <v>0</v>
      </c>
      <c r="AA214" s="284">
        <f t="shared" si="133"/>
        <v>62.5</v>
      </c>
      <c r="AB214" s="284">
        <f t="shared" si="133"/>
        <v>53.361539433771483</v>
      </c>
      <c r="AC214" s="284">
        <f t="shared" si="133"/>
        <v>0</v>
      </c>
      <c r="AD214" s="284">
        <f t="shared" si="133"/>
        <v>27.825000000000003</v>
      </c>
      <c r="AE214" s="284">
        <f t="shared" si="133"/>
        <v>0</v>
      </c>
      <c r="AF214" s="284">
        <f t="shared" si="133"/>
        <v>0</v>
      </c>
      <c r="AG214" s="284">
        <f t="shared" si="133"/>
        <v>21.25</v>
      </c>
      <c r="AH214" s="284">
        <f t="shared" si="133"/>
        <v>0</v>
      </c>
      <c r="AI214" s="284">
        <f t="shared" si="133"/>
        <v>0</v>
      </c>
      <c r="AJ214" s="284">
        <f t="shared" si="133"/>
        <v>0</v>
      </c>
      <c r="AK214" s="284">
        <f t="shared" si="133"/>
        <v>0</v>
      </c>
      <c r="AL214" s="284">
        <f t="shared" si="133"/>
        <v>0</v>
      </c>
      <c r="AM214" s="284">
        <f t="shared" si="133"/>
        <v>0</v>
      </c>
      <c r="AN214" s="284">
        <f t="shared" si="133"/>
        <v>0</v>
      </c>
      <c r="AO214" s="284">
        <f t="shared" si="133"/>
        <v>0</v>
      </c>
      <c r="AP214" s="284">
        <f t="shared" si="133"/>
        <v>0</v>
      </c>
      <c r="AQ214" s="284">
        <f t="shared" si="133"/>
        <v>0</v>
      </c>
      <c r="AR214" s="284">
        <f t="shared" si="133"/>
        <v>0</v>
      </c>
      <c r="AS214" s="284">
        <f t="shared" si="133"/>
        <v>0</v>
      </c>
      <c r="AT214" s="284">
        <f t="shared" si="133"/>
        <v>0</v>
      </c>
      <c r="AU214" s="284">
        <f t="shared" si="133"/>
        <v>0</v>
      </c>
      <c r="AV214" s="284">
        <f t="shared" ref="AV214:AW214" si="134">SUM(AV14,AV27,AV40,AV53,AV66,AV79,AV92,AV105,AV118,AV131,AV144,AV157,AV170,AV183,AV196,AV209)</f>
        <v>0</v>
      </c>
      <c r="AW214" s="284">
        <f t="shared" si="134"/>
        <v>0</v>
      </c>
      <c r="AX214" s="284">
        <f t="shared" ref="AX214" si="135">SUM(AX14,AX27,AX40,AX53,AX66,AX79,AX92,AX105,AX118,AX131,AX144,AX157,AX170,AX183,AX196,AX209)</f>
        <v>0</v>
      </c>
      <c r="AY214" s="474">
        <f>SUM(AY14,AY27,AY40,AY53,AY66,AY79,AY92,AY105,AY118,AY131,AY144,AY157,AY170,AY183,AY196,AY209)</f>
        <v>0</v>
      </c>
    </row>
    <row r="215" spans="1:51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1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1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1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1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1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1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1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1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1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+WAsilT1tO6GxJPg201AcYkrd4TMuTK94dByoVZk35+27Uo1G0pCvgkDnMgp5gcHuq+lQ6k3WBFX1Q47BbkE6Q==" saltValue="F/34llW6goIMSAP7H296G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13" workbookViewId="0">
      <selection activeCell="N21" sqref="N21"/>
    </sheetView>
  </sheetViews>
  <sheetFormatPr defaultColWidth="9.140625" defaultRowHeight="11.25" x14ac:dyDescent="0.2"/>
  <cols>
    <col min="1" max="1" width="10.8554687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154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239</v>
      </c>
      <c r="B2" s="439">
        <v>42546</v>
      </c>
      <c r="C2" s="440" t="s">
        <v>77</v>
      </c>
      <c r="D2" s="440" t="s">
        <v>237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999.38</v>
      </c>
      <c r="L2" s="401">
        <f>SUMIF($C:$C,"Driver",$G:$G)</f>
        <v>33.200000000000003</v>
      </c>
      <c r="M2" s="401">
        <f>SUMIF($C:$C,"Private Party",$G:$G)</f>
        <v>364.46999999999997</v>
      </c>
      <c r="N2" s="401">
        <f>SUMIF($C:$C,"Parking Control",$G:$G)</f>
        <v>0</v>
      </c>
      <c r="O2" s="401">
        <f>SUMIF($C:$C,"The Firehouse",$G:$G)</f>
        <v>206.25</v>
      </c>
      <c r="P2" s="401">
        <f>SUMIF($C:$C,"Ten22",$G:$G)</f>
        <v>151.5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101.21000000000001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641.63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239</v>
      </c>
      <c r="B3" s="439">
        <v>42547</v>
      </c>
      <c r="C3" s="440" t="s">
        <v>77</v>
      </c>
      <c r="D3" s="440" t="s">
        <v>237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Total!D53</f>
        <v>1006.13</v>
      </c>
      <c r="L3" s="304">
        <f>Total!G53</f>
        <v>33.200000000000003</v>
      </c>
      <c r="M3" s="304">
        <f>Total!H53</f>
        <v>364.46999999999997</v>
      </c>
      <c r="N3" s="304">
        <f>Total!I53</f>
        <v>0</v>
      </c>
      <c r="O3" s="304">
        <f>Total!J53</f>
        <v>218.5</v>
      </c>
      <c r="P3" s="304">
        <f>Total!K53</f>
        <v>146</v>
      </c>
      <c r="Q3" s="304">
        <f>Total!L53</f>
        <v>73.75</v>
      </c>
      <c r="R3" s="304">
        <f>Total!M53</f>
        <v>32.75</v>
      </c>
      <c r="S3" s="304">
        <f>Total!N53</f>
        <v>101.21000000000001</v>
      </c>
      <c r="T3" s="304">
        <f>Total!O53</f>
        <v>19.75</v>
      </c>
      <c r="U3" s="304">
        <f>Total!P53</f>
        <v>16.5</v>
      </c>
      <c r="V3" s="625">
        <f>SUM(L3:N3,Q3:U3)</f>
        <v>641.63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239</v>
      </c>
      <c r="B4" s="439">
        <v>42548</v>
      </c>
      <c r="C4" s="440" t="s">
        <v>77</v>
      </c>
      <c r="D4" s="440" t="s">
        <v>237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-6.75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-12.25</v>
      </c>
      <c r="P4" s="307">
        <f t="shared" si="1"/>
        <v>5.5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40" t="s">
        <v>239</v>
      </c>
      <c r="B5" s="439">
        <v>42549</v>
      </c>
      <c r="C5" s="440" t="s">
        <v>77</v>
      </c>
      <c r="D5" s="440" t="s">
        <v>237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239</v>
      </c>
      <c r="B6" s="439">
        <v>42549</v>
      </c>
      <c r="C6" s="440" t="s">
        <v>77</v>
      </c>
      <c r="D6" s="440" t="s">
        <v>237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189</v>
      </c>
      <c r="B7" s="439">
        <v>42538</v>
      </c>
      <c r="C7" s="440" t="s">
        <v>77</v>
      </c>
      <c r="D7" s="440" t="s">
        <v>175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189</v>
      </c>
      <c r="B8" s="439">
        <v>42545</v>
      </c>
      <c r="C8" s="440" t="s">
        <v>77</v>
      </c>
      <c r="D8" s="440" t="s">
        <v>175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23.057777777777765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189</v>
      </c>
      <c r="B9" s="439">
        <v>42546</v>
      </c>
      <c r="C9" s="440" t="s">
        <v>77</v>
      </c>
      <c r="D9" s="440" t="s">
        <v>175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40" t="s">
        <v>177</v>
      </c>
      <c r="B10" s="439">
        <v>42545</v>
      </c>
      <c r="C10" s="440" t="s">
        <v>153</v>
      </c>
      <c r="D10" s="440" t="s">
        <v>174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42546</v>
      </c>
      <c r="C11" s="440" t="s">
        <v>153</v>
      </c>
      <c r="D11" s="440" t="s">
        <v>174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176</v>
      </c>
      <c r="B12" s="439">
        <v>42538</v>
      </c>
      <c r="C12" s="440" t="s">
        <v>153</v>
      </c>
      <c r="D12" s="440" t="s">
        <v>174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176</v>
      </c>
      <c r="B13" s="439">
        <v>42539</v>
      </c>
      <c r="C13" s="440" t="s">
        <v>153</v>
      </c>
      <c r="D13" s="440" t="s">
        <v>174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207</v>
      </c>
      <c r="B14" s="439">
        <v>42537</v>
      </c>
      <c r="C14" s="440" t="s">
        <v>119</v>
      </c>
      <c r="D14" s="440" t="s">
        <v>169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207</v>
      </c>
      <c r="B15" s="439">
        <v>42541</v>
      </c>
      <c r="C15" s="440" t="s">
        <v>119</v>
      </c>
      <c r="D15" s="440" t="s">
        <v>169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207</v>
      </c>
      <c r="B16" s="439">
        <v>42548</v>
      </c>
      <c r="C16" s="440" t="s">
        <v>119</v>
      </c>
      <c r="D16" s="440" t="s">
        <v>169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213</v>
      </c>
      <c r="B17" s="439">
        <v>42541</v>
      </c>
      <c r="C17" s="440" t="s">
        <v>119</v>
      </c>
      <c r="D17" s="440" t="s">
        <v>205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233</v>
      </c>
      <c r="B18" s="439">
        <v>42541</v>
      </c>
      <c r="C18" s="440" t="s">
        <v>119</v>
      </c>
      <c r="D18" s="440" t="s">
        <v>205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40" t="s">
        <v>176</v>
      </c>
      <c r="B19" s="439">
        <v>42537</v>
      </c>
      <c r="C19" s="440" t="s">
        <v>119</v>
      </c>
      <c r="D19" s="440" t="s">
        <v>169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176</v>
      </c>
      <c r="B20" s="439">
        <v>42541</v>
      </c>
      <c r="C20" s="440" t="s">
        <v>119</v>
      </c>
      <c r="D20" s="440" t="s">
        <v>205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176</v>
      </c>
      <c r="B21" s="439">
        <v>42541</v>
      </c>
      <c r="C21" s="440" t="s">
        <v>119</v>
      </c>
      <c r="D21" s="440" t="s">
        <v>169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176</v>
      </c>
      <c r="B22" s="439">
        <v>42548</v>
      </c>
      <c r="C22" s="440" t="s">
        <v>119</v>
      </c>
      <c r="D22" s="440" t="s">
        <v>169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186</v>
      </c>
      <c r="B23" s="439">
        <v>42541</v>
      </c>
      <c r="C23" s="440" t="s">
        <v>119</v>
      </c>
      <c r="D23" s="440" t="s">
        <v>169</v>
      </c>
      <c r="E23" s="441">
        <v>0.64583333333333337</v>
      </c>
      <c r="F23" s="441">
        <v>0.6875</v>
      </c>
      <c r="G23" s="440">
        <v>1</v>
      </c>
      <c r="V23" s="629" t="s">
        <v>168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186</v>
      </c>
      <c r="B24" s="439">
        <v>42548</v>
      </c>
      <c r="C24" s="440" t="s">
        <v>119</v>
      </c>
      <c r="D24" s="440" t="s">
        <v>169</v>
      </c>
      <c r="E24" s="441">
        <v>0.63541666666666663</v>
      </c>
      <c r="F24" s="441">
        <v>0.69791666666666663</v>
      </c>
      <c r="G24" s="445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185</v>
      </c>
      <c r="B25" s="439">
        <v>42543</v>
      </c>
      <c r="C25" s="440" t="s">
        <v>118</v>
      </c>
      <c r="D25" s="440" t="s">
        <v>198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185</v>
      </c>
      <c r="B26" s="439">
        <v>42544</v>
      </c>
      <c r="C26" s="440" t="s">
        <v>118</v>
      </c>
      <c r="D26" s="440" t="s">
        <v>198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185</v>
      </c>
      <c r="B27" s="439">
        <v>42550</v>
      </c>
      <c r="C27" s="440" t="s">
        <v>118</v>
      </c>
      <c r="D27" s="440" t="s">
        <v>198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40" t="s">
        <v>207</v>
      </c>
      <c r="B28" s="439">
        <v>42544</v>
      </c>
      <c r="C28" s="440" t="s">
        <v>118</v>
      </c>
      <c r="D28" s="440" t="s">
        <v>198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207</v>
      </c>
      <c r="B29" s="439">
        <v>42545</v>
      </c>
      <c r="C29" s="440" t="s">
        <v>118</v>
      </c>
      <c r="D29" s="440" t="s">
        <v>196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207</v>
      </c>
      <c r="B30" s="439">
        <v>42546</v>
      </c>
      <c r="C30" s="440" t="s">
        <v>118</v>
      </c>
      <c r="D30" s="440" t="s">
        <v>196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155</v>
      </c>
      <c r="B31" s="439">
        <v>42543</v>
      </c>
      <c r="C31" s="440" t="s">
        <v>118</v>
      </c>
      <c r="D31" s="440" t="s">
        <v>198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38" t="s">
        <v>155</v>
      </c>
      <c r="B32" s="439">
        <v>42546</v>
      </c>
      <c r="C32" s="440" t="s">
        <v>118</v>
      </c>
      <c r="D32" s="440" t="s">
        <v>198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155</v>
      </c>
      <c r="B33" s="439">
        <v>42550</v>
      </c>
      <c r="C33" s="440" t="s">
        <v>118</v>
      </c>
      <c r="D33" s="440" t="s">
        <v>198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188</v>
      </c>
      <c r="B34" s="439">
        <v>42543</v>
      </c>
      <c r="C34" s="440" t="s">
        <v>118</v>
      </c>
      <c r="D34" s="440" t="s">
        <v>198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188</v>
      </c>
      <c r="B35" s="439">
        <v>42545</v>
      </c>
      <c r="C35" s="440" t="s">
        <v>118</v>
      </c>
      <c r="D35" s="440" t="s">
        <v>198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188</v>
      </c>
      <c r="B36" s="439">
        <v>42546</v>
      </c>
      <c r="C36" s="440" t="s">
        <v>118</v>
      </c>
      <c r="D36" s="440" t="s">
        <v>198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187</v>
      </c>
      <c r="B37" s="439">
        <v>42539</v>
      </c>
      <c r="C37" s="440" t="s">
        <v>118</v>
      </c>
      <c r="D37" s="440" t="s">
        <v>198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187</v>
      </c>
      <c r="B38" s="439">
        <v>42542</v>
      </c>
      <c r="C38" s="440" t="s">
        <v>118</v>
      </c>
      <c r="D38" s="440" t="s">
        <v>198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187</v>
      </c>
      <c r="B39" s="439">
        <v>42545</v>
      </c>
      <c r="C39" s="440" t="s">
        <v>118</v>
      </c>
      <c r="D39" s="440" t="s">
        <v>198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177</v>
      </c>
      <c r="B40" s="439">
        <v>42539</v>
      </c>
      <c r="C40" s="440" t="s">
        <v>118</v>
      </c>
      <c r="D40" s="440" t="s">
        <v>198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178</v>
      </c>
      <c r="B41" s="439">
        <v>42547</v>
      </c>
      <c r="C41" s="440" t="s">
        <v>118</v>
      </c>
      <c r="D41" s="440" t="s">
        <v>198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183</v>
      </c>
      <c r="B42" s="439">
        <v>42539</v>
      </c>
      <c r="C42" s="440" t="s">
        <v>118</v>
      </c>
      <c r="D42" s="440" t="s">
        <v>198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183</v>
      </c>
      <c r="B43" s="439">
        <v>42545</v>
      </c>
      <c r="C43" s="440" t="s">
        <v>118</v>
      </c>
      <c r="D43" s="440" t="s">
        <v>198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183</v>
      </c>
      <c r="B44" s="439">
        <v>42546</v>
      </c>
      <c r="C44" s="440" t="s">
        <v>118</v>
      </c>
      <c r="D44" s="440" t="s">
        <v>198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213</v>
      </c>
      <c r="B45" s="439">
        <v>42545</v>
      </c>
      <c r="C45" s="440" t="s">
        <v>118</v>
      </c>
      <c r="D45" s="440" t="s">
        <v>198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213</v>
      </c>
      <c r="B46" s="439">
        <v>42550</v>
      </c>
      <c r="C46" s="440" t="s">
        <v>118</v>
      </c>
      <c r="D46" s="440" t="s">
        <v>198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233</v>
      </c>
      <c r="B47" s="439">
        <v>42544</v>
      </c>
      <c r="C47" s="440" t="s">
        <v>118</v>
      </c>
      <c r="D47" s="440" t="s">
        <v>198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233</v>
      </c>
      <c r="B48" s="439">
        <v>42545</v>
      </c>
      <c r="C48" s="440" t="s">
        <v>118</v>
      </c>
      <c r="D48" s="440" t="s">
        <v>198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209</v>
      </c>
      <c r="B49" s="439">
        <v>42539</v>
      </c>
      <c r="C49" s="440" t="s">
        <v>118</v>
      </c>
      <c r="D49" s="440" t="s">
        <v>198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209</v>
      </c>
      <c r="B50" s="439">
        <v>42544</v>
      </c>
      <c r="C50" s="440" t="s">
        <v>118</v>
      </c>
      <c r="D50" s="440" t="s">
        <v>198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184</v>
      </c>
      <c r="B51" s="439">
        <v>42544</v>
      </c>
      <c r="C51" s="440" t="s">
        <v>118</v>
      </c>
      <c r="D51" s="440" t="s">
        <v>198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40" t="s">
        <v>184</v>
      </c>
      <c r="B52" s="439">
        <v>42545</v>
      </c>
      <c r="C52" s="440" t="s">
        <v>118</v>
      </c>
      <c r="D52" s="440" t="s">
        <v>198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184</v>
      </c>
      <c r="B53" s="439">
        <v>42546</v>
      </c>
      <c r="C53" s="440" t="s">
        <v>118</v>
      </c>
      <c r="D53" s="440" t="s">
        <v>198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219</v>
      </c>
      <c r="B54" s="439">
        <v>42542</v>
      </c>
      <c r="C54" s="440" t="s">
        <v>118</v>
      </c>
      <c r="D54" s="440" t="s">
        <v>198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211</v>
      </c>
      <c r="B55" s="439">
        <v>42545</v>
      </c>
      <c r="C55" s="440" t="s">
        <v>118</v>
      </c>
      <c r="D55" s="440" t="s">
        <v>198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179</v>
      </c>
      <c r="B56" s="439">
        <v>42539</v>
      </c>
      <c r="C56" s="440" t="s">
        <v>118</v>
      </c>
      <c r="D56" s="440" t="s">
        <v>196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179</v>
      </c>
      <c r="B57" s="439">
        <v>42539</v>
      </c>
      <c r="C57" s="440" t="s">
        <v>118</v>
      </c>
      <c r="D57" s="440" t="s">
        <v>198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179</v>
      </c>
      <c r="B58" s="439">
        <v>42542</v>
      </c>
      <c r="C58" s="440" t="s">
        <v>118</v>
      </c>
      <c r="D58" s="440" t="s">
        <v>196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179</v>
      </c>
      <c r="B59" s="439">
        <v>42543</v>
      </c>
      <c r="C59" s="440" t="s">
        <v>118</v>
      </c>
      <c r="D59" s="440" t="s">
        <v>196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179</v>
      </c>
      <c r="B60" s="439">
        <v>42544</v>
      </c>
      <c r="C60" s="440" t="s">
        <v>118</v>
      </c>
      <c r="D60" s="440" t="s">
        <v>196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179</v>
      </c>
      <c r="B61" s="439">
        <v>42545</v>
      </c>
      <c r="C61" s="440" t="s">
        <v>118</v>
      </c>
      <c r="D61" s="440" t="s">
        <v>198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179</v>
      </c>
      <c r="B62" s="439">
        <v>42546</v>
      </c>
      <c r="C62" s="440" t="s">
        <v>118</v>
      </c>
      <c r="D62" s="440" t="s">
        <v>198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179</v>
      </c>
      <c r="B63" s="439">
        <v>42547</v>
      </c>
      <c r="C63" s="440" t="s">
        <v>118</v>
      </c>
      <c r="D63" s="440" t="s">
        <v>196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179</v>
      </c>
      <c r="B64" s="439">
        <v>42550</v>
      </c>
      <c r="C64" s="440" t="s">
        <v>118</v>
      </c>
      <c r="D64" s="440" t="s">
        <v>196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232</v>
      </c>
      <c r="B65" s="439">
        <v>42539</v>
      </c>
      <c r="C65" s="440" t="s">
        <v>118</v>
      </c>
      <c r="D65" s="440" t="s">
        <v>228</v>
      </c>
      <c r="E65" s="441">
        <v>0.44791666666666669</v>
      </c>
      <c r="F65" s="441">
        <v>0.52083333333333337</v>
      </c>
      <c r="G65" s="440">
        <v>1.75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40" t="s">
        <v>214</v>
      </c>
      <c r="B66" s="439">
        <v>42544</v>
      </c>
      <c r="C66" s="440" t="s">
        <v>118</v>
      </c>
      <c r="D66" s="440" t="s">
        <v>198</v>
      </c>
      <c r="E66" s="441">
        <v>0.64583333333333337</v>
      </c>
      <c r="F66" s="441">
        <v>0.97916666666666663</v>
      </c>
      <c r="G66" s="440">
        <v>7.5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214</v>
      </c>
      <c r="B67" s="439">
        <v>42546</v>
      </c>
      <c r="C67" s="440" t="s">
        <v>118</v>
      </c>
      <c r="D67" s="440" t="s">
        <v>198</v>
      </c>
      <c r="E67" s="441">
        <v>0.5625</v>
      </c>
      <c r="F67" s="441">
        <v>0</v>
      </c>
      <c r="G67" s="440">
        <v>8.5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40" t="s">
        <v>238</v>
      </c>
      <c r="B68" s="439">
        <v>42546</v>
      </c>
      <c r="C68" s="440" t="s">
        <v>118</v>
      </c>
      <c r="D68" s="440" t="s">
        <v>198</v>
      </c>
      <c r="E68" s="441">
        <v>0.30208333333333331</v>
      </c>
      <c r="F68" s="441">
        <v>2.0833333333333332E-2</v>
      </c>
      <c r="G68" s="440">
        <v>16.25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156</v>
      </c>
      <c r="B69" s="439">
        <v>42539</v>
      </c>
      <c r="C69" s="440" t="s">
        <v>118</v>
      </c>
      <c r="D69" s="440" t="s">
        <v>198</v>
      </c>
      <c r="E69" s="441">
        <v>0.35416666666666669</v>
      </c>
      <c r="F69" s="441">
        <v>0.88541666666666663</v>
      </c>
      <c r="G69" s="440">
        <v>11.75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156</v>
      </c>
      <c r="B70" s="439">
        <v>42544</v>
      </c>
      <c r="C70" s="440" t="s">
        <v>118</v>
      </c>
      <c r="D70" s="440" t="s">
        <v>198</v>
      </c>
      <c r="E70" s="441">
        <v>0.64583333333333337</v>
      </c>
      <c r="F70" s="441">
        <v>0.97916666666666663</v>
      </c>
      <c r="G70" s="440">
        <v>7.5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156</v>
      </c>
      <c r="B71" s="439">
        <v>42545</v>
      </c>
      <c r="C71" s="440" t="s">
        <v>118</v>
      </c>
      <c r="D71" s="440" t="s">
        <v>198</v>
      </c>
      <c r="E71" s="441">
        <v>0.58333333333333337</v>
      </c>
      <c r="F71" s="441">
        <v>0.9375</v>
      </c>
      <c r="G71" s="440">
        <v>8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210</v>
      </c>
      <c r="B72" s="439">
        <v>42539</v>
      </c>
      <c r="C72" s="440" t="s">
        <v>118</v>
      </c>
      <c r="D72" s="440" t="s">
        <v>198</v>
      </c>
      <c r="E72" s="441">
        <v>0.73958333333333337</v>
      </c>
      <c r="F72" s="441">
        <v>0.9375</v>
      </c>
      <c r="G72" s="440">
        <v>4.75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186</v>
      </c>
      <c r="B73" s="439">
        <v>42539</v>
      </c>
      <c r="C73" s="440" t="s">
        <v>118</v>
      </c>
      <c r="D73" s="440" t="s">
        <v>196</v>
      </c>
      <c r="E73" s="441">
        <v>0.35416666666666669</v>
      </c>
      <c r="F73" s="441">
        <v>0.88541666666666663</v>
      </c>
      <c r="G73" s="440">
        <v>11.75</v>
      </c>
      <c r="H73" s="630">
        <v>15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186</v>
      </c>
      <c r="B74" s="439">
        <v>42544</v>
      </c>
      <c r="C74" s="440" t="s">
        <v>118</v>
      </c>
      <c r="D74" s="440" t="s">
        <v>196</v>
      </c>
      <c r="E74" s="441">
        <v>0.64583333333333337</v>
      </c>
      <c r="F74" s="441">
        <v>0.98958333333333337</v>
      </c>
      <c r="G74" s="440">
        <v>7.75</v>
      </c>
      <c r="H74" s="443">
        <v>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186</v>
      </c>
      <c r="B75" s="439">
        <v>42545</v>
      </c>
      <c r="C75" s="440" t="s">
        <v>118</v>
      </c>
      <c r="D75" s="440" t="s">
        <v>196</v>
      </c>
      <c r="E75" s="441">
        <v>0.59375</v>
      </c>
      <c r="F75" s="441">
        <v>0.92708333333333337</v>
      </c>
      <c r="G75" s="440">
        <v>7.5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40" t="s">
        <v>186</v>
      </c>
      <c r="B76" s="439">
        <v>42546</v>
      </c>
      <c r="C76" s="440" t="s">
        <v>118</v>
      </c>
      <c r="D76" s="440" t="s">
        <v>196</v>
      </c>
      <c r="E76" s="441">
        <v>0.53125</v>
      </c>
      <c r="F76" s="441">
        <v>1.0416666666666666E-2</v>
      </c>
      <c r="G76" s="440">
        <v>9.5500000000000007</v>
      </c>
      <c r="H76" s="443">
        <v>15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40" t="s">
        <v>208</v>
      </c>
      <c r="B77" s="439">
        <v>42539</v>
      </c>
      <c r="C77" s="440" t="s">
        <v>118</v>
      </c>
      <c r="D77" s="440" t="s">
        <v>198</v>
      </c>
      <c r="E77" s="441">
        <v>0.375</v>
      </c>
      <c r="F77" s="441">
        <v>0.57291666666666663</v>
      </c>
      <c r="G77" s="440">
        <v>4.75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157</v>
      </c>
      <c r="B78" s="439">
        <v>42544</v>
      </c>
      <c r="C78" s="440" t="s">
        <v>118</v>
      </c>
      <c r="D78" s="440" t="s">
        <v>198</v>
      </c>
      <c r="E78" s="441">
        <v>0.63541666666666663</v>
      </c>
      <c r="F78" s="441">
        <v>0.82291666666666663</v>
      </c>
      <c r="G78" s="440">
        <v>4.5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157</v>
      </c>
      <c r="B79" s="439">
        <v>42545</v>
      </c>
      <c r="C79" s="440" t="s">
        <v>118</v>
      </c>
      <c r="D79" s="440" t="s">
        <v>198</v>
      </c>
      <c r="E79" s="441">
        <v>0.58333333333333337</v>
      </c>
      <c r="F79" s="441">
        <v>0.92708333333333337</v>
      </c>
      <c r="G79" s="440">
        <v>7.75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157</v>
      </c>
      <c r="B80" s="439">
        <v>42546</v>
      </c>
      <c r="C80" s="440" t="s">
        <v>118</v>
      </c>
      <c r="D80" s="440" t="s">
        <v>198</v>
      </c>
      <c r="E80" s="441">
        <v>0.60416666666666663</v>
      </c>
      <c r="F80" s="441">
        <v>0.71875</v>
      </c>
      <c r="G80" s="440">
        <v>2.75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181</v>
      </c>
      <c r="B81" s="439">
        <v>42539</v>
      </c>
      <c r="C81" s="440" t="s">
        <v>118</v>
      </c>
      <c r="D81" s="440" t="s">
        <v>198</v>
      </c>
      <c r="E81" s="441">
        <v>0.39583333333333331</v>
      </c>
      <c r="F81" s="441">
        <v>0.54166666666666663</v>
      </c>
      <c r="G81" s="440">
        <v>3.5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191</v>
      </c>
      <c r="B82" s="439">
        <v>42544</v>
      </c>
      <c r="C82" s="440" t="s">
        <v>118</v>
      </c>
      <c r="D82" s="440" t="s">
        <v>198</v>
      </c>
      <c r="E82" s="441">
        <v>0.64583333333333337</v>
      </c>
      <c r="F82" s="441">
        <v>0.97916666666666663</v>
      </c>
      <c r="G82" s="440">
        <v>7.5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182</v>
      </c>
      <c r="B83" s="439">
        <v>42539</v>
      </c>
      <c r="C83" s="440" t="s">
        <v>118</v>
      </c>
      <c r="D83" s="440" t="s">
        <v>198</v>
      </c>
      <c r="E83" s="441">
        <v>0.73958333333333337</v>
      </c>
      <c r="F83" s="441">
        <v>0.9375</v>
      </c>
      <c r="G83" s="440">
        <v>4.75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182</v>
      </c>
      <c r="B84" s="439">
        <v>42544</v>
      </c>
      <c r="C84" s="440" t="s">
        <v>118</v>
      </c>
      <c r="D84" s="440" t="s">
        <v>198</v>
      </c>
      <c r="E84" s="441">
        <v>0.64583333333333337</v>
      </c>
      <c r="F84" s="441">
        <v>0.97916666666666663</v>
      </c>
      <c r="G84" s="440">
        <v>7.5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182</v>
      </c>
      <c r="B85" s="439">
        <v>42547</v>
      </c>
      <c r="C85" s="440" t="s">
        <v>118</v>
      </c>
      <c r="D85" s="440" t="s">
        <v>198</v>
      </c>
      <c r="E85" s="441">
        <v>0.72916666666666663</v>
      </c>
      <c r="F85" s="441">
        <v>2.0833333333333332E-2</v>
      </c>
      <c r="G85" s="440">
        <v>6.5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207</v>
      </c>
      <c r="B86" s="439">
        <v>42537</v>
      </c>
      <c r="C86" s="440" t="s">
        <v>16</v>
      </c>
      <c r="D86" s="440" t="s">
        <v>67</v>
      </c>
      <c r="E86" s="441">
        <v>0.70833333333333337</v>
      </c>
      <c r="F86" s="441">
        <v>0.91666666666666663</v>
      </c>
      <c r="G86" s="440">
        <v>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207</v>
      </c>
      <c r="B87" s="439">
        <v>42538</v>
      </c>
      <c r="C87" s="440" t="s">
        <v>16</v>
      </c>
      <c r="D87" s="440" t="s">
        <v>67</v>
      </c>
      <c r="E87" s="441">
        <v>0.6875</v>
      </c>
      <c r="F87" s="441">
        <v>0.9375</v>
      </c>
      <c r="G87" s="440">
        <v>6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40" t="s">
        <v>207</v>
      </c>
      <c r="B88" s="439">
        <v>42539</v>
      </c>
      <c r="C88" s="440" t="s">
        <v>16</v>
      </c>
      <c r="D88" s="440" t="s">
        <v>67</v>
      </c>
      <c r="E88" s="441">
        <v>0.6875</v>
      </c>
      <c r="F88" s="441">
        <v>0.94791666666666663</v>
      </c>
      <c r="G88" s="440">
        <v>6.25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207</v>
      </c>
      <c r="B89" s="439">
        <v>42540</v>
      </c>
      <c r="C89" s="440" t="s">
        <v>16</v>
      </c>
      <c r="D89" s="440" t="s">
        <v>67</v>
      </c>
      <c r="E89" s="441">
        <v>0.45833333333333331</v>
      </c>
      <c r="F89" s="441">
        <v>0.67708333333333337</v>
      </c>
      <c r="G89" s="440">
        <v>5.25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207</v>
      </c>
      <c r="B90" s="439">
        <v>42543</v>
      </c>
      <c r="C90" s="440" t="s">
        <v>16</v>
      </c>
      <c r="D90" s="440" t="s">
        <v>67</v>
      </c>
      <c r="E90" s="441">
        <v>0.70833333333333337</v>
      </c>
      <c r="F90" s="441">
        <v>0.92708333333333337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207</v>
      </c>
      <c r="B91" s="439">
        <v>42551</v>
      </c>
      <c r="C91" s="440" t="s">
        <v>16</v>
      </c>
      <c r="D91" s="440" t="s">
        <v>67</v>
      </c>
      <c r="E91" s="441">
        <v>0.70833333333333337</v>
      </c>
      <c r="F91" s="441">
        <v>0.94791666666666663</v>
      </c>
      <c r="G91" s="440">
        <v>5.75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155</v>
      </c>
      <c r="B92" s="439">
        <v>42538</v>
      </c>
      <c r="C92" s="440" t="s">
        <v>16</v>
      </c>
      <c r="D92" s="440" t="s">
        <v>97</v>
      </c>
      <c r="E92" s="441">
        <v>0.72916666666666663</v>
      </c>
      <c r="F92" s="441">
        <v>0.9375</v>
      </c>
      <c r="G92" s="440">
        <v>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155</v>
      </c>
      <c r="B93" s="439">
        <v>42539</v>
      </c>
      <c r="C93" s="440" t="s">
        <v>16</v>
      </c>
      <c r="D93" s="440" t="s">
        <v>97</v>
      </c>
      <c r="E93" s="441">
        <v>0.72916666666666663</v>
      </c>
      <c r="F93" s="441">
        <v>0.94791666666666663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155</v>
      </c>
      <c r="B94" s="439">
        <v>42542</v>
      </c>
      <c r="C94" s="440" t="s">
        <v>16</v>
      </c>
      <c r="D94" s="440" t="s">
        <v>67</v>
      </c>
      <c r="E94" s="441">
        <v>0.70833333333333337</v>
      </c>
      <c r="F94" s="441">
        <v>0.92708333333333337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155</v>
      </c>
      <c r="B95" s="439">
        <v>42544</v>
      </c>
      <c r="C95" s="440" t="s">
        <v>16</v>
      </c>
      <c r="D95" s="440" t="s">
        <v>67</v>
      </c>
      <c r="E95" s="441">
        <v>0.70833333333333337</v>
      </c>
      <c r="F95" s="441">
        <v>0.91666666666666663</v>
      </c>
      <c r="G95" s="440">
        <v>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40" t="s">
        <v>155</v>
      </c>
      <c r="B96" s="439">
        <v>42545</v>
      </c>
      <c r="C96" s="440" t="s">
        <v>16</v>
      </c>
      <c r="D96" s="440" t="s">
        <v>67</v>
      </c>
      <c r="E96" s="441">
        <v>0.70833333333333337</v>
      </c>
      <c r="F96" s="441">
        <v>0.94791666666666663</v>
      </c>
      <c r="G96" s="440">
        <v>5.75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192</v>
      </c>
      <c r="B97" s="439">
        <v>42539</v>
      </c>
      <c r="C97" s="440" t="s">
        <v>16</v>
      </c>
      <c r="D97" s="440" t="s">
        <v>97</v>
      </c>
      <c r="E97" s="441">
        <v>0.75</v>
      </c>
      <c r="F97" s="441">
        <v>0.9375</v>
      </c>
      <c r="G97" s="440">
        <v>4.5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192</v>
      </c>
      <c r="B98" s="439">
        <v>42545</v>
      </c>
      <c r="C98" s="440" t="s">
        <v>16</v>
      </c>
      <c r="D98" s="440" t="s">
        <v>97</v>
      </c>
      <c r="E98" s="441">
        <v>0.75</v>
      </c>
      <c r="F98" s="441">
        <v>0.95833333333333337</v>
      </c>
      <c r="G98" s="440">
        <v>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176</v>
      </c>
      <c r="B99" s="439">
        <v>42540</v>
      </c>
      <c r="C99" s="440" t="s">
        <v>16</v>
      </c>
      <c r="D99" s="440" t="s">
        <v>97</v>
      </c>
      <c r="E99" s="441">
        <v>0.5</v>
      </c>
      <c r="F99" s="441">
        <v>0.6875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180</v>
      </c>
      <c r="B100" s="439">
        <v>42537</v>
      </c>
      <c r="C100" s="440" t="s">
        <v>145</v>
      </c>
      <c r="D100" s="440" t="s">
        <v>172</v>
      </c>
      <c r="E100" s="441">
        <v>0.46875</v>
      </c>
      <c r="F100" s="441">
        <v>0.66666666666666663</v>
      </c>
      <c r="G100" s="440">
        <v>4.71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180</v>
      </c>
      <c r="B101" s="439">
        <v>42537</v>
      </c>
      <c r="C101" s="440" t="s">
        <v>145</v>
      </c>
      <c r="D101" s="440" t="s">
        <v>172</v>
      </c>
      <c r="E101" s="441">
        <v>0.6875</v>
      </c>
      <c r="F101" s="441">
        <v>0.86458333333333337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180</v>
      </c>
      <c r="B102" s="439">
        <v>42538</v>
      </c>
      <c r="C102" s="440" t="s">
        <v>145</v>
      </c>
      <c r="D102" s="440" t="s">
        <v>172</v>
      </c>
      <c r="E102" s="441">
        <v>0.45833333333333331</v>
      </c>
      <c r="F102" s="441">
        <v>0.60416666666666663</v>
      </c>
      <c r="G102" s="440">
        <v>3.5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180</v>
      </c>
      <c r="B103" s="439">
        <v>42538</v>
      </c>
      <c r="C103" s="440" t="s">
        <v>145</v>
      </c>
      <c r="D103" s="440" t="s">
        <v>172</v>
      </c>
      <c r="E103" s="441">
        <v>0.6875</v>
      </c>
      <c r="F103" s="441">
        <v>0.89583333333333337</v>
      </c>
      <c r="G103" s="440">
        <v>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180</v>
      </c>
      <c r="B104" s="439">
        <v>42539</v>
      </c>
      <c r="C104" s="440" t="s">
        <v>145</v>
      </c>
      <c r="D104" s="440" t="s">
        <v>172</v>
      </c>
      <c r="E104" s="441">
        <v>0.41666666666666669</v>
      </c>
      <c r="F104" s="441">
        <v>0.58333333333333337</v>
      </c>
      <c r="G104" s="440">
        <v>4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180</v>
      </c>
      <c r="B105" s="439">
        <v>42540</v>
      </c>
      <c r="C105" s="440" t="s">
        <v>145</v>
      </c>
      <c r="D105" s="440" t="s">
        <v>172</v>
      </c>
      <c r="E105" s="441">
        <v>0.42708333333333331</v>
      </c>
      <c r="F105" s="441">
        <v>0.6875</v>
      </c>
      <c r="G105" s="440">
        <v>6.25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180</v>
      </c>
      <c r="B106" s="439">
        <v>42543</v>
      </c>
      <c r="C106" s="440" t="s">
        <v>145</v>
      </c>
      <c r="D106" s="440" t="s">
        <v>172</v>
      </c>
      <c r="E106" s="441">
        <v>0.45833333333333331</v>
      </c>
      <c r="F106" s="441">
        <v>0.60416666666666663</v>
      </c>
      <c r="G106" s="440">
        <v>3.5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180</v>
      </c>
      <c r="B107" s="439">
        <v>42543</v>
      </c>
      <c r="C107" s="440" t="s">
        <v>145</v>
      </c>
      <c r="D107" s="440" t="s">
        <v>172</v>
      </c>
      <c r="E107" s="441">
        <v>0.6875</v>
      </c>
      <c r="F107" s="441">
        <v>0.90625</v>
      </c>
      <c r="G107" s="440">
        <v>5.25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180</v>
      </c>
      <c r="B108" s="439">
        <v>42545</v>
      </c>
      <c r="C108" s="440" t="s">
        <v>145</v>
      </c>
      <c r="D108" s="440" t="s">
        <v>172</v>
      </c>
      <c r="E108" s="441">
        <v>0.45833333333333331</v>
      </c>
      <c r="F108" s="441">
        <v>0.61458333333333337</v>
      </c>
      <c r="G108" s="440">
        <v>3.75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180</v>
      </c>
      <c r="B109" s="439">
        <v>42545</v>
      </c>
      <c r="C109" s="440" t="s">
        <v>145</v>
      </c>
      <c r="D109" s="440" t="s">
        <v>172</v>
      </c>
      <c r="E109" s="441">
        <v>0.6875</v>
      </c>
      <c r="F109" s="441">
        <v>0.85416666666666663</v>
      </c>
      <c r="G109" s="440">
        <v>4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180</v>
      </c>
      <c r="B110" s="439">
        <v>42546</v>
      </c>
      <c r="C110" s="440" t="s">
        <v>145</v>
      </c>
      <c r="D110" s="440" t="s">
        <v>172</v>
      </c>
      <c r="E110" s="441">
        <v>0.4375</v>
      </c>
      <c r="F110" s="441">
        <v>0.64583333333333337</v>
      </c>
      <c r="G110" s="440">
        <v>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180</v>
      </c>
      <c r="B111" s="439">
        <v>42546</v>
      </c>
      <c r="C111" s="440" t="s">
        <v>145</v>
      </c>
      <c r="D111" s="440" t="s">
        <v>172</v>
      </c>
      <c r="E111" s="441">
        <v>0.6875</v>
      </c>
      <c r="F111" s="441">
        <v>0.90625</v>
      </c>
      <c r="G111" s="440">
        <v>5.25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180</v>
      </c>
      <c r="B112" s="439">
        <v>42547</v>
      </c>
      <c r="C112" s="440" t="s">
        <v>145</v>
      </c>
      <c r="D112" s="440" t="s">
        <v>172</v>
      </c>
      <c r="E112" s="441">
        <v>0.42708333333333331</v>
      </c>
      <c r="F112" s="441">
        <v>0.6875</v>
      </c>
      <c r="G112" s="440">
        <v>6.25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180</v>
      </c>
      <c r="B113" s="439">
        <v>42551</v>
      </c>
      <c r="C113" s="440" t="s">
        <v>145</v>
      </c>
      <c r="D113" s="440" t="s">
        <v>172</v>
      </c>
      <c r="E113" s="441">
        <v>0.46875</v>
      </c>
      <c r="F113" s="441">
        <v>0.5625</v>
      </c>
      <c r="G113" s="440">
        <v>2.25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180</v>
      </c>
      <c r="B114" s="439">
        <v>42551</v>
      </c>
      <c r="C114" s="440" t="s">
        <v>145</v>
      </c>
      <c r="D114" s="440" t="s">
        <v>172</v>
      </c>
      <c r="E114" s="441">
        <v>0.6875</v>
      </c>
      <c r="F114" s="441">
        <v>0.89583333333333337</v>
      </c>
      <c r="G114" s="440">
        <v>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40" t="s">
        <v>212</v>
      </c>
      <c r="B115" s="439">
        <v>42540</v>
      </c>
      <c r="C115" s="440" t="s">
        <v>145</v>
      </c>
      <c r="D115" s="440" t="s">
        <v>172</v>
      </c>
      <c r="E115" s="441">
        <v>0.6875</v>
      </c>
      <c r="F115" s="441">
        <v>0.91666666666666663</v>
      </c>
      <c r="G115" s="440">
        <v>5.5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212</v>
      </c>
      <c r="B116" s="439">
        <v>42544</v>
      </c>
      <c r="C116" s="440" t="s">
        <v>145</v>
      </c>
      <c r="D116" s="440" t="s">
        <v>172</v>
      </c>
      <c r="E116" s="441">
        <v>0.45833333333333331</v>
      </c>
      <c r="F116" s="441">
        <v>0.63541666666666663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212</v>
      </c>
      <c r="B117" s="439">
        <v>42544</v>
      </c>
      <c r="C117" s="440" t="s">
        <v>145</v>
      </c>
      <c r="D117" s="440" t="s">
        <v>172</v>
      </c>
      <c r="E117" s="441">
        <v>0.6875</v>
      </c>
      <c r="F117" s="441">
        <v>0.85416666666666663</v>
      </c>
      <c r="G117" s="440">
        <v>4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214</v>
      </c>
      <c r="B118" s="439">
        <v>42547</v>
      </c>
      <c r="C118" s="440" t="s">
        <v>145</v>
      </c>
      <c r="D118" s="440" t="s">
        <v>172</v>
      </c>
      <c r="E118" s="441">
        <v>0.67708333333333337</v>
      </c>
      <c r="F118" s="441">
        <v>0.83333333333333337</v>
      </c>
      <c r="G118" s="440">
        <v>3.75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181</v>
      </c>
      <c r="B119" s="439">
        <v>42539</v>
      </c>
      <c r="C119" s="440" t="s">
        <v>145</v>
      </c>
      <c r="D119" s="440" t="s">
        <v>172</v>
      </c>
      <c r="E119" s="441">
        <v>0.58333333333333337</v>
      </c>
      <c r="F119" s="441">
        <v>0.69791666666666663</v>
      </c>
      <c r="G119" s="440">
        <v>2.75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181</v>
      </c>
      <c r="B120" s="439">
        <v>42550</v>
      </c>
      <c r="C120" s="440" t="s">
        <v>145</v>
      </c>
      <c r="D120" s="440" t="s">
        <v>172</v>
      </c>
      <c r="E120" s="441">
        <v>0.45833333333333331</v>
      </c>
      <c r="F120" s="441">
        <v>0.60416666666666663</v>
      </c>
      <c r="G120" s="440">
        <v>3.5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181</v>
      </c>
      <c r="B121" s="439">
        <v>42550</v>
      </c>
      <c r="C121" s="440" t="s">
        <v>145</v>
      </c>
      <c r="D121" s="440" t="s">
        <v>172</v>
      </c>
      <c r="E121" s="441">
        <v>0.6875</v>
      </c>
      <c r="F121" s="441">
        <v>0.89583333333333337</v>
      </c>
      <c r="G121" s="440">
        <v>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42546</v>
      </c>
      <c r="C122" s="440" t="s">
        <v>145</v>
      </c>
      <c r="D122" s="440" t="s">
        <v>172</v>
      </c>
      <c r="E122" s="441">
        <v>0.72916666666666663</v>
      </c>
      <c r="F122" s="441">
        <v>0.91666666666666663</v>
      </c>
      <c r="G122" s="440">
        <v>4.5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156</v>
      </c>
      <c r="B123" s="439">
        <v>42537</v>
      </c>
      <c r="C123" s="440" t="s">
        <v>50</v>
      </c>
      <c r="D123" s="440" t="s">
        <v>195</v>
      </c>
      <c r="E123" s="441">
        <v>0.45833333333333331</v>
      </c>
      <c r="F123" s="441">
        <v>0.58333333333333337</v>
      </c>
      <c r="G123" s="440">
        <v>3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156</v>
      </c>
      <c r="B124" s="439">
        <v>42538</v>
      </c>
      <c r="C124" s="440" t="s">
        <v>50</v>
      </c>
      <c r="D124" s="440" t="s">
        <v>195</v>
      </c>
      <c r="E124" s="441">
        <v>0.46875</v>
      </c>
      <c r="F124" s="441">
        <v>0.55208333333333337</v>
      </c>
      <c r="G124" s="440">
        <v>2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156</v>
      </c>
      <c r="B125" s="439">
        <v>42541</v>
      </c>
      <c r="C125" s="440" t="s">
        <v>50</v>
      </c>
      <c r="D125" s="440" t="s">
        <v>195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156</v>
      </c>
      <c r="B126" s="439">
        <v>42542</v>
      </c>
      <c r="C126" s="440" t="s">
        <v>50</v>
      </c>
      <c r="D126" s="440" t="s">
        <v>195</v>
      </c>
      <c r="E126" s="441">
        <v>0.45833333333333331</v>
      </c>
      <c r="F126" s="441">
        <v>0.58333333333333337</v>
      </c>
      <c r="G126" s="440">
        <v>3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156</v>
      </c>
      <c r="B127" s="439">
        <v>42543</v>
      </c>
      <c r="C127" s="440" t="s">
        <v>50</v>
      </c>
      <c r="D127" s="440" t="s">
        <v>195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156</v>
      </c>
      <c r="B128" s="439">
        <v>42544</v>
      </c>
      <c r="C128" s="440" t="s">
        <v>50</v>
      </c>
      <c r="D128" s="440" t="s">
        <v>195</v>
      </c>
      <c r="E128" s="441">
        <v>0.45833333333333331</v>
      </c>
      <c r="F128" s="441">
        <v>0.625</v>
      </c>
      <c r="G128" s="440">
        <v>4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156</v>
      </c>
      <c r="B129" s="439">
        <v>42545</v>
      </c>
      <c r="C129" s="440" t="s">
        <v>50</v>
      </c>
      <c r="D129" s="440" t="s">
        <v>195</v>
      </c>
      <c r="E129" s="441">
        <v>0.45833333333333331</v>
      </c>
      <c r="F129" s="441">
        <v>0.57291666666666663</v>
      </c>
      <c r="G129" s="440">
        <v>2.75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156</v>
      </c>
      <c r="B130" s="439">
        <v>42548</v>
      </c>
      <c r="C130" s="440" t="s">
        <v>50</v>
      </c>
      <c r="D130" s="440" t="s">
        <v>195</v>
      </c>
      <c r="E130" s="441">
        <v>0.45833333333333331</v>
      </c>
      <c r="F130" s="441">
        <v>0.58333333333333337</v>
      </c>
      <c r="G130" s="440">
        <v>3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156</v>
      </c>
      <c r="B131" s="439">
        <v>42549</v>
      </c>
      <c r="C131" s="440" t="s">
        <v>50</v>
      </c>
      <c r="D131" s="440" t="s">
        <v>195</v>
      </c>
      <c r="E131" s="441">
        <v>0.45833333333333331</v>
      </c>
      <c r="F131" s="441">
        <v>0.58333333333333337</v>
      </c>
      <c r="G131" s="440">
        <v>3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156</v>
      </c>
      <c r="B132" s="439">
        <v>42550</v>
      </c>
      <c r="C132" s="440" t="s">
        <v>50</v>
      </c>
      <c r="D132" s="440" t="s">
        <v>195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156</v>
      </c>
      <c r="B133" s="439">
        <v>42551</v>
      </c>
      <c r="C133" s="440" t="s">
        <v>50</v>
      </c>
      <c r="D133" s="440" t="s">
        <v>195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185</v>
      </c>
      <c r="B134" s="439">
        <v>42538</v>
      </c>
      <c r="C134" s="440" t="s">
        <v>5</v>
      </c>
      <c r="D134" s="440" t="s">
        <v>173</v>
      </c>
      <c r="E134" s="441">
        <v>0.6875</v>
      </c>
      <c r="F134" s="441">
        <v>0.875</v>
      </c>
      <c r="G134" s="440">
        <v>4.5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185</v>
      </c>
      <c r="B135" s="439">
        <v>42539</v>
      </c>
      <c r="C135" s="440" t="s">
        <v>5</v>
      </c>
      <c r="D135" s="440" t="s">
        <v>173</v>
      </c>
      <c r="E135" s="441">
        <v>0.6875</v>
      </c>
      <c r="F135" s="441">
        <v>0.8125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185</v>
      </c>
      <c r="B136" s="439">
        <v>42545</v>
      </c>
      <c r="C136" s="440" t="s">
        <v>5</v>
      </c>
      <c r="D136" s="440" t="s">
        <v>173</v>
      </c>
      <c r="E136" s="441">
        <v>0.6875</v>
      </c>
      <c r="F136" s="441">
        <v>0.90625</v>
      </c>
      <c r="G136" s="440">
        <v>5.25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207</v>
      </c>
      <c r="B137" s="439">
        <v>42551</v>
      </c>
      <c r="C137" s="440" t="s">
        <v>5</v>
      </c>
      <c r="D137" s="440" t="s">
        <v>173</v>
      </c>
      <c r="E137" s="441">
        <v>0.46875</v>
      </c>
      <c r="F137" s="441">
        <v>0.63541666666666663</v>
      </c>
      <c r="G137" s="440">
        <v>4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155</v>
      </c>
      <c r="B138" s="439">
        <v>42549</v>
      </c>
      <c r="C138" s="440" t="s">
        <v>5</v>
      </c>
      <c r="D138" s="440" t="s">
        <v>173</v>
      </c>
      <c r="E138" s="441">
        <v>0.46875</v>
      </c>
      <c r="F138" s="441">
        <v>0.60416666666666663</v>
      </c>
      <c r="G138" s="440">
        <v>3.25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188</v>
      </c>
      <c r="B139" s="439">
        <v>42541</v>
      </c>
      <c r="C139" s="440" t="s">
        <v>5</v>
      </c>
      <c r="D139" s="440" t="s">
        <v>173</v>
      </c>
      <c r="E139" s="441">
        <v>0.6875</v>
      </c>
      <c r="F139" s="441">
        <v>0.8125</v>
      </c>
      <c r="G139" s="440">
        <v>3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187</v>
      </c>
      <c r="B140" s="439">
        <v>42541</v>
      </c>
      <c r="C140" s="440" t="s">
        <v>5</v>
      </c>
      <c r="D140" s="440" t="s">
        <v>173</v>
      </c>
      <c r="E140" s="441">
        <v>0.45833333333333331</v>
      </c>
      <c r="F140" s="441">
        <v>0.63541666666666663</v>
      </c>
      <c r="G140" s="440">
        <v>4.25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177</v>
      </c>
      <c r="B141" s="439">
        <v>42544</v>
      </c>
      <c r="C141" s="440" t="s">
        <v>5</v>
      </c>
      <c r="D141" s="440" t="s">
        <v>173</v>
      </c>
      <c r="E141" s="441">
        <v>0.46875</v>
      </c>
      <c r="F141" s="441">
        <v>0.60416666666666663</v>
      </c>
      <c r="G141" s="440">
        <v>3.25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178</v>
      </c>
      <c r="B142" s="439">
        <v>42544</v>
      </c>
      <c r="C142" s="440" t="s">
        <v>5</v>
      </c>
      <c r="D142" s="440" t="s">
        <v>173</v>
      </c>
      <c r="E142" s="441">
        <v>0.6875</v>
      </c>
      <c r="F142" s="441">
        <v>0.89583333333333337</v>
      </c>
      <c r="G142" s="440">
        <v>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40" t="s">
        <v>183</v>
      </c>
      <c r="B143" s="439">
        <v>42538</v>
      </c>
      <c r="C143" s="440" t="s">
        <v>5</v>
      </c>
      <c r="D143" s="440" t="s">
        <v>173</v>
      </c>
      <c r="E143" s="441">
        <v>0.46875</v>
      </c>
      <c r="F143" s="441">
        <v>0.61458333333333337</v>
      </c>
      <c r="G143" s="440">
        <v>3.5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233</v>
      </c>
      <c r="B144" s="439">
        <v>42546</v>
      </c>
      <c r="C144" s="440" t="s">
        <v>5</v>
      </c>
      <c r="D144" s="440" t="s">
        <v>173</v>
      </c>
      <c r="E144" s="441">
        <v>0.70833333333333337</v>
      </c>
      <c r="F144" s="441">
        <v>0.9375</v>
      </c>
      <c r="G144" s="440">
        <v>5.5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212</v>
      </c>
      <c r="B145" s="439">
        <v>42547</v>
      </c>
      <c r="C145" s="440" t="s">
        <v>5</v>
      </c>
      <c r="D145" s="440" t="s">
        <v>173</v>
      </c>
      <c r="E145" s="441">
        <v>0.46875</v>
      </c>
      <c r="F145" s="441">
        <v>0.64583333333333337</v>
      </c>
      <c r="G145" s="440">
        <v>4.25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212</v>
      </c>
      <c r="B146" s="439">
        <v>42547</v>
      </c>
      <c r="C146" s="440" t="s">
        <v>5</v>
      </c>
      <c r="D146" s="440" t="s">
        <v>173</v>
      </c>
      <c r="E146" s="441">
        <v>0.6875</v>
      </c>
      <c r="F146" s="441">
        <v>0.875</v>
      </c>
      <c r="G146" s="440">
        <v>4.5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176</v>
      </c>
      <c r="B147" s="439">
        <v>42537</v>
      </c>
      <c r="C147" s="440" t="s">
        <v>5</v>
      </c>
      <c r="D147" s="440" t="s">
        <v>173</v>
      </c>
      <c r="E147" s="441">
        <v>0.46875</v>
      </c>
      <c r="F147" s="441">
        <v>0.60416666666666663</v>
      </c>
      <c r="G147" s="440">
        <v>3.25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40" t="s">
        <v>176</v>
      </c>
      <c r="B148" s="439">
        <v>42542</v>
      </c>
      <c r="C148" s="440" t="s">
        <v>5</v>
      </c>
      <c r="D148" s="440" t="s">
        <v>173</v>
      </c>
      <c r="E148" s="441">
        <v>0.46875</v>
      </c>
      <c r="F148" s="441">
        <v>0.59375</v>
      </c>
      <c r="G148" s="440">
        <v>3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176</v>
      </c>
      <c r="B149" s="439">
        <v>42549</v>
      </c>
      <c r="C149" s="440" t="s">
        <v>5</v>
      </c>
      <c r="D149" s="440" t="s">
        <v>173</v>
      </c>
      <c r="E149" s="441">
        <v>0.6875</v>
      </c>
      <c r="F149" s="441">
        <v>0.85416666666666663</v>
      </c>
      <c r="G149" s="440">
        <v>4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209</v>
      </c>
      <c r="B150" s="439">
        <v>42545</v>
      </c>
      <c r="C150" s="440" t="s">
        <v>5</v>
      </c>
      <c r="D150" s="440" t="s">
        <v>173</v>
      </c>
      <c r="E150" s="441">
        <v>0.47916666666666669</v>
      </c>
      <c r="F150" s="441">
        <v>0.63541666666666663</v>
      </c>
      <c r="G150" s="440">
        <v>3.75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209</v>
      </c>
      <c r="B151" s="439">
        <v>42546</v>
      </c>
      <c r="C151" s="440" t="s">
        <v>5</v>
      </c>
      <c r="D151" s="440" t="s">
        <v>173</v>
      </c>
      <c r="E151" s="441">
        <v>0.46875</v>
      </c>
      <c r="F151" s="441">
        <v>0.69791666666666663</v>
      </c>
      <c r="G151" s="440">
        <v>5.5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184</v>
      </c>
      <c r="B152" s="439">
        <v>42540</v>
      </c>
      <c r="C152" s="440" t="s">
        <v>5</v>
      </c>
      <c r="D152" s="440" t="s">
        <v>173</v>
      </c>
      <c r="E152" s="441">
        <v>0.6875</v>
      </c>
      <c r="F152" s="441">
        <v>0.84375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184</v>
      </c>
      <c r="B153" s="439">
        <v>42548</v>
      </c>
      <c r="C153" s="440" t="s">
        <v>5</v>
      </c>
      <c r="D153" s="440" t="s">
        <v>173</v>
      </c>
      <c r="E153" s="441">
        <v>0.46875</v>
      </c>
      <c r="F153" s="441">
        <v>0.64583333333333337</v>
      </c>
      <c r="G153" s="440">
        <v>4.25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184</v>
      </c>
      <c r="B154" s="439">
        <v>42550</v>
      </c>
      <c r="C154" s="440" t="s">
        <v>5</v>
      </c>
      <c r="D154" s="440" t="s">
        <v>173</v>
      </c>
      <c r="E154" s="441">
        <v>0.46875</v>
      </c>
      <c r="F154" s="441">
        <v>0.60416666666666663</v>
      </c>
      <c r="G154" s="440">
        <v>3.25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219</v>
      </c>
      <c r="B155" s="439">
        <v>42546</v>
      </c>
      <c r="C155" s="440" t="s">
        <v>5</v>
      </c>
      <c r="D155" s="440" t="s">
        <v>173</v>
      </c>
      <c r="E155" s="441">
        <v>0.6875</v>
      </c>
      <c r="F155" s="441">
        <v>0.85416666666666663</v>
      </c>
      <c r="G155" s="440">
        <v>4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40" t="s">
        <v>219</v>
      </c>
      <c r="B156" s="439">
        <v>42551</v>
      </c>
      <c r="C156" s="440" t="s">
        <v>5</v>
      </c>
      <c r="D156" s="440" t="s">
        <v>173</v>
      </c>
      <c r="E156" s="441">
        <v>0.6875</v>
      </c>
      <c r="F156" s="441">
        <v>0.875</v>
      </c>
      <c r="G156" s="440">
        <v>4.5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38" t="s">
        <v>179</v>
      </c>
      <c r="B157" s="439">
        <v>42538</v>
      </c>
      <c r="C157" s="440" t="s">
        <v>5</v>
      </c>
      <c r="D157" s="440" t="s">
        <v>173</v>
      </c>
      <c r="E157" s="441">
        <v>0.71875</v>
      </c>
      <c r="F157" s="441">
        <v>0.84375</v>
      </c>
      <c r="G157" s="440">
        <v>3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214</v>
      </c>
      <c r="B158" s="439">
        <v>42542</v>
      </c>
      <c r="C158" s="440" t="s">
        <v>5</v>
      </c>
      <c r="D158" s="440" t="s">
        <v>173</v>
      </c>
      <c r="E158" s="441">
        <v>0.6875</v>
      </c>
      <c r="F158" s="441">
        <v>0.84375</v>
      </c>
      <c r="G158" s="440">
        <v>3.75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186</v>
      </c>
      <c r="B159" s="439">
        <v>42540</v>
      </c>
      <c r="C159" s="440" t="s">
        <v>5</v>
      </c>
      <c r="D159" s="440" t="s">
        <v>173</v>
      </c>
      <c r="E159" s="441">
        <v>0.47916666666666669</v>
      </c>
      <c r="F159" s="441">
        <v>0.6875</v>
      </c>
      <c r="G159" s="440">
        <v>5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186</v>
      </c>
      <c r="B160" s="439">
        <v>42543</v>
      </c>
      <c r="C160" s="440" t="s">
        <v>5</v>
      </c>
      <c r="D160" s="440" t="s">
        <v>173</v>
      </c>
      <c r="E160" s="441">
        <v>0.45833333333333331</v>
      </c>
      <c r="F160" s="441">
        <v>0.60416666666666663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157</v>
      </c>
      <c r="B161" s="439">
        <v>42539</v>
      </c>
      <c r="C161" s="440" t="s">
        <v>5</v>
      </c>
      <c r="D161" s="440" t="s">
        <v>173</v>
      </c>
      <c r="E161" s="441">
        <v>0.45833333333333331</v>
      </c>
      <c r="F161" s="441">
        <v>0.66666666666666663</v>
      </c>
      <c r="G161" s="440">
        <v>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40" t="s">
        <v>157</v>
      </c>
      <c r="B162" s="439">
        <v>42540</v>
      </c>
      <c r="C162" s="440" t="s">
        <v>5</v>
      </c>
      <c r="D162" s="440" t="s">
        <v>173</v>
      </c>
      <c r="E162" s="441">
        <v>0.46875</v>
      </c>
      <c r="F162" s="441">
        <v>0.65625</v>
      </c>
      <c r="G162" s="440">
        <v>4.5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181</v>
      </c>
      <c r="B163" s="439">
        <v>42537</v>
      </c>
      <c r="C163" s="440" t="s">
        <v>5</v>
      </c>
      <c r="D163" s="440" t="s">
        <v>173</v>
      </c>
      <c r="E163" s="441">
        <v>0.6875</v>
      </c>
      <c r="F163" s="441">
        <v>0.92708333333333337</v>
      </c>
      <c r="G163" s="440">
        <v>5.75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181</v>
      </c>
      <c r="B164" s="439">
        <v>42539</v>
      </c>
      <c r="C164" s="440" t="s">
        <v>5</v>
      </c>
      <c r="D164" s="440" t="s">
        <v>173</v>
      </c>
      <c r="E164" s="441">
        <v>0.70833333333333337</v>
      </c>
      <c r="F164" s="441">
        <v>0.9375</v>
      </c>
      <c r="G164" s="440">
        <v>5.5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191</v>
      </c>
      <c r="B165" s="439">
        <v>42539</v>
      </c>
      <c r="C165" s="440" t="s">
        <v>5</v>
      </c>
      <c r="D165" s="440" t="s">
        <v>173</v>
      </c>
      <c r="E165" s="441">
        <v>0.71875</v>
      </c>
      <c r="F165" s="441">
        <v>0.94791666666666663</v>
      </c>
      <c r="G165" s="440">
        <v>5.5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191</v>
      </c>
      <c r="B166" s="439">
        <v>42540</v>
      </c>
      <c r="C166" s="440" t="s">
        <v>5</v>
      </c>
      <c r="D166" s="440" t="s">
        <v>173</v>
      </c>
      <c r="E166" s="441">
        <v>0.6875</v>
      </c>
      <c r="F166" s="441">
        <v>0.83333333333333337</v>
      </c>
      <c r="G166" s="440">
        <v>3.5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191</v>
      </c>
      <c r="B167" s="439">
        <v>42543</v>
      </c>
      <c r="C167" s="440" t="s">
        <v>5</v>
      </c>
      <c r="D167" s="440" t="s">
        <v>173</v>
      </c>
      <c r="E167" s="441">
        <v>0.69791666666666663</v>
      </c>
      <c r="F167" s="441">
        <v>0.85416666666666663</v>
      </c>
      <c r="G167" s="440">
        <v>3.75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191</v>
      </c>
      <c r="B168" s="439">
        <v>42550</v>
      </c>
      <c r="C168" s="440" t="s">
        <v>5</v>
      </c>
      <c r="D168" s="440" t="s">
        <v>173</v>
      </c>
      <c r="E168" s="441">
        <v>0.6875</v>
      </c>
      <c r="F168" s="441">
        <v>0.94791666666666663</v>
      </c>
      <c r="G168" s="440">
        <v>6.25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182</v>
      </c>
      <c r="B169" s="439">
        <v>42545</v>
      </c>
      <c r="C169" s="440" t="s">
        <v>5</v>
      </c>
      <c r="D169" s="440" t="s">
        <v>173</v>
      </c>
      <c r="E169" s="441">
        <v>0.70833333333333337</v>
      </c>
      <c r="F169" s="441">
        <v>0.875</v>
      </c>
      <c r="G169" s="440">
        <v>4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185</v>
      </c>
      <c r="B170" s="439">
        <v>42540</v>
      </c>
      <c r="C170" s="440" t="s">
        <v>24</v>
      </c>
      <c r="D170" s="440" t="s">
        <v>170</v>
      </c>
      <c r="E170" s="441">
        <v>0.6875</v>
      </c>
      <c r="F170" s="441">
        <v>0.90625</v>
      </c>
      <c r="G170" s="440">
        <v>5.25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185</v>
      </c>
      <c r="B171" s="439">
        <v>42546</v>
      </c>
      <c r="C171" s="440" t="s">
        <v>24</v>
      </c>
      <c r="D171" s="440" t="s">
        <v>170</v>
      </c>
      <c r="E171" s="441">
        <v>0.65625</v>
      </c>
      <c r="F171" s="441">
        <v>0.9375</v>
      </c>
      <c r="G171" s="440">
        <v>6.75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155</v>
      </c>
      <c r="B172" s="439">
        <v>42549</v>
      </c>
      <c r="C172" s="440" t="s">
        <v>24</v>
      </c>
      <c r="D172" s="440" t="s">
        <v>170</v>
      </c>
      <c r="E172" s="441">
        <v>0.69791666666666663</v>
      </c>
      <c r="F172" s="441">
        <v>0.9375</v>
      </c>
      <c r="G172" s="440">
        <v>5.75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155</v>
      </c>
      <c r="B173" s="439">
        <v>42551</v>
      </c>
      <c r="C173" s="440" t="s">
        <v>24</v>
      </c>
      <c r="D173" s="440" t="s">
        <v>170</v>
      </c>
      <c r="E173" s="441">
        <v>0.69791666666666663</v>
      </c>
      <c r="F173" s="441">
        <v>0.90625</v>
      </c>
      <c r="G173" s="440">
        <v>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40" t="s">
        <v>188</v>
      </c>
      <c r="B174" s="439">
        <v>42538</v>
      </c>
      <c r="C174" s="440" t="s">
        <v>24</v>
      </c>
      <c r="D174" s="440" t="s">
        <v>170</v>
      </c>
      <c r="E174" s="441">
        <v>0.73958333333333337</v>
      </c>
      <c r="F174" s="441">
        <v>0.9375</v>
      </c>
      <c r="G174" s="440">
        <v>4.75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188</v>
      </c>
      <c r="B175" s="439">
        <v>42539</v>
      </c>
      <c r="C175" s="440" t="s">
        <v>24</v>
      </c>
      <c r="D175" s="440" t="s">
        <v>170</v>
      </c>
      <c r="E175" s="441">
        <v>0.69791666666666663</v>
      </c>
      <c r="F175" s="441">
        <v>2.0833333333333332E-2</v>
      </c>
      <c r="G175" s="440">
        <v>7.25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188</v>
      </c>
      <c r="B176" s="439">
        <v>42550</v>
      </c>
      <c r="C176" s="440" t="s">
        <v>24</v>
      </c>
      <c r="D176" s="440" t="s">
        <v>170</v>
      </c>
      <c r="E176" s="441">
        <v>0.69791666666666663</v>
      </c>
      <c r="F176" s="441">
        <v>0.91666666666666663</v>
      </c>
      <c r="G176" s="440">
        <v>5.25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187</v>
      </c>
      <c r="B177" s="439">
        <v>42538</v>
      </c>
      <c r="C177" s="440" t="s">
        <v>24</v>
      </c>
      <c r="D177" s="440" t="s">
        <v>170</v>
      </c>
      <c r="E177" s="441">
        <v>0.72916666666666663</v>
      </c>
      <c r="F177" s="441">
        <v>0</v>
      </c>
      <c r="G177" s="440">
        <v>6.5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187</v>
      </c>
      <c r="B178" s="439">
        <v>42543</v>
      </c>
      <c r="C178" s="440" t="s">
        <v>24</v>
      </c>
      <c r="D178" s="440" t="s">
        <v>170</v>
      </c>
      <c r="E178" s="441">
        <v>0.42708333333333331</v>
      </c>
      <c r="F178" s="441">
        <v>0.63541666666666663</v>
      </c>
      <c r="G178" s="440">
        <v>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187</v>
      </c>
      <c r="B179" s="439">
        <v>42543</v>
      </c>
      <c r="C179" s="440" t="s">
        <v>24</v>
      </c>
      <c r="D179" s="440" t="s">
        <v>170</v>
      </c>
      <c r="E179" s="441">
        <v>0.71875</v>
      </c>
      <c r="F179" s="441">
        <v>0.9375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187</v>
      </c>
      <c r="B180" s="439">
        <v>42544</v>
      </c>
      <c r="C180" s="440" t="s">
        <v>24</v>
      </c>
      <c r="D180" s="440" t="s">
        <v>170</v>
      </c>
      <c r="E180" s="441">
        <v>0.45833333333333331</v>
      </c>
      <c r="F180" s="441">
        <v>0.64583333333333337</v>
      </c>
      <c r="G180" s="440">
        <v>4.5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187</v>
      </c>
      <c r="B181" s="439">
        <v>42546</v>
      </c>
      <c r="C181" s="440" t="s">
        <v>24</v>
      </c>
      <c r="D181" s="440" t="s">
        <v>170</v>
      </c>
      <c r="E181" s="441">
        <v>0.65625</v>
      </c>
      <c r="F181" s="441">
        <v>0.97916666666666663</v>
      </c>
      <c r="G181" s="440">
        <v>7.25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187</v>
      </c>
      <c r="B182" s="439">
        <v>42547</v>
      </c>
      <c r="C182" s="440" t="s">
        <v>24</v>
      </c>
      <c r="D182" s="440" t="s">
        <v>170</v>
      </c>
      <c r="E182" s="441">
        <v>0.69791666666666663</v>
      </c>
      <c r="F182" s="441">
        <v>0.92708333333333337</v>
      </c>
      <c r="G182" s="440">
        <v>5.5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40" t="s">
        <v>187</v>
      </c>
      <c r="B183" s="439">
        <v>42549</v>
      </c>
      <c r="C183" s="440" t="s">
        <v>24</v>
      </c>
      <c r="D183" s="440" t="s">
        <v>170</v>
      </c>
      <c r="E183" s="441">
        <v>0.69791666666666663</v>
      </c>
      <c r="F183" s="441">
        <v>0.8125</v>
      </c>
      <c r="G183" s="440">
        <v>2.75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177</v>
      </c>
      <c r="B184" s="439">
        <v>42537</v>
      </c>
      <c r="C184" s="440" t="s">
        <v>24</v>
      </c>
      <c r="D184" s="440" t="s">
        <v>170</v>
      </c>
      <c r="E184" s="441">
        <v>0.4375</v>
      </c>
      <c r="F184" s="441">
        <v>0.61458333333333337</v>
      </c>
      <c r="G184" s="440">
        <v>4.25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38" t="s">
        <v>178</v>
      </c>
      <c r="B185" s="439">
        <v>42537</v>
      </c>
      <c r="C185" s="440" t="s">
        <v>24</v>
      </c>
      <c r="D185" s="440" t="s">
        <v>170</v>
      </c>
      <c r="E185" s="441">
        <v>0.4375</v>
      </c>
      <c r="F185" s="441">
        <v>0.61458333333333337</v>
      </c>
      <c r="G185" s="440">
        <v>4.25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178</v>
      </c>
      <c r="B186" s="439">
        <v>42539</v>
      </c>
      <c r="C186" s="440" t="s">
        <v>24</v>
      </c>
      <c r="D186" s="440" t="s">
        <v>170</v>
      </c>
      <c r="E186" s="441">
        <v>0.72916666666666663</v>
      </c>
      <c r="F186" s="441">
        <v>0.94791666666666663</v>
      </c>
      <c r="G186" s="440">
        <v>5.25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42545</v>
      </c>
      <c r="C187" s="440" t="s">
        <v>24</v>
      </c>
      <c r="D187" s="440" t="s">
        <v>170</v>
      </c>
      <c r="E187" s="441">
        <v>0.72916666666666663</v>
      </c>
      <c r="F187" s="441">
        <v>0.91666666666666663</v>
      </c>
      <c r="G187" s="440">
        <v>4.5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178</v>
      </c>
      <c r="B188" s="439">
        <v>42546</v>
      </c>
      <c r="C188" s="440" t="s">
        <v>24</v>
      </c>
      <c r="D188" s="440" t="s">
        <v>170</v>
      </c>
      <c r="E188" s="441">
        <v>0.625</v>
      </c>
      <c r="F188" s="441">
        <v>0.94791666666666663</v>
      </c>
      <c r="G188" s="440">
        <v>7.25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183</v>
      </c>
      <c r="B189" s="439">
        <v>42540</v>
      </c>
      <c r="C189" s="440" t="s">
        <v>24</v>
      </c>
      <c r="D189" s="440" t="s">
        <v>170</v>
      </c>
      <c r="E189" s="441">
        <v>0.65625</v>
      </c>
      <c r="F189" s="441">
        <v>0.78125</v>
      </c>
      <c r="G189" s="440">
        <v>3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180</v>
      </c>
      <c r="B190" s="439">
        <v>42542</v>
      </c>
      <c r="C190" s="440" t="s">
        <v>24</v>
      </c>
      <c r="D190" s="440" t="s">
        <v>170</v>
      </c>
      <c r="E190" s="441">
        <v>0.69791666666666663</v>
      </c>
      <c r="F190" s="441">
        <v>0.90625</v>
      </c>
      <c r="G190" s="440">
        <v>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38" t="s">
        <v>176</v>
      </c>
      <c r="B191" s="439">
        <v>42541</v>
      </c>
      <c r="C191" s="440" t="s">
        <v>24</v>
      </c>
      <c r="D191" s="440" t="s">
        <v>170</v>
      </c>
      <c r="E191" s="441">
        <v>0.69791666666666663</v>
      </c>
      <c r="F191" s="441">
        <v>0.90625</v>
      </c>
      <c r="G191" s="440">
        <v>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176</v>
      </c>
      <c r="B192" s="439">
        <v>42548</v>
      </c>
      <c r="C192" s="440" t="s">
        <v>24</v>
      </c>
      <c r="D192" s="440" t="s">
        <v>170</v>
      </c>
      <c r="E192" s="441">
        <v>0.69791666666666663</v>
      </c>
      <c r="F192" s="441">
        <v>0.91666666666666663</v>
      </c>
      <c r="G192" s="440">
        <v>5.25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40" t="s">
        <v>176</v>
      </c>
      <c r="B193" s="439">
        <v>42549</v>
      </c>
      <c r="C193" s="440" t="s">
        <v>24</v>
      </c>
      <c r="D193" s="440" t="s">
        <v>170</v>
      </c>
      <c r="E193" s="441">
        <v>0.46875</v>
      </c>
      <c r="F193" s="441">
        <v>0.625</v>
      </c>
      <c r="G193" s="440">
        <v>3.75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40" t="s">
        <v>209</v>
      </c>
      <c r="B194" s="439">
        <v>42540</v>
      </c>
      <c r="C194" s="440" t="s">
        <v>24</v>
      </c>
      <c r="D194" s="440" t="s">
        <v>170</v>
      </c>
      <c r="E194" s="441">
        <v>0.69791666666666663</v>
      </c>
      <c r="F194" s="441">
        <v>0.84375</v>
      </c>
      <c r="G194" s="440">
        <v>3.5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209</v>
      </c>
      <c r="B195" s="439">
        <v>42547</v>
      </c>
      <c r="C195" s="440" t="s">
        <v>24</v>
      </c>
      <c r="D195" s="440" t="s">
        <v>170</v>
      </c>
      <c r="E195" s="441">
        <v>0.69791666666666663</v>
      </c>
      <c r="F195" s="441">
        <v>0.83333333333333337</v>
      </c>
      <c r="G195" s="440">
        <v>3.25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40" t="s">
        <v>184</v>
      </c>
      <c r="B196" s="439">
        <v>42538</v>
      </c>
      <c r="C196" s="440" t="s">
        <v>24</v>
      </c>
      <c r="D196" s="440" t="s">
        <v>170</v>
      </c>
      <c r="E196" s="441">
        <v>0.46875</v>
      </c>
      <c r="F196" s="441">
        <v>0.63541666666666663</v>
      </c>
      <c r="G196" s="440">
        <v>4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219</v>
      </c>
      <c r="B197" s="439">
        <v>42543</v>
      </c>
      <c r="C197" s="440" t="s">
        <v>24</v>
      </c>
      <c r="D197" s="440" t="s">
        <v>170</v>
      </c>
      <c r="E197" s="441">
        <v>0.72916666666666663</v>
      </c>
      <c r="F197" s="441">
        <v>0.91666666666666663</v>
      </c>
      <c r="G197" s="440">
        <v>4.5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219</v>
      </c>
      <c r="B198" s="439">
        <v>42544</v>
      </c>
      <c r="C198" s="440" t="s">
        <v>24</v>
      </c>
      <c r="D198" s="440" t="s">
        <v>170</v>
      </c>
      <c r="E198" s="441">
        <v>0.69791666666666663</v>
      </c>
      <c r="F198" s="441">
        <v>0</v>
      </c>
      <c r="G198" s="440">
        <v>6.75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40" t="s">
        <v>219</v>
      </c>
      <c r="B199" s="439">
        <v>42545</v>
      </c>
      <c r="C199" s="440" t="s">
        <v>24</v>
      </c>
      <c r="D199" s="440" t="s">
        <v>170</v>
      </c>
      <c r="E199" s="441">
        <v>0.69791666666666663</v>
      </c>
      <c r="F199" s="441">
        <v>0.84375</v>
      </c>
      <c r="G199" s="440">
        <v>3.5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211</v>
      </c>
      <c r="B200" s="439">
        <v>42540</v>
      </c>
      <c r="C200" s="440" t="s">
        <v>24</v>
      </c>
      <c r="D200" s="440" t="s">
        <v>202</v>
      </c>
      <c r="E200" s="441">
        <v>0.625</v>
      </c>
      <c r="F200" s="441">
        <v>0.83333333333333337</v>
      </c>
      <c r="G200" s="440">
        <v>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40" t="s">
        <v>179</v>
      </c>
      <c r="B201" s="439">
        <v>42537</v>
      </c>
      <c r="C201" s="440" t="s">
        <v>24</v>
      </c>
      <c r="D201" s="440" t="s">
        <v>170</v>
      </c>
      <c r="E201" s="441">
        <v>0.4375</v>
      </c>
      <c r="F201" s="441">
        <v>0.625</v>
      </c>
      <c r="G201" s="440">
        <v>4.5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179</v>
      </c>
      <c r="B202" s="439">
        <v>42548</v>
      </c>
      <c r="C202" s="440" t="s">
        <v>24</v>
      </c>
      <c r="D202" s="440" t="s">
        <v>170</v>
      </c>
      <c r="E202" s="441">
        <v>0.46875</v>
      </c>
      <c r="F202" s="441">
        <v>0.61458333333333337</v>
      </c>
      <c r="G202" s="440">
        <v>3.5</v>
      </c>
      <c r="X202" s="409">
        <v>0.98642361111111121</v>
      </c>
      <c r="Y202" s="409">
        <v>0.99140046296296302</v>
      </c>
      <c r="Z202" s="410">
        <f t="shared" ref="Z202:Z208" si="18">HRS(X202,Y202)</f>
        <v>0.11944444444444358</v>
      </c>
      <c r="AA202" s="414">
        <v>42553</v>
      </c>
    </row>
    <row r="203" spans="1:27" x14ac:dyDescent="0.2">
      <c r="A203" s="438" t="s">
        <v>186</v>
      </c>
      <c r="B203" s="439">
        <v>42538</v>
      </c>
      <c r="C203" s="440" t="s">
        <v>24</v>
      </c>
      <c r="D203" s="440" t="s">
        <v>170</v>
      </c>
      <c r="E203" s="441">
        <v>0.6875</v>
      </c>
      <c r="F203" s="441">
        <v>3.125E-2</v>
      </c>
      <c r="G203" s="440">
        <v>7.75</v>
      </c>
      <c r="X203" s="409">
        <v>0.99140046296296302</v>
      </c>
      <c r="Y203" s="409">
        <v>0.99170138888888892</v>
      </c>
      <c r="Z203" s="410">
        <f t="shared" si="18"/>
        <v>7.2222222222215748E-3</v>
      </c>
      <c r="AA203" s="414">
        <v>42553</v>
      </c>
    </row>
    <row r="204" spans="1:27" x14ac:dyDescent="0.2">
      <c r="A204" s="438" t="s">
        <v>186</v>
      </c>
      <c r="B204" s="439">
        <v>42541</v>
      </c>
      <c r="C204" s="440" t="s">
        <v>24</v>
      </c>
      <c r="D204" s="440" t="s">
        <v>170</v>
      </c>
      <c r="E204" s="441">
        <v>0.45833333333333331</v>
      </c>
      <c r="F204" s="441">
        <v>0.60416666666666663</v>
      </c>
      <c r="G204" s="440">
        <v>3.5</v>
      </c>
      <c r="X204" s="409">
        <v>0.99262731481481481</v>
      </c>
      <c r="Y204" s="409">
        <v>0.99502314814814818</v>
      </c>
      <c r="Z204" s="410">
        <f t="shared" si="18"/>
        <v>5.7500000000000995E-2</v>
      </c>
      <c r="AA204" s="414">
        <v>42553</v>
      </c>
    </row>
    <row r="205" spans="1:27" x14ac:dyDescent="0.2">
      <c r="A205" s="440" t="s">
        <v>186</v>
      </c>
      <c r="B205" s="439">
        <v>42542</v>
      </c>
      <c r="C205" s="440" t="s">
        <v>24</v>
      </c>
      <c r="D205" s="440" t="s">
        <v>170</v>
      </c>
      <c r="E205" s="441">
        <v>0.46875</v>
      </c>
      <c r="F205" s="441">
        <v>0.64583333333333337</v>
      </c>
      <c r="G205" s="440">
        <v>4.25</v>
      </c>
      <c r="X205" s="409">
        <v>0.99502314814814818</v>
      </c>
      <c r="Y205" s="409">
        <v>0.99559027777777775</v>
      </c>
      <c r="Z205" s="410">
        <f t="shared" si="18"/>
        <v>1.3611111111109686E-2</v>
      </c>
      <c r="AA205" s="414">
        <v>42553</v>
      </c>
    </row>
    <row r="206" spans="1:27" x14ac:dyDescent="0.2">
      <c r="A206" s="438" t="s">
        <v>186</v>
      </c>
      <c r="B206" s="439">
        <v>42550</v>
      </c>
      <c r="C206" s="440" t="s">
        <v>24</v>
      </c>
      <c r="D206" s="440" t="s">
        <v>170</v>
      </c>
      <c r="E206" s="441">
        <v>0.46875</v>
      </c>
      <c r="F206" s="441">
        <v>0.58333333333333337</v>
      </c>
      <c r="G206" s="440">
        <v>2.75</v>
      </c>
      <c r="X206" s="409">
        <v>0.99559027777777775</v>
      </c>
      <c r="Y206" s="409">
        <v>0.99665509259259266</v>
      </c>
      <c r="Z206" s="410">
        <f t="shared" si="18"/>
        <v>2.5555555555557774E-2</v>
      </c>
      <c r="AA206" s="414">
        <v>42553</v>
      </c>
    </row>
    <row r="207" spans="1:27" x14ac:dyDescent="0.2">
      <c r="A207" s="438" t="s">
        <v>181</v>
      </c>
      <c r="B207" s="439">
        <v>42540</v>
      </c>
      <c r="C207" s="440" t="s">
        <v>24</v>
      </c>
      <c r="D207" s="440" t="s">
        <v>170</v>
      </c>
      <c r="E207" s="441">
        <v>0.65625</v>
      </c>
      <c r="F207" s="441">
        <v>0.94791666666666663</v>
      </c>
      <c r="G207" s="440">
        <v>6.5</v>
      </c>
      <c r="X207" s="409">
        <v>0.9966666666666667</v>
      </c>
      <c r="Y207" s="409">
        <v>0.99700231481481483</v>
      </c>
      <c r="Z207" s="410">
        <f t="shared" si="18"/>
        <v>8.0555555555550384E-3</v>
      </c>
      <c r="AA207" s="414">
        <v>42553</v>
      </c>
    </row>
    <row r="208" spans="1:27" x14ac:dyDescent="0.2">
      <c r="A208" s="438" t="s">
        <v>218</v>
      </c>
      <c r="B208" s="439">
        <v>42543</v>
      </c>
      <c r="C208" s="440" t="s">
        <v>24</v>
      </c>
      <c r="D208" s="440" t="s">
        <v>170</v>
      </c>
      <c r="E208" s="441">
        <v>0.42708333333333331</v>
      </c>
      <c r="F208" s="441">
        <v>0.63541666666666663</v>
      </c>
      <c r="G208" s="440">
        <v>5</v>
      </c>
      <c r="X208" s="409">
        <v>0.99700231481481483</v>
      </c>
      <c r="Y208" s="409">
        <v>0.99848379629629624</v>
      </c>
      <c r="Z208" s="410">
        <f t="shared" si="18"/>
        <v>3.5555555555554008E-2</v>
      </c>
      <c r="AA208" s="414">
        <v>42553</v>
      </c>
    </row>
    <row r="209" spans="1:27" x14ac:dyDescent="0.2">
      <c r="A209" s="440" t="s">
        <v>182</v>
      </c>
      <c r="B209" s="439">
        <v>42537</v>
      </c>
      <c r="C209" s="440" t="s">
        <v>24</v>
      </c>
      <c r="D209" s="440" t="s">
        <v>170</v>
      </c>
      <c r="E209" s="441">
        <v>0.69791666666666663</v>
      </c>
      <c r="F209" s="441">
        <v>0.91666666666666663</v>
      </c>
      <c r="G209" s="440">
        <v>5.25</v>
      </c>
      <c r="X209" s="409">
        <v>0.59709490740740734</v>
      </c>
      <c r="Y209" s="409">
        <v>0.59714120370370372</v>
      </c>
      <c r="Z209" s="410">
        <f>HRS(X209,Y209)</f>
        <v>1.1111111111130612E-3</v>
      </c>
      <c r="AA209" s="414">
        <v>42556</v>
      </c>
    </row>
    <row r="210" spans="1:27" x14ac:dyDescent="0.2">
      <c r="A210" s="438" t="s">
        <v>182</v>
      </c>
      <c r="B210" s="439">
        <v>42543</v>
      </c>
      <c r="C210" s="440" t="s">
        <v>24</v>
      </c>
      <c r="D210" s="440" t="s">
        <v>170</v>
      </c>
      <c r="E210" s="441">
        <v>0.42708333333333331</v>
      </c>
      <c r="F210" s="441">
        <v>0.63541666666666663</v>
      </c>
      <c r="G210" s="440">
        <v>5</v>
      </c>
      <c r="X210" s="409">
        <v>0.7424884259259259</v>
      </c>
      <c r="Y210" s="409">
        <v>0.76164351851851853</v>
      </c>
      <c r="Z210" s="410">
        <f>HRS(X210,Y210)</f>
        <v>0.45972222222222303</v>
      </c>
      <c r="AA210" s="414">
        <v>42556</v>
      </c>
    </row>
    <row r="211" spans="1:27" x14ac:dyDescent="0.2">
      <c r="A211" s="438" t="s">
        <v>182</v>
      </c>
      <c r="B211" s="439">
        <v>42551</v>
      </c>
      <c r="C211" s="440" t="s">
        <v>24</v>
      </c>
      <c r="D211" s="440" t="s">
        <v>170</v>
      </c>
      <c r="E211" s="441">
        <v>0.46875</v>
      </c>
      <c r="F211" s="441">
        <v>0.61458333333333337</v>
      </c>
      <c r="G211" s="440">
        <v>3.5</v>
      </c>
      <c r="X211" s="409">
        <v>0.76164351851851853</v>
      </c>
      <c r="Y211" s="409">
        <v>0.76344907407407403</v>
      </c>
      <c r="Z211" s="410">
        <f>HRS(X211,Y211)</f>
        <v>4.3333333333332114E-2</v>
      </c>
      <c r="AA211" s="414">
        <v>42556</v>
      </c>
    </row>
    <row r="212" spans="1:27" x14ac:dyDescent="0.2">
      <c r="A212" s="438"/>
      <c r="B212" s="439"/>
      <c r="E212" s="441"/>
      <c r="F212" s="441"/>
      <c r="X212" s="409">
        <v>0.76344907407407403</v>
      </c>
      <c r="Y212" s="409">
        <v>0.76521990740740742</v>
      </c>
      <c r="Z212" s="410">
        <f>HRS(X212,Y212)</f>
        <v>4.2500000000001315E-2</v>
      </c>
      <c r="AA212" s="414">
        <v>42556</v>
      </c>
    </row>
    <row r="213" spans="1:27" x14ac:dyDescent="0.2">
      <c r="A213" s="438"/>
      <c r="B213" s="439"/>
      <c r="E213" s="441"/>
      <c r="F213" s="441"/>
      <c r="X213" s="409">
        <v>0.76521990740740742</v>
      </c>
      <c r="Y213" s="409">
        <v>0.76678240740740744</v>
      </c>
      <c r="Z213" s="410">
        <f>HRS(X213,Y213)</f>
        <v>3.7500000000000533E-2</v>
      </c>
      <c r="AA213" s="414">
        <v>42556</v>
      </c>
    </row>
    <row r="214" spans="1:27" x14ac:dyDescent="0.2">
      <c r="A214" s="438"/>
      <c r="B214" s="439"/>
      <c r="E214" s="441"/>
      <c r="F214" s="441"/>
      <c r="X214" s="409">
        <v>0.76678240740740744</v>
      </c>
      <c r="Y214" s="409">
        <v>0.76947916666666671</v>
      </c>
      <c r="Z214" s="410">
        <f>HRS(X214,Y214)</f>
        <v>6.472222222222257E-2</v>
      </c>
      <c r="AA214" s="414">
        <v>42556</v>
      </c>
    </row>
    <row r="215" spans="1:27" x14ac:dyDescent="0.2">
      <c r="A215" s="438"/>
      <c r="B215" s="439"/>
      <c r="E215" s="441"/>
      <c r="F215" s="441"/>
      <c r="X215" s="409">
        <v>0.76947916666666671</v>
      </c>
      <c r="Y215" s="409">
        <v>0.7700231481481481</v>
      </c>
      <c r="Z215" s="410">
        <f>HRS(X215,Y215)</f>
        <v>1.3055555555553156E-2</v>
      </c>
      <c r="AA215" s="414">
        <v>42556</v>
      </c>
    </row>
    <row r="216" spans="1:27" x14ac:dyDescent="0.2">
      <c r="A216" s="438"/>
      <c r="B216" s="439"/>
      <c r="E216" s="441"/>
      <c r="F216" s="441"/>
      <c r="X216" s="409">
        <v>0.7700231481481481</v>
      </c>
      <c r="Y216" s="409">
        <v>0.77355324074074072</v>
      </c>
      <c r="Z216" s="410">
        <f>HRS(X216,Y216)</f>
        <v>8.4722222222223031E-2</v>
      </c>
      <c r="AA216" s="414">
        <v>42556</v>
      </c>
    </row>
    <row r="217" spans="1:27" x14ac:dyDescent="0.2">
      <c r="A217" s="438"/>
      <c r="B217" s="439"/>
      <c r="E217" s="441"/>
      <c r="F217" s="441"/>
      <c r="X217" s="409">
        <v>0.77355324074074072</v>
      </c>
      <c r="Y217" s="409">
        <v>0.78686342592592595</v>
      </c>
      <c r="Z217" s="410">
        <f>HRS(X217,Y217)</f>
        <v>0.31944444444444553</v>
      </c>
      <c r="AA217" s="414">
        <v>42556</v>
      </c>
    </row>
    <row r="218" spans="1:27" x14ac:dyDescent="0.2">
      <c r="A218" s="438"/>
      <c r="B218" s="439"/>
      <c r="E218" s="441"/>
      <c r="F218" s="441"/>
      <c r="X218" s="409">
        <v>0.78686342592592595</v>
      </c>
      <c r="Y218" s="409">
        <v>0.7885416666666667</v>
      </c>
      <c r="Z218" s="410">
        <f>HRS(X218,Y218)</f>
        <v>4.0277777777777857E-2</v>
      </c>
      <c r="AA218" s="414">
        <v>42556</v>
      </c>
    </row>
    <row r="219" spans="1:27" x14ac:dyDescent="0.2">
      <c r="A219" s="438"/>
      <c r="B219" s="439"/>
      <c r="E219" s="441"/>
      <c r="F219" s="441"/>
      <c r="X219" s="409">
        <v>0.7885416666666667</v>
      </c>
      <c r="AA219" s="414">
        <v>42556</v>
      </c>
    </row>
    <row r="220" spans="1:27" x14ac:dyDescent="0.2">
      <c r="A220" s="438"/>
      <c r="B220" s="439"/>
      <c r="E220" s="441"/>
      <c r="F220" s="441"/>
    </row>
    <row r="221" spans="1:27" x14ac:dyDescent="0.2">
      <c r="A221" s="438"/>
      <c r="B221" s="439"/>
      <c r="E221" s="441"/>
      <c r="F221" s="441"/>
    </row>
    <row r="222" spans="1:27" x14ac:dyDescent="0.2">
      <c r="A222" s="438"/>
      <c r="B222" s="439"/>
      <c r="E222" s="441"/>
      <c r="F222" s="441"/>
    </row>
    <row r="223" spans="1:27" x14ac:dyDescent="0.2">
      <c r="A223" s="438"/>
      <c r="B223" s="439"/>
      <c r="E223" s="441"/>
      <c r="F223" s="441"/>
    </row>
    <row r="224" spans="1:2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/1e9GX+S/Fwu187/Vtd79ZFUhe+8DjCJlnuBWIUIpohrzq1pvW7txP89Atx0MrXkbZ0rflY21xPH6QP+3/ET7A==" saltValue="QehjfLDMmRADcOcZ4ETMDg==" spinCount="100000" sheet="1" objects="1" scenarios="1"/>
  <sortState ref="A2:H211">
    <sortCondition ref="C2:C211"/>
    <sortCondition ref="A2:A211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1"/>
  <sheetViews>
    <sheetView workbookViewId="0">
      <selection activeCell="A2" sqref="A2:F211"/>
    </sheetView>
  </sheetViews>
  <sheetFormatPr defaultColWidth="9.140625" defaultRowHeight="11.25" x14ac:dyDescent="0.2"/>
  <cols>
    <col min="1" max="1" width="10.8554687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148</v>
      </c>
      <c r="F1" s="577" t="s">
        <v>149</v>
      </c>
      <c r="G1" s="577" t="s">
        <v>146</v>
      </c>
      <c r="H1" s="577" t="s">
        <v>147</v>
      </c>
      <c r="I1" s="578" t="s">
        <v>150</v>
      </c>
      <c r="J1" s="580" t="s">
        <v>151</v>
      </c>
      <c r="K1" s="246"/>
      <c r="M1" s="619" t="s">
        <v>69</v>
      </c>
      <c r="N1" s="620" t="s">
        <v>65</v>
      </c>
      <c r="O1" s="620" t="s">
        <v>120</v>
      </c>
      <c r="P1" s="622" t="s">
        <v>215</v>
      </c>
      <c r="Q1" s="621" t="s">
        <v>221</v>
      </c>
    </row>
    <row r="2" spans="1:17" x14ac:dyDescent="0.2">
      <c r="A2" s="573" t="s">
        <v>219</v>
      </c>
      <c r="B2" s="575">
        <v>42543</v>
      </c>
      <c r="C2" s="573" t="s">
        <v>24</v>
      </c>
      <c r="D2" s="573" t="s">
        <v>170</v>
      </c>
      <c r="E2" s="574">
        <v>0.72916666666666663</v>
      </c>
      <c r="F2" s="574">
        <v>0.91666666666666663</v>
      </c>
      <c r="G2" s="574">
        <v>0.89583333333333326</v>
      </c>
      <c r="H2" s="574">
        <v>0.92708333333333326</v>
      </c>
      <c r="I2" s="579">
        <f>IF(G2="",-9999,ABS(ROUND((IF(E2&lt;0.25,E2+1,E2)-IF(G2&lt;0.25,G2+1,G2))*24,2)))</f>
        <v>4</v>
      </c>
      <c r="J2" s="581">
        <f>IF(H2="",-9999,ABS(ROUND((IF(F2&lt;0.25,F2+1,F2)-IF(H2&lt;0.25,H2+1,H2))*24,2)))</f>
        <v>0.25</v>
      </c>
      <c r="M2" s="573" t="s">
        <v>190</v>
      </c>
      <c r="N2" s="618">
        <v>42539</v>
      </c>
      <c r="O2" s="573" t="s">
        <v>217</v>
      </c>
      <c r="P2" s="574">
        <v>0.69791666666666663</v>
      </c>
      <c r="Q2" s="573" t="s">
        <v>224</v>
      </c>
    </row>
    <row r="3" spans="1:17" x14ac:dyDescent="0.2">
      <c r="A3" s="573" t="s">
        <v>214</v>
      </c>
      <c r="B3" s="575">
        <v>42547</v>
      </c>
      <c r="C3" s="573" t="s">
        <v>145</v>
      </c>
      <c r="D3" s="573" t="s">
        <v>172</v>
      </c>
      <c r="E3" s="574">
        <v>0.67708333333333337</v>
      </c>
      <c r="F3" s="574">
        <v>0.83333333333333337</v>
      </c>
      <c r="G3" s="574">
        <v>0.79166666666666663</v>
      </c>
      <c r="H3" s="574">
        <v>0.83333333333333326</v>
      </c>
      <c r="I3" s="579">
        <f>IF(G3="",-9999,ABS(ROUND((IF(E3&lt;0.25,E3+1,E3)-IF(G3&lt;0.25,G3+1,G3))*24,2)))</f>
        <v>2.75</v>
      </c>
      <c r="J3" s="581">
        <f>IF(H3="",-9999,ABS(ROUND((IF(F3&lt;0.25,F3+1,F3)-IF(H3&lt;0.25,H3+1,H3))*24,2)))</f>
        <v>0</v>
      </c>
      <c r="M3" s="573" t="s">
        <v>190</v>
      </c>
      <c r="N3" s="618">
        <v>42539</v>
      </c>
      <c r="O3" s="573" t="s">
        <v>217</v>
      </c>
      <c r="P3" s="574">
        <v>0.90625</v>
      </c>
      <c r="Q3" s="573" t="s">
        <v>225</v>
      </c>
    </row>
    <row r="4" spans="1:17" x14ac:dyDescent="0.2">
      <c r="A4" s="573" t="s">
        <v>233</v>
      </c>
      <c r="B4" s="575">
        <v>42546</v>
      </c>
      <c r="C4" s="573" t="s">
        <v>5</v>
      </c>
      <c r="D4" s="573" t="s">
        <v>173</v>
      </c>
      <c r="E4" s="574">
        <v>0.70833333333333337</v>
      </c>
      <c r="F4" s="574">
        <v>0.9375</v>
      </c>
      <c r="G4" s="574">
        <v>0.78125</v>
      </c>
      <c r="H4" s="574">
        <v>0.92708333333333326</v>
      </c>
      <c r="I4" s="579">
        <f>IF(G4="",-9999,ABS(ROUND((IF(E4&lt;0.25,E4+1,E4)-IF(G4&lt;0.25,G4+1,G4))*24,2)))</f>
        <v>1.75</v>
      </c>
      <c r="J4" s="581">
        <f>IF(H4="",-9999,ABS(ROUND((IF(F4&lt;0.25,F4+1,F4)-IF(H4&lt;0.25,H4+1,H4))*24,2)))</f>
        <v>0.25</v>
      </c>
      <c r="M4" s="573" t="s">
        <v>226</v>
      </c>
      <c r="N4" s="618">
        <v>42545</v>
      </c>
      <c r="O4" s="573" t="s">
        <v>216</v>
      </c>
      <c r="P4" s="574">
        <v>0.47916666666666663</v>
      </c>
      <c r="Q4" s="573" t="s">
        <v>222</v>
      </c>
    </row>
    <row r="5" spans="1:17" x14ac:dyDescent="0.2">
      <c r="A5" s="573" t="s">
        <v>186</v>
      </c>
      <c r="B5" s="575">
        <v>42540</v>
      </c>
      <c r="C5" s="573" t="s">
        <v>5</v>
      </c>
      <c r="D5" s="573" t="s">
        <v>173</v>
      </c>
      <c r="E5" s="574">
        <v>0.47916666666666669</v>
      </c>
      <c r="F5" s="574">
        <v>0.6875</v>
      </c>
      <c r="G5" s="574">
        <v>0.52083333333333326</v>
      </c>
      <c r="H5" s="574">
        <v>0.82291666666666663</v>
      </c>
      <c r="I5" s="579">
        <f>IF(G5="",-9999,ABS(ROUND((IF(E5&lt;0.25,E5+1,E5)-IF(G5&lt;0.25,G5+1,G5))*24,2)))</f>
        <v>1</v>
      </c>
      <c r="J5" s="581">
        <f>IF(H5="",-9999,ABS(ROUND((IF(F5&lt;0.25,F5+1,F5)-IF(H5&lt;0.25,H5+1,H5))*24,2)))</f>
        <v>3.25</v>
      </c>
      <c r="M5" s="573" t="s">
        <v>226</v>
      </c>
      <c r="N5" s="618">
        <v>42545</v>
      </c>
      <c r="O5" s="573" t="s">
        <v>216</v>
      </c>
      <c r="P5" s="574">
        <v>0.63541666666666663</v>
      </c>
      <c r="Q5" s="573" t="s">
        <v>223</v>
      </c>
    </row>
    <row r="6" spans="1:17" x14ac:dyDescent="0.2">
      <c r="A6" s="573" t="s">
        <v>177</v>
      </c>
      <c r="B6" s="575">
        <v>42544</v>
      </c>
      <c r="C6" s="573" t="s">
        <v>5</v>
      </c>
      <c r="D6" s="573" t="s">
        <v>173</v>
      </c>
      <c r="E6" s="574">
        <v>0.46875</v>
      </c>
      <c r="F6" s="574">
        <v>0.60416666666666663</v>
      </c>
      <c r="G6" s="574">
        <v>0.51041666666666663</v>
      </c>
      <c r="H6" s="574">
        <v>0.60416666666666663</v>
      </c>
      <c r="I6" s="579">
        <f>IF(G6="",-9999,ABS(ROUND((IF(E6&lt;0.25,E6+1,E6)-IF(G6&lt;0.25,G6+1,G6))*24,2)))</f>
        <v>1</v>
      </c>
      <c r="J6" s="581">
        <f>IF(H6="",-9999,ABS(ROUND((IF(F6&lt;0.25,F6+1,F6)-IF(H6&lt;0.25,H6+1,H6))*24,2)))</f>
        <v>0</v>
      </c>
      <c r="M6" s="573" t="s">
        <v>226</v>
      </c>
      <c r="N6" s="618">
        <v>42546</v>
      </c>
      <c r="O6" s="573" t="s">
        <v>216</v>
      </c>
      <c r="P6" s="574">
        <v>0.65625</v>
      </c>
      <c r="Q6" s="573" t="s">
        <v>224</v>
      </c>
    </row>
    <row r="7" spans="1:17" x14ac:dyDescent="0.2">
      <c r="A7" s="573" t="s">
        <v>155</v>
      </c>
      <c r="B7" s="575">
        <v>42549</v>
      </c>
      <c r="C7" s="573" t="s">
        <v>24</v>
      </c>
      <c r="D7" s="573" t="s">
        <v>170</v>
      </c>
      <c r="E7" s="574">
        <v>0.69791666666666663</v>
      </c>
      <c r="F7" s="574">
        <v>0.9375</v>
      </c>
      <c r="G7" s="574">
        <v>0.73958333333333326</v>
      </c>
      <c r="H7" s="574">
        <v>0.9375</v>
      </c>
      <c r="I7" s="579">
        <f>IF(G7="",-9999,ABS(ROUND((IF(E7&lt;0.25,E7+1,E7)-IF(G7&lt;0.25,G7+1,G7))*24,2)))</f>
        <v>1</v>
      </c>
      <c r="J7" s="581">
        <f>IF(H7="",-9999,ABS(ROUND((IF(F7&lt;0.25,F7+1,F7)-IF(H7&lt;0.25,H7+1,H7))*24,2)))</f>
        <v>0</v>
      </c>
      <c r="M7" s="573" t="s">
        <v>226</v>
      </c>
      <c r="N7" s="618">
        <v>42546</v>
      </c>
      <c r="O7" s="573" t="s">
        <v>216</v>
      </c>
      <c r="P7" s="574">
        <v>0.82291666666666663</v>
      </c>
      <c r="Q7" s="573" t="s">
        <v>225</v>
      </c>
    </row>
    <row r="8" spans="1:17" x14ac:dyDescent="0.2">
      <c r="A8" s="573" t="s">
        <v>182</v>
      </c>
      <c r="B8" s="575">
        <v>42546</v>
      </c>
      <c r="C8" s="573" t="s">
        <v>145</v>
      </c>
      <c r="D8" s="573" t="s">
        <v>172</v>
      </c>
      <c r="E8" s="574">
        <v>0.72916666666666663</v>
      </c>
      <c r="F8" s="574">
        <v>0.91666666666666663</v>
      </c>
      <c r="G8" s="574">
        <v>0.75</v>
      </c>
      <c r="H8" s="574">
        <v>0.90625</v>
      </c>
      <c r="I8" s="579">
        <f>IF(G8="",-9999,ABS(ROUND((IF(E8&lt;0.25,E8+1,E8)-IF(G8&lt;0.25,G8+1,G8))*24,2)))</f>
        <v>0.5</v>
      </c>
      <c r="J8" s="581">
        <f>IF(H8="",-9999,ABS(ROUND((IF(F8&lt;0.25,F8+1,F8)-IF(H8&lt;0.25,H8+1,H8))*24,2)))</f>
        <v>0.25</v>
      </c>
      <c r="M8" s="573" t="s">
        <v>226</v>
      </c>
      <c r="N8" s="618">
        <v>42548</v>
      </c>
      <c r="O8" s="573" t="s">
        <v>5</v>
      </c>
      <c r="P8" s="574">
        <v>0.71875</v>
      </c>
      <c r="Q8" s="573" t="s">
        <v>224</v>
      </c>
    </row>
    <row r="9" spans="1:17" x14ac:dyDescent="0.2">
      <c r="A9" s="573" t="s">
        <v>185</v>
      </c>
      <c r="B9" s="575">
        <v>42538</v>
      </c>
      <c r="C9" s="573" t="s">
        <v>5</v>
      </c>
      <c r="D9" s="573" t="s">
        <v>173</v>
      </c>
      <c r="E9" s="574">
        <v>0.6875</v>
      </c>
      <c r="F9" s="574">
        <v>0.875</v>
      </c>
      <c r="G9" s="574">
        <v>0.69791666666666663</v>
      </c>
      <c r="H9" s="574">
        <v>0.86458333333333326</v>
      </c>
      <c r="I9" s="579">
        <f>IF(G9="",-9999,ABS(ROUND((IF(E9&lt;0.25,E9+1,E9)-IF(G9&lt;0.25,G9+1,G9))*24,2)))</f>
        <v>0.25</v>
      </c>
      <c r="J9" s="581">
        <f>IF(H9="",-9999,ABS(ROUND((IF(F9&lt;0.25,F9+1,F9)-IF(H9&lt;0.25,H9+1,H9))*24,2)))</f>
        <v>0.25</v>
      </c>
      <c r="M9" s="573" t="s">
        <v>226</v>
      </c>
      <c r="N9" s="618">
        <v>42548</v>
      </c>
      <c r="O9" s="573" t="s">
        <v>5</v>
      </c>
      <c r="P9" s="574">
        <v>0.83333333333333326</v>
      </c>
      <c r="Q9" s="573" t="s">
        <v>225</v>
      </c>
    </row>
    <row r="10" spans="1:17" x14ac:dyDescent="0.2">
      <c r="A10" s="573" t="s">
        <v>157</v>
      </c>
      <c r="B10" s="575">
        <v>42539</v>
      </c>
      <c r="C10" s="573" t="s">
        <v>5</v>
      </c>
      <c r="D10" s="573" t="s">
        <v>173</v>
      </c>
      <c r="E10" s="574">
        <v>0.45833333333333331</v>
      </c>
      <c r="F10" s="574">
        <v>0.66666666666666663</v>
      </c>
      <c r="G10" s="574">
        <v>0.46875</v>
      </c>
      <c r="H10" s="574">
        <v>0.65625</v>
      </c>
      <c r="I10" s="579">
        <f>IF(G10="",-9999,ABS(ROUND((IF(E10&lt;0.25,E10+1,E10)-IF(G10&lt;0.25,G10+1,G10))*24,2)))</f>
        <v>0.25</v>
      </c>
      <c r="J10" s="581">
        <f>IF(H10="",-9999,ABS(ROUND((IF(F10&lt;0.25,F10+1,F10)-IF(H10&lt;0.25,H10+1,H10))*24,2)))</f>
        <v>0.25</v>
      </c>
      <c r="M10" s="573" t="s">
        <v>187</v>
      </c>
      <c r="N10" s="618">
        <v>42541</v>
      </c>
      <c r="O10" s="573" t="s">
        <v>5</v>
      </c>
      <c r="P10" s="574">
        <v>0.625</v>
      </c>
      <c r="Q10" s="573" t="s">
        <v>224</v>
      </c>
    </row>
    <row r="11" spans="1:17" x14ac:dyDescent="0.2">
      <c r="A11" s="573" t="s">
        <v>191</v>
      </c>
      <c r="B11" s="575">
        <v>42539</v>
      </c>
      <c r="C11" s="573" t="s">
        <v>5</v>
      </c>
      <c r="D11" s="573" t="s">
        <v>173</v>
      </c>
      <c r="E11" s="574">
        <v>0.71875</v>
      </c>
      <c r="F11" s="574">
        <v>0.94791666666666663</v>
      </c>
      <c r="G11" s="574">
        <v>0.70833333333333326</v>
      </c>
      <c r="H11" s="574">
        <v>0.9375</v>
      </c>
      <c r="I11" s="579">
        <f>IF(G11="",-9999,ABS(ROUND((IF(E11&lt;0.25,E11+1,E11)-IF(G11&lt;0.25,G11+1,G11))*24,2)))</f>
        <v>0.25</v>
      </c>
      <c r="J11" s="581">
        <f>IF(H11="",-9999,ABS(ROUND((IF(F11&lt;0.25,F11+1,F11)-IF(H11&lt;0.25,H11+1,H11))*24,2)))</f>
        <v>0.25</v>
      </c>
      <c r="M11" s="573" t="s">
        <v>187</v>
      </c>
      <c r="N11" s="618">
        <v>42541</v>
      </c>
      <c r="O11" s="573" t="s">
        <v>5</v>
      </c>
      <c r="P11" s="574">
        <v>0.625</v>
      </c>
      <c r="Q11" s="573" t="s">
        <v>225</v>
      </c>
    </row>
    <row r="12" spans="1:17" x14ac:dyDescent="0.2">
      <c r="A12" s="573" t="s">
        <v>212</v>
      </c>
      <c r="B12" s="575">
        <v>42540</v>
      </c>
      <c r="C12" s="573" t="s">
        <v>145</v>
      </c>
      <c r="D12" s="573" t="s">
        <v>172</v>
      </c>
      <c r="E12" s="574">
        <v>0.6875</v>
      </c>
      <c r="F12" s="574">
        <v>0.91666666666666663</v>
      </c>
      <c r="G12" s="574">
        <v>0.69791666666666663</v>
      </c>
      <c r="H12" s="574">
        <v>0.90625</v>
      </c>
      <c r="I12" s="579">
        <f>IF(G12="",-9999,ABS(ROUND((IF(E12&lt;0.25,E12+1,E12)-IF(G12&lt;0.25,G12+1,G12))*24,2)))</f>
        <v>0.25</v>
      </c>
      <c r="J12" s="581">
        <f>IF(H12="",-9999,ABS(ROUND((IF(F12&lt;0.25,F12+1,F12)-IF(H12&lt;0.25,H12+1,H12))*24,2)))</f>
        <v>0.25</v>
      </c>
      <c r="M12" s="573" t="s">
        <v>183</v>
      </c>
      <c r="N12" s="618">
        <v>42538</v>
      </c>
      <c r="O12" s="573" t="s">
        <v>5</v>
      </c>
      <c r="P12" s="574">
        <v>0.61458333333333326</v>
      </c>
      <c r="Q12" s="573" t="s">
        <v>224</v>
      </c>
    </row>
    <row r="13" spans="1:17" x14ac:dyDescent="0.2">
      <c r="A13" s="573" t="s">
        <v>185</v>
      </c>
      <c r="B13" s="575">
        <v>42540</v>
      </c>
      <c r="C13" s="573" t="s">
        <v>24</v>
      </c>
      <c r="D13" s="573" t="s">
        <v>170</v>
      </c>
      <c r="E13" s="574">
        <v>0.6875</v>
      </c>
      <c r="F13" s="574">
        <v>0.90625</v>
      </c>
      <c r="G13" s="574">
        <v>0.69791666666666663</v>
      </c>
      <c r="H13" s="574">
        <v>0.90625</v>
      </c>
      <c r="I13" s="579">
        <f>IF(G13="",-9999,ABS(ROUND((IF(E13&lt;0.25,E13+1,E13)-IF(G13&lt;0.25,G13+1,G13))*24,2)))</f>
        <v>0.25</v>
      </c>
      <c r="J13" s="581">
        <f>IF(H13="",-9999,ABS(ROUND((IF(F13&lt;0.25,F13+1,F13)-IF(H13&lt;0.25,H13+1,H13))*24,2)))</f>
        <v>0</v>
      </c>
      <c r="M13" s="573" t="s">
        <v>183</v>
      </c>
      <c r="N13" s="618">
        <v>42538</v>
      </c>
      <c r="O13" s="573" t="s">
        <v>5</v>
      </c>
      <c r="P13" s="574">
        <v>0.61458333333333326</v>
      </c>
      <c r="Q13" s="573" t="s">
        <v>225</v>
      </c>
    </row>
    <row r="14" spans="1:17" x14ac:dyDescent="0.2">
      <c r="A14" s="573" t="s">
        <v>176</v>
      </c>
      <c r="B14" s="575">
        <v>42541</v>
      </c>
      <c r="C14" s="573" t="s">
        <v>24</v>
      </c>
      <c r="D14" s="573" t="s">
        <v>170</v>
      </c>
      <c r="E14" s="574">
        <v>0.69791666666666663</v>
      </c>
      <c r="F14" s="574">
        <v>0.90625</v>
      </c>
      <c r="G14" s="574">
        <v>0.70833333333333326</v>
      </c>
      <c r="H14" s="574">
        <v>0.89583333333333326</v>
      </c>
      <c r="I14" s="579">
        <f>IF(G14="",-9999,ABS(ROUND((IF(E14&lt;0.25,E14+1,E14)-IF(G14&lt;0.25,G14+1,G14))*24,2)))</f>
        <v>0.25</v>
      </c>
      <c r="J14" s="581">
        <f>IF(H14="",-9999,ABS(ROUND((IF(F14&lt;0.25,F14+1,F14)-IF(H14&lt;0.25,H14+1,H14))*24,2)))</f>
        <v>0.25</v>
      </c>
      <c r="M14" s="573" t="s">
        <v>186</v>
      </c>
      <c r="N14" s="618">
        <v>42540</v>
      </c>
      <c r="O14" s="573" t="s">
        <v>216</v>
      </c>
      <c r="P14" s="574">
        <v>0.52083333333333326</v>
      </c>
      <c r="Q14" s="573" t="s">
        <v>222</v>
      </c>
    </row>
    <row r="15" spans="1:17" x14ac:dyDescent="0.2">
      <c r="A15" s="573" t="s">
        <v>186</v>
      </c>
      <c r="B15" s="575">
        <v>42541</v>
      </c>
      <c r="C15" s="573" t="s">
        <v>24</v>
      </c>
      <c r="D15" s="573" t="s">
        <v>170</v>
      </c>
      <c r="E15" s="574">
        <v>0.45833333333333331</v>
      </c>
      <c r="F15" s="574">
        <v>0.60416666666666663</v>
      </c>
      <c r="G15" s="574">
        <v>0.46875</v>
      </c>
      <c r="H15" s="574">
        <v>0.59375</v>
      </c>
      <c r="I15" s="579">
        <f>IF(G15="",-9999,ABS(ROUND((IF(E15&lt;0.25,E15+1,E15)-IF(G15&lt;0.25,G15+1,G15))*24,2)))</f>
        <v>0.25</v>
      </c>
      <c r="J15" s="581">
        <f>IF(H15="",-9999,ABS(ROUND((IF(F15&lt;0.25,F15+1,F15)-IF(H15&lt;0.25,H15+1,H15))*24,2)))</f>
        <v>0.25</v>
      </c>
      <c r="M15" s="573" t="s">
        <v>186</v>
      </c>
      <c r="N15" s="618">
        <v>42540</v>
      </c>
      <c r="O15" s="573" t="s">
        <v>216</v>
      </c>
      <c r="P15" s="574">
        <v>0.52083333333333326</v>
      </c>
      <c r="Q15" s="573" t="s">
        <v>223</v>
      </c>
    </row>
    <row r="16" spans="1:17" x14ac:dyDescent="0.2">
      <c r="A16" s="573" t="s">
        <v>176</v>
      </c>
      <c r="B16" s="575">
        <v>42542</v>
      </c>
      <c r="C16" s="573" t="s">
        <v>5</v>
      </c>
      <c r="D16" s="573" t="s">
        <v>173</v>
      </c>
      <c r="E16" s="574">
        <v>0.46875</v>
      </c>
      <c r="F16" s="574">
        <v>0.59375</v>
      </c>
      <c r="G16" s="574">
        <v>0.47916666666666663</v>
      </c>
      <c r="H16" s="574">
        <v>0.59375</v>
      </c>
      <c r="I16" s="579">
        <f>IF(G16="",-9999,ABS(ROUND((IF(E16&lt;0.25,E16+1,E16)-IF(G16&lt;0.25,G16+1,G16))*24,2)))</f>
        <v>0.25</v>
      </c>
      <c r="J16" s="581">
        <f>IF(H16="",-9999,ABS(ROUND((IF(F16&lt;0.25,F16+1,F16)-IF(H16&lt;0.25,H16+1,H16))*24,2)))</f>
        <v>0</v>
      </c>
      <c r="M16" s="573" t="s">
        <v>178</v>
      </c>
      <c r="N16" s="618">
        <v>42545</v>
      </c>
      <c r="O16" s="573" t="s">
        <v>5</v>
      </c>
      <c r="P16" s="574">
        <v>0.90625</v>
      </c>
      <c r="Q16" s="573" t="s">
        <v>224</v>
      </c>
    </row>
    <row r="17" spans="1:17" x14ac:dyDescent="0.2">
      <c r="A17" s="573" t="s">
        <v>186</v>
      </c>
      <c r="B17" s="575">
        <v>42543</v>
      </c>
      <c r="C17" s="573" t="s">
        <v>5</v>
      </c>
      <c r="D17" s="573" t="s">
        <v>173</v>
      </c>
      <c r="E17" s="574">
        <v>0.45833333333333331</v>
      </c>
      <c r="F17" s="574">
        <v>0.60416666666666663</v>
      </c>
      <c r="G17" s="574">
        <v>0.46875</v>
      </c>
      <c r="H17" s="574">
        <v>0.59375</v>
      </c>
      <c r="I17" s="579">
        <f>IF(G17="",-9999,ABS(ROUND((IF(E17&lt;0.25,E17+1,E17)-IF(G17&lt;0.25,G17+1,G17))*24,2)))</f>
        <v>0.25</v>
      </c>
      <c r="J17" s="581">
        <f>IF(H17="",-9999,ABS(ROUND((IF(F17&lt;0.25,F17+1,F17)-IF(H17&lt;0.25,H17+1,H17))*24,2)))</f>
        <v>0.25</v>
      </c>
      <c r="M17" s="573" t="s">
        <v>178</v>
      </c>
      <c r="N17" s="618">
        <v>42545</v>
      </c>
      <c r="O17" s="573" t="s">
        <v>5</v>
      </c>
      <c r="P17" s="574">
        <v>0.16666666666666666</v>
      </c>
      <c r="Q17" s="573" t="s">
        <v>225</v>
      </c>
    </row>
    <row r="18" spans="1:17" x14ac:dyDescent="0.2">
      <c r="A18" s="573" t="s">
        <v>178</v>
      </c>
      <c r="B18" s="575">
        <v>42544</v>
      </c>
      <c r="C18" s="573" t="s">
        <v>5</v>
      </c>
      <c r="D18" s="573" t="s">
        <v>173</v>
      </c>
      <c r="E18" s="574">
        <v>0.6875</v>
      </c>
      <c r="F18" s="574">
        <v>0.89583333333333337</v>
      </c>
      <c r="G18" s="574">
        <v>0.69791666666666663</v>
      </c>
      <c r="H18" s="574">
        <v>0.89583333333333326</v>
      </c>
      <c r="I18" s="579">
        <f>IF(G18="",-9999,ABS(ROUND((IF(E18&lt;0.25,E18+1,E18)-IF(G18&lt;0.25,G18+1,G18))*24,2)))</f>
        <v>0.25</v>
      </c>
      <c r="J18" s="581">
        <f>IF(H18="",-9999,ABS(ROUND((IF(F18&lt;0.25,F18+1,F18)-IF(H18&lt;0.25,H18+1,H18))*24,2)))</f>
        <v>0</v>
      </c>
      <c r="M18" s="573" t="s">
        <v>180</v>
      </c>
      <c r="N18" s="618">
        <v>42543</v>
      </c>
      <c r="O18" s="573" t="s">
        <v>216</v>
      </c>
      <c r="P18" s="574">
        <v>0.5625</v>
      </c>
      <c r="Q18" s="573" t="s">
        <v>223</v>
      </c>
    </row>
    <row r="19" spans="1:17" x14ac:dyDescent="0.2">
      <c r="A19" s="573" t="s">
        <v>187</v>
      </c>
      <c r="B19" s="575">
        <v>42544</v>
      </c>
      <c r="C19" s="573" t="s">
        <v>24</v>
      </c>
      <c r="D19" s="573" t="s">
        <v>170</v>
      </c>
      <c r="E19" s="574">
        <v>0.45833333333333331</v>
      </c>
      <c r="F19" s="574">
        <v>0.64583333333333337</v>
      </c>
      <c r="G19" s="574">
        <v>0.46875</v>
      </c>
      <c r="H19" s="574">
        <v>0.64583333333333326</v>
      </c>
      <c r="I19" s="579">
        <f>IF(G19="",-9999,ABS(ROUND((IF(E19&lt;0.25,E19+1,E19)-IF(G19&lt;0.25,G19+1,G19))*24,2)))</f>
        <v>0.25</v>
      </c>
      <c r="J19" s="581">
        <f>IF(H19="",-9999,ABS(ROUND((IF(F19&lt;0.25,F19+1,F19)-IF(H19&lt;0.25,H19+1,H19))*24,2)))</f>
        <v>0</v>
      </c>
      <c r="M19" s="573" t="s">
        <v>180</v>
      </c>
      <c r="N19" s="618">
        <v>42543</v>
      </c>
      <c r="O19" s="573" t="s">
        <v>216</v>
      </c>
      <c r="P19" s="574">
        <v>0.57291666666666663</v>
      </c>
      <c r="Q19" s="573" t="s">
        <v>222</v>
      </c>
    </row>
    <row r="20" spans="1:17" x14ac:dyDescent="0.2">
      <c r="A20" s="573" t="s">
        <v>180</v>
      </c>
      <c r="B20" s="575">
        <v>42546</v>
      </c>
      <c r="C20" s="573" t="s">
        <v>145</v>
      </c>
      <c r="D20" s="573" t="s">
        <v>172</v>
      </c>
      <c r="E20" s="574">
        <v>0.6875</v>
      </c>
      <c r="F20" s="574">
        <v>0.90625</v>
      </c>
      <c r="G20" s="574">
        <v>0.69791666666666663</v>
      </c>
      <c r="H20" s="574">
        <v>0.90625</v>
      </c>
      <c r="I20" s="579">
        <f>IF(G20="",-9999,ABS(ROUND((IF(E20&lt;0.25,E20+1,E20)-IF(G20&lt;0.25,G20+1,G20))*24,2)))</f>
        <v>0.25</v>
      </c>
      <c r="J20" s="581">
        <f>IF(H20="",-9999,ABS(ROUND((IF(F20&lt;0.25,F20+1,F20)-IF(H20&lt;0.25,H20+1,H20))*24,2)))</f>
        <v>0</v>
      </c>
      <c r="M20" s="573" t="s">
        <v>180</v>
      </c>
      <c r="N20" s="618">
        <v>42543</v>
      </c>
      <c r="O20" s="573" t="s">
        <v>216</v>
      </c>
      <c r="P20" s="574">
        <v>0.57291666666666663</v>
      </c>
      <c r="Q20" s="573" t="s">
        <v>223</v>
      </c>
    </row>
    <row r="21" spans="1:17" x14ac:dyDescent="0.2">
      <c r="A21" s="573" t="s">
        <v>219</v>
      </c>
      <c r="B21" s="575">
        <v>42546</v>
      </c>
      <c r="C21" s="573" t="s">
        <v>5</v>
      </c>
      <c r="D21" s="573" t="s">
        <v>173</v>
      </c>
      <c r="E21" s="574">
        <v>0.6875</v>
      </c>
      <c r="F21" s="574">
        <v>0.85416666666666663</v>
      </c>
      <c r="G21" s="574">
        <v>0.69791666666666663</v>
      </c>
      <c r="H21" s="574">
        <v>0.86458333333333326</v>
      </c>
      <c r="I21" s="579">
        <f>IF(G21="",-9999,ABS(ROUND((IF(E21&lt;0.25,E21+1,E21)-IF(G21&lt;0.25,G21+1,G21))*24,2)))</f>
        <v>0.25</v>
      </c>
      <c r="J21" s="581">
        <f>IF(H21="",-9999,ABS(ROUND((IF(F21&lt;0.25,F21+1,F21)-IF(H21&lt;0.25,H21+1,H21))*24,2)))</f>
        <v>0.25</v>
      </c>
      <c r="M21" s="573" t="s">
        <v>180</v>
      </c>
      <c r="N21" s="618">
        <v>42543</v>
      </c>
      <c r="O21" s="573" t="s">
        <v>216</v>
      </c>
      <c r="P21" s="574">
        <v>0.625</v>
      </c>
      <c r="Q21" s="573" t="s">
        <v>224</v>
      </c>
    </row>
    <row r="22" spans="1:17" x14ac:dyDescent="0.2">
      <c r="A22" s="573" t="s">
        <v>184</v>
      </c>
      <c r="B22" s="575">
        <v>42548</v>
      </c>
      <c r="C22" s="573" t="s">
        <v>5</v>
      </c>
      <c r="D22" s="573" t="s">
        <v>173</v>
      </c>
      <c r="E22" s="574">
        <v>0.46875</v>
      </c>
      <c r="F22" s="574">
        <v>0.64583333333333337</v>
      </c>
      <c r="G22" s="574">
        <v>0.47916666666666663</v>
      </c>
      <c r="H22" s="574">
        <v>0.64583333333333326</v>
      </c>
      <c r="I22" s="579">
        <f>IF(G22="",-9999,ABS(ROUND((IF(E22&lt;0.25,E22+1,E22)-IF(G22&lt;0.25,G22+1,G22))*24,2)))</f>
        <v>0.25</v>
      </c>
      <c r="J22" s="581">
        <f>IF(H22="",-9999,ABS(ROUND((IF(F22&lt;0.25,F22+1,F22)-IF(H22&lt;0.25,H22+1,H22))*24,2)))</f>
        <v>0</v>
      </c>
      <c r="M22" s="573" t="s">
        <v>180</v>
      </c>
      <c r="N22" s="618">
        <v>42543</v>
      </c>
      <c r="O22" s="573" t="s">
        <v>216</v>
      </c>
      <c r="P22" s="574">
        <v>0.6875</v>
      </c>
      <c r="Q22" s="573" t="s">
        <v>225</v>
      </c>
    </row>
    <row r="23" spans="1:17" x14ac:dyDescent="0.2">
      <c r="A23" s="573" t="s">
        <v>155</v>
      </c>
      <c r="B23" s="575">
        <v>42549</v>
      </c>
      <c r="C23" s="573" t="s">
        <v>5</v>
      </c>
      <c r="D23" s="573" t="s">
        <v>173</v>
      </c>
      <c r="E23" s="574">
        <v>0.46875</v>
      </c>
      <c r="F23" s="574">
        <v>0.60416666666666663</v>
      </c>
      <c r="G23" s="574">
        <v>0.47916666666666663</v>
      </c>
      <c r="H23" s="574">
        <v>0.60416666666666663</v>
      </c>
      <c r="I23" s="579">
        <f>IF(G23="",-9999,ABS(ROUND((IF(E23&lt;0.25,E23+1,E23)-IF(G23&lt;0.25,G23+1,G23))*24,2)))</f>
        <v>0.25</v>
      </c>
      <c r="J23" s="581">
        <f>IF(H23="",-9999,ABS(ROUND((IF(F23&lt;0.25,F23+1,F23)-IF(H23&lt;0.25,H23+1,H23))*24,2)))</f>
        <v>0</v>
      </c>
      <c r="M23" s="573" t="s">
        <v>180</v>
      </c>
      <c r="N23" s="618">
        <v>42539</v>
      </c>
      <c r="O23" s="573" t="s">
        <v>217</v>
      </c>
      <c r="P23" s="574">
        <v>0.83333333333333326</v>
      </c>
      <c r="Q23" s="573" t="s">
        <v>225</v>
      </c>
    </row>
    <row r="24" spans="1:17" x14ac:dyDescent="0.2">
      <c r="A24" s="573" t="s">
        <v>176</v>
      </c>
      <c r="B24" s="575">
        <v>42549</v>
      </c>
      <c r="C24" s="573" t="s">
        <v>24</v>
      </c>
      <c r="D24" s="573" t="s">
        <v>170</v>
      </c>
      <c r="E24" s="574">
        <v>0.46875</v>
      </c>
      <c r="F24" s="574">
        <v>0.625</v>
      </c>
      <c r="G24" s="574">
        <v>0.47916666666666663</v>
      </c>
      <c r="H24" s="574">
        <v>0.625</v>
      </c>
      <c r="I24" s="579">
        <f>IF(G24="",-9999,ABS(ROUND((IF(E24&lt;0.25,E24+1,E24)-IF(G24&lt;0.25,G24+1,G24))*24,2)))</f>
        <v>0.25</v>
      </c>
      <c r="J24" s="581">
        <f>IF(H24="",-9999,ABS(ROUND((IF(F24&lt;0.25,F24+1,F24)-IF(H24&lt;0.25,H24+1,H24))*24,2)))</f>
        <v>0</v>
      </c>
      <c r="M24" s="573" t="s">
        <v>180</v>
      </c>
      <c r="N24" s="618">
        <v>42542</v>
      </c>
      <c r="O24" s="573" t="s">
        <v>217</v>
      </c>
      <c r="P24" s="574">
        <v>0.78125</v>
      </c>
      <c r="Q24" s="573" t="s">
        <v>224</v>
      </c>
    </row>
    <row r="25" spans="1:17" x14ac:dyDescent="0.2">
      <c r="A25" s="573" t="s">
        <v>180</v>
      </c>
      <c r="B25" s="575">
        <v>42537</v>
      </c>
      <c r="C25" s="573" t="s">
        <v>145</v>
      </c>
      <c r="D25" s="573" t="s">
        <v>172</v>
      </c>
      <c r="E25" s="574">
        <v>0.46875</v>
      </c>
      <c r="F25" s="574">
        <v>0.66666666666666663</v>
      </c>
      <c r="G25" s="574">
        <v>0.46875</v>
      </c>
      <c r="H25" s="574">
        <v>0.86458333333333326</v>
      </c>
      <c r="I25" s="579">
        <f>IF(G25="",-9999,ABS(ROUND((IF(E25&lt;0.25,E25+1,E25)-IF(G25&lt;0.25,G25+1,G25))*24,2)))</f>
        <v>0</v>
      </c>
      <c r="J25" s="581">
        <f>IF(H25="",-9999,ABS(ROUND((IF(F25&lt;0.25,F25+1,F25)-IF(H25&lt;0.25,H25+1,H25))*24,2)))</f>
        <v>4.75</v>
      </c>
      <c r="M25" s="573" t="s">
        <v>180</v>
      </c>
      <c r="N25" s="618">
        <v>42542</v>
      </c>
      <c r="O25" s="573" t="s">
        <v>217</v>
      </c>
      <c r="P25" s="574">
        <v>0.78125</v>
      </c>
      <c r="Q25" s="573" t="s">
        <v>225</v>
      </c>
    </row>
    <row r="26" spans="1:17" x14ac:dyDescent="0.2">
      <c r="A26" s="573" t="s">
        <v>176</v>
      </c>
      <c r="B26" s="575">
        <v>42537</v>
      </c>
      <c r="C26" s="573" t="s">
        <v>5</v>
      </c>
      <c r="D26" s="573" t="s">
        <v>173</v>
      </c>
      <c r="E26" s="574">
        <v>0.46875</v>
      </c>
      <c r="F26" s="574">
        <v>0.60416666666666663</v>
      </c>
      <c r="G26" s="574">
        <v>0.46875</v>
      </c>
      <c r="H26" s="574">
        <v>0.60416666666666663</v>
      </c>
      <c r="I26" s="579">
        <f>IF(G26="",-9999,ABS(ROUND((IF(E26&lt;0.25,E26+1,E26)-IF(G26&lt;0.25,G26+1,G26))*24,2)))</f>
        <v>0</v>
      </c>
      <c r="J26" s="581">
        <f>IF(H26="",-9999,ABS(ROUND((IF(F26&lt;0.25,F26+1,F26)-IF(H26&lt;0.25,H26+1,H26))*24,2)))</f>
        <v>0</v>
      </c>
      <c r="M26" s="573" t="s">
        <v>219</v>
      </c>
      <c r="N26" s="618">
        <v>42546</v>
      </c>
      <c r="O26" s="573" t="s">
        <v>216</v>
      </c>
      <c r="P26" s="574">
        <v>0.69791666666666663</v>
      </c>
      <c r="Q26" s="573" t="s">
        <v>224</v>
      </c>
    </row>
    <row r="27" spans="1:17" x14ac:dyDescent="0.2">
      <c r="A27" s="573" t="s">
        <v>181</v>
      </c>
      <c r="B27" s="575">
        <v>42537</v>
      </c>
      <c r="C27" s="573" t="s">
        <v>5</v>
      </c>
      <c r="D27" s="573" t="s">
        <v>173</v>
      </c>
      <c r="E27" s="574">
        <v>0.6875</v>
      </c>
      <c r="F27" s="574">
        <v>0.92708333333333337</v>
      </c>
      <c r="G27" s="574">
        <v>0.6875</v>
      </c>
      <c r="H27" s="574">
        <v>0.92708333333333326</v>
      </c>
      <c r="I27" s="579">
        <f>IF(G27="",-9999,ABS(ROUND((IF(E27&lt;0.25,E27+1,E27)-IF(G27&lt;0.25,G27+1,G27))*24,2)))</f>
        <v>0</v>
      </c>
      <c r="J27" s="581">
        <f>IF(H27="",-9999,ABS(ROUND((IF(F27&lt;0.25,F27+1,F27)-IF(H27&lt;0.25,H27+1,H27))*24,2)))</f>
        <v>0</v>
      </c>
      <c r="M27" s="573" t="s">
        <v>219</v>
      </c>
      <c r="N27" s="618">
        <v>42546</v>
      </c>
      <c r="O27" s="573" t="s">
        <v>216</v>
      </c>
      <c r="P27" s="574">
        <v>0.69791666666666663</v>
      </c>
      <c r="Q27" s="573" t="s">
        <v>225</v>
      </c>
    </row>
    <row r="28" spans="1:17" x14ac:dyDescent="0.2">
      <c r="A28" s="573" t="s">
        <v>179</v>
      </c>
      <c r="B28" s="575">
        <v>42537</v>
      </c>
      <c r="C28" s="573" t="s">
        <v>24</v>
      </c>
      <c r="D28" s="573" t="s">
        <v>170</v>
      </c>
      <c r="E28" s="574">
        <v>0.4375</v>
      </c>
      <c r="F28" s="574">
        <v>0.625</v>
      </c>
      <c r="G28" s="574">
        <v>0.4375</v>
      </c>
      <c r="H28" s="574">
        <v>0.61458333333333326</v>
      </c>
      <c r="I28" s="579">
        <f>IF(G28="",-9999,ABS(ROUND((IF(E28&lt;0.25,E28+1,E28)-IF(G28&lt;0.25,G28+1,G28))*24,2)))</f>
        <v>0</v>
      </c>
      <c r="J28" s="581">
        <f>IF(H28="",-9999,ABS(ROUND((IF(F28&lt;0.25,F28+1,F28)-IF(H28&lt;0.25,H28+1,H28))*24,2)))</f>
        <v>0.25</v>
      </c>
      <c r="M28" s="573" t="s">
        <v>176</v>
      </c>
      <c r="N28" s="618">
        <v>42541</v>
      </c>
      <c r="O28" s="573" t="s">
        <v>5</v>
      </c>
      <c r="P28" s="574">
        <v>0.34375</v>
      </c>
      <c r="Q28" s="573" t="s">
        <v>222</v>
      </c>
    </row>
    <row r="29" spans="1:17" x14ac:dyDescent="0.2">
      <c r="A29" s="573" t="s">
        <v>182</v>
      </c>
      <c r="B29" s="575">
        <v>42537</v>
      </c>
      <c r="C29" s="573" t="s">
        <v>24</v>
      </c>
      <c r="D29" s="573" t="s">
        <v>170</v>
      </c>
      <c r="E29" s="574">
        <v>0.69791666666666663</v>
      </c>
      <c r="F29" s="574">
        <v>0.91666666666666663</v>
      </c>
      <c r="G29" s="574">
        <v>0.69791666666666663</v>
      </c>
      <c r="H29" s="574">
        <v>0.91666666666666663</v>
      </c>
      <c r="I29" s="579">
        <f>IF(G29="",-9999,ABS(ROUND((IF(E29&lt;0.25,E29+1,E29)-IF(G29&lt;0.25,G29+1,G29))*24,2)))</f>
        <v>0</v>
      </c>
      <c r="J29" s="581">
        <f>IF(H29="",-9999,ABS(ROUND((IF(F29&lt;0.25,F29+1,F29)-IF(H29&lt;0.25,H29+1,H29))*24,2)))</f>
        <v>0</v>
      </c>
      <c r="M29" s="573" t="s">
        <v>176</v>
      </c>
      <c r="N29" s="618">
        <v>42541</v>
      </c>
      <c r="O29" s="573" t="s">
        <v>5</v>
      </c>
      <c r="P29" s="574">
        <v>0.34375</v>
      </c>
      <c r="Q29" s="573" t="s">
        <v>223</v>
      </c>
    </row>
    <row r="30" spans="1:17" x14ac:dyDescent="0.2">
      <c r="A30" s="573" t="s">
        <v>180</v>
      </c>
      <c r="B30" s="575">
        <v>42538</v>
      </c>
      <c r="C30" s="573" t="s">
        <v>145</v>
      </c>
      <c r="D30" s="573" t="s">
        <v>172</v>
      </c>
      <c r="E30" s="574">
        <v>0.45833333333333331</v>
      </c>
      <c r="F30" s="574">
        <v>0.60416666666666663</v>
      </c>
      <c r="G30" s="574">
        <v>0.45833333333333331</v>
      </c>
      <c r="H30" s="574">
        <v>0.60416666666666663</v>
      </c>
      <c r="I30" s="579">
        <f>IF(G30="",-9999,ABS(ROUND((IF(E30&lt;0.25,E30+1,E30)-IF(G30&lt;0.25,G30+1,G30))*24,2)))</f>
        <v>0</v>
      </c>
      <c r="J30" s="581">
        <f>IF(H30="",-9999,ABS(ROUND((IF(F30&lt;0.25,F30+1,F30)-IF(H30&lt;0.25,H30+1,H30))*24,2)))</f>
        <v>0</v>
      </c>
      <c r="M30" s="573" t="s">
        <v>181</v>
      </c>
      <c r="N30" s="618">
        <v>42539</v>
      </c>
      <c r="O30" s="573" t="s">
        <v>217</v>
      </c>
      <c r="P30" s="574">
        <v>0.58333333333333326</v>
      </c>
      <c r="Q30" s="573" t="s">
        <v>222</v>
      </c>
    </row>
    <row r="31" spans="1:17" x14ac:dyDescent="0.2">
      <c r="A31" s="573" t="s">
        <v>180</v>
      </c>
      <c r="B31" s="575">
        <v>42538</v>
      </c>
      <c r="C31" s="573" t="s">
        <v>145</v>
      </c>
      <c r="D31" s="573" t="s">
        <v>172</v>
      </c>
      <c r="E31" s="574">
        <v>0.6875</v>
      </c>
      <c r="F31" s="574">
        <v>0.89583333333333337</v>
      </c>
      <c r="G31" s="574">
        <v>0.6875</v>
      </c>
      <c r="H31" s="574">
        <v>0.89583333333333326</v>
      </c>
      <c r="I31" s="579">
        <f>IF(G31="",-9999,ABS(ROUND((IF(E31&lt;0.25,E31+1,E31)-IF(G31&lt;0.25,G31+1,G31))*24,2)))</f>
        <v>0</v>
      </c>
      <c r="J31" s="581">
        <f>IF(H31="",-9999,ABS(ROUND((IF(F31&lt;0.25,F31+1,F31)-IF(H31&lt;0.25,H31+1,H31))*24,2)))</f>
        <v>0</v>
      </c>
      <c r="M31" s="573" t="s">
        <v>181</v>
      </c>
      <c r="N31" s="618">
        <v>42539</v>
      </c>
      <c r="O31" s="573" t="s">
        <v>217</v>
      </c>
      <c r="P31" s="574">
        <v>0.69791666666666663</v>
      </c>
      <c r="Q31" s="573" t="s">
        <v>223</v>
      </c>
    </row>
    <row r="32" spans="1:17" x14ac:dyDescent="0.2">
      <c r="A32" s="573" t="s">
        <v>183</v>
      </c>
      <c r="B32" s="575">
        <v>42538</v>
      </c>
      <c r="C32" s="573" t="s">
        <v>5</v>
      </c>
      <c r="D32" s="573" t="s">
        <v>173</v>
      </c>
      <c r="E32" s="574">
        <v>0.46875</v>
      </c>
      <c r="F32" s="574">
        <v>0.61458333333333337</v>
      </c>
      <c r="G32" s="574">
        <v>0.46875</v>
      </c>
      <c r="H32" s="574">
        <v>0.60416666666666663</v>
      </c>
      <c r="I32" s="579">
        <f>IF(G32="",-9999,ABS(ROUND((IF(E32&lt;0.25,E32+1,E32)-IF(G32&lt;0.25,G32+1,G32))*24,2)))</f>
        <v>0</v>
      </c>
      <c r="J32" s="581">
        <f>IF(H32="",-9999,ABS(ROUND((IF(F32&lt;0.25,F32+1,F32)-IF(H32&lt;0.25,H32+1,H32))*24,2)))</f>
        <v>0.25</v>
      </c>
      <c r="M32" s="573" t="s">
        <v>220</v>
      </c>
      <c r="N32" s="618">
        <v>42540</v>
      </c>
      <c r="O32" s="573" t="s">
        <v>217</v>
      </c>
      <c r="P32" s="574">
        <v>0.44791666666666663</v>
      </c>
      <c r="Q32" s="573" t="s">
        <v>222</v>
      </c>
    </row>
    <row r="33" spans="1:17" x14ac:dyDescent="0.2">
      <c r="A33" s="573" t="s">
        <v>179</v>
      </c>
      <c r="B33" s="575">
        <v>42538</v>
      </c>
      <c r="C33" s="573" t="s">
        <v>5</v>
      </c>
      <c r="D33" s="573" t="s">
        <v>173</v>
      </c>
      <c r="E33" s="574">
        <v>0.71875</v>
      </c>
      <c r="F33" s="574">
        <v>0.84375</v>
      </c>
      <c r="G33" s="574">
        <v>0.71875</v>
      </c>
      <c r="H33" s="574">
        <v>0.84375</v>
      </c>
      <c r="I33" s="579">
        <f>IF(G33="",-9999,ABS(ROUND((IF(E33&lt;0.25,E33+1,E33)-IF(G33&lt;0.25,G33+1,G33))*24,2)))</f>
        <v>0</v>
      </c>
      <c r="J33" s="581">
        <f>IF(H33="",-9999,ABS(ROUND((IF(F33&lt;0.25,F33+1,F33)-IF(H33&lt;0.25,H33+1,H33))*24,2)))</f>
        <v>0</v>
      </c>
      <c r="M33" s="573" t="s">
        <v>220</v>
      </c>
      <c r="N33" s="618">
        <v>42540</v>
      </c>
      <c r="O33" s="573" t="s">
        <v>217</v>
      </c>
      <c r="P33" s="574">
        <v>0.83333333333333326</v>
      </c>
      <c r="Q33" s="573" t="s">
        <v>223</v>
      </c>
    </row>
    <row r="34" spans="1:17" x14ac:dyDescent="0.2">
      <c r="A34" s="573" t="s">
        <v>188</v>
      </c>
      <c r="B34" s="575">
        <v>42538</v>
      </c>
      <c r="C34" s="573" t="s">
        <v>24</v>
      </c>
      <c r="D34" s="573" t="s">
        <v>170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>IF(G34="",-9999,ABS(ROUND((IF(E34&lt;0.25,E34+1,E34)-IF(G34&lt;0.25,G34+1,G34))*24,2)))</f>
        <v>0</v>
      </c>
      <c r="J34" s="581">
        <f>IF(H34="",-9999,ABS(ROUND((IF(F34&lt;0.25,F34+1,F34)-IF(H34&lt;0.25,H34+1,H34))*24,2)))</f>
        <v>0</v>
      </c>
      <c r="M34" s="573" t="s">
        <v>220</v>
      </c>
      <c r="N34" s="618">
        <v>42540</v>
      </c>
      <c r="O34" s="573" t="s">
        <v>5</v>
      </c>
      <c r="P34" s="574">
        <v>0.83333333333333326</v>
      </c>
      <c r="Q34" s="573" t="s">
        <v>224</v>
      </c>
    </row>
    <row r="35" spans="1:17" x14ac:dyDescent="0.2">
      <c r="A35" s="573" t="s">
        <v>187</v>
      </c>
      <c r="B35" s="575">
        <v>42538</v>
      </c>
      <c r="C35" s="573" t="s">
        <v>24</v>
      </c>
      <c r="D35" s="573" t="s">
        <v>170</v>
      </c>
      <c r="E35" s="574">
        <v>0.72916666666666663</v>
      </c>
      <c r="F35" s="574">
        <v>0</v>
      </c>
      <c r="G35" s="574">
        <v>0.72916666666666663</v>
      </c>
      <c r="H35" s="574">
        <v>1</v>
      </c>
      <c r="I35" s="579">
        <f>IF(G35="",-9999,ABS(ROUND((IF(E35&lt;0.25,E35+1,E35)-IF(G35&lt;0.25,G35+1,G35))*24,2)))</f>
        <v>0</v>
      </c>
      <c r="J35" s="581">
        <f>IF(H35="",-9999,ABS(ROUND((IF(F35&lt;0.25,F35+1,F35)-IF(H35&lt;0.25,H35+1,H35))*24,2)))</f>
        <v>0</v>
      </c>
      <c r="M35" s="573" t="s">
        <v>220</v>
      </c>
      <c r="N35" s="618">
        <v>42540</v>
      </c>
      <c r="O35" s="573" t="s">
        <v>5</v>
      </c>
      <c r="P35" s="574">
        <v>0.16666666666666666</v>
      </c>
      <c r="Q35" s="573" t="s">
        <v>225</v>
      </c>
    </row>
    <row r="36" spans="1:17" x14ac:dyDescent="0.2">
      <c r="A36" s="573" t="s">
        <v>184</v>
      </c>
      <c r="B36" s="575">
        <v>42538</v>
      </c>
      <c r="C36" s="573" t="s">
        <v>24</v>
      </c>
      <c r="D36" s="573" t="s">
        <v>170</v>
      </c>
      <c r="E36" s="574">
        <v>0.46875</v>
      </c>
      <c r="F36" s="574">
        <v>0.63541666666666663</v>
      </c>
      <c r="G36" s="574">
        <v>0.46875</v>
      </c>
      <c r="H36" s="574">
        <v>0.66666666666666663</v>
      </c>
      <c r="I36" s="579">
        <f>IF(G36="",-9999,ABS(ROUND((IF(E36&lt;0.25,E36+1,E36)-IF(G36&lt;0.25,G36+1,G36))*24,2)))</f>
        <v>0</v>
      </c>
      <c r="J36" s="581">
        <f>IF(H36="",-9999,ABS(ROUND((IF(F36&lt;0.25,F36+1,F36)-IF(H36&lt;0.25,H36+1,H36))*24,2)))</f>
        <v>0.75</v>
      </c>
      <c r="N36" s="618"/>
    </row>
    <row r="37" spans="1:17" x14ac:dyDescent="0.2">
      <c r="A37" s="573" t="s">
        <v>186</v>
      </c>
      <c r="B37" s="575">
        <v>42538</v>
      </c>
      <c r="C37" s="573" t="s">
        <v>24</v>
      </c>
      <c r="D37" s="573" t="s">
        <v>170</v>
      </c>
      <c r="E37" s="574">
        <v>0.6875</v>
      </c>
      <c r="F37" s="574">
        <v>3.125E-2</v>
      </c>
      <c r="G37" s="574">
        <v>0.6875</v>
      </c>
      <c r="H37" s="574">
        <v>2.0833333333333332E-2</v>
      </c>
      <c r="I37" s="579">
        <f>IF(G37="",-9999,ABS(ROUND((IF(E37&lt;0.25,E37+1,E37)-IF(G37&lt;0.25,G37+1,G37))*24,2)))</f>
        <v>0</v>
      </c>
      <c r="J37" s="581">
        <f>IF(H37="",-9999,ABS(ROUND((IF(F37&lt;0.25,F37+1,F37)-IF(H37&lt;0.25,H37+1,H37))*24,2)))</f>
        <v>0.25</v>
      </c>
      <c r="N37" s="618"/>
    </row>
    <row r="38" spans="1:17" x14ac:dyDescent="0.2">
      <c r="A38" s="573" t="s">
        <v>180</v>
      </c>
      <c r="B38" s="575">
        <v>42539</v>
      </c>
      <c r="C38" s="573" t="s">
        <v>145</v>
      </c>
      <c r="D38" s="573" t="s">
        <v>172</v>
      </c>
      <c r="E38" s="574">
        <v>0.41666666666666669</v>
      </c>
      <c r="F38" s="574">
        <v>0.58333333333333337</v>
      </c>
      <c r="G38" s="574">
        <v>0.41666666666666663</v>
      </c>
      <c r="H38" s="574">
        <v>0.58333333333333326</v>
      </c>
      <c r="I38" s="579">
        <f>IF(G38="",-9999,ABS(ROUND((IF(E38&lt;0.25,E38+1,E38)-IF(G38&lt;0.25,G38+1,G38))*24,2)))</f>
        <v>0</v>
      </c>
      <c r="J38" s="581">
        <f>IF(H38="",-9999,ABS(ROUND((IF(F38&lt;0.25,F38+1,F38)-IF(H38&lt;0.25,H38+1,H38))*24,2)))</f>
        <v>0</v>
      </c>
      <c r="N38" s="618"/>
    </row>
    <row r="39" spans="1:17" x14ac:dyDescent="0.2">
      <c r="A39" s="573" t="s">
        <v>185</v>
      </c>
      <c r="B39" s="575">
        <v>42539</v>
      </c>
      <c r="C39" s="573" t="s">
        <v>5</v>
      </c>
      <c r="D39" s="573" t="s">
        <v>173</v>
      </c>
      <c r="E39" s="574">
        <v>0.6875</v>
      </c>
      <c r="F39" s="574">
        <v>0.8125</v>
      </c>
      <c r="G39" s="574">
        <v>0.6875</v>
      </c>
      <c r="H39" s="574">
        <v>0.8125</v>
      </c>
      <c r="I39" s="579">
        <f>IF(G39="",-9999,ABS(ROUND((IF(E39&lt;0.25,E39+1,E39)-IF(G39&lt;0.25,G39+1,G39))*24,2)))</f>
        <v>0</v>
      </c>
      <c r="J39" s="581">
        <f>IF(H39="",-9999,ABS(ROUND((IF(F39&lt;0.25,F39+1,F39)-IF(H39&lt;0.25,H39+1,H39))*24,2)))</f>
        <v>0</v>
      </c>
      <c r="N39" s="618"/>
    </row>
    <row r="40" spans="1:17" x14ac:dyDescent="0.2">
      <c r="A40" s="573" t="s">
        <v>181</v>
      </c>
      <c r="B40" s="575">
        <v>42539</v>
      </c>
      <c r="C40" s="573" t="s">
        <v>5</v>
      </c>
      <c r="D40" s="573" t="s">
        <v>173</v>
      </c>
      <c r="E40" s="574">
        <v>0.70833333333333337</v>
      </c>
      <c r="F40" s="574">
        <v>0.9375</v>
      </c>
      <c r="G40" s="574">
        <v>0.70833333333333326</v>
      </c>
      <c r="H40" s="574">
        <v>0.9375</v>
      </c>
      <c r="I40" s="579">
        <f>IF(G40="",-9999,ABS(ROUND((IF(E40&lt;0.25,E40+1,E40)-IF(G40&lt;0.25,G40+1,G40))*24,2)))</f>
        <v>0</v>
      </c>
      <c r="J40" s="581">
        <f>IF(H40="",-9999,ABS(ROUND((IF(F40&lt;0.25,F40+1,F40)-IF(H40&lt;0.25,H40+1,H40))*24,2)))</f>
        <v>0</v>
      </c>
      <c r="N40" s="618"/>
    </row>
    <row r="41" spans="1:17" x14ac:dyDescent="0.2">
      <c r="A41" s="573" t="s">
        <v>188</v>
      </c>
      <c r="B41" s="575">
        <v>42539</v>
      </c>
      <c r="C41" s="573" t="s">
        <v>24</v>
      </c>
      <c r="D41" s="573" t="s">
        <v>170</v>
      </c>
      <c r="E41" s="574">
        <v>0.69791666666666663</v>
      </c>
      <c r="F41" s="574">
        <v>2.0833333333333332E-2</v>
      </c>
      <c r="G41" s="574">
        <v>0.69791666666666663</v>
      </c>
      <c r="H41" s="574">
        <v>1</v>
      </c>
      <c r="I41" s="579">
        <f>IF(G41="",-9999,ABS(ROUND((IF(E41&lt;0.25,E41+1,E41)-IF(G41&lt;0.25,G41+1,G41))*24,2)))</f>
        <v>0</v>
      </c>
      <c r="J41" s="581">
        <f>IF(H41="",-9999,ABS(ROUND((IF(F41&lt;0.25,F41+1,F41)-IF(H41&lt;0.25,H41+1,H41))*24,2)))</f>
        <v>0.5</v>
      </c>
      <c r="N41" s="618"/>
    </row>
    <row r="42" spans="1:17" x14ac:dyDescent="0.2">
      <c r="A42" s="573" t="s">
        <v>180</v>
      </c>
      <c r="B42" s="575">
        <v>42540</v>
      </c>
      <c r="C42" s="573" t="s">
        <v>145</v>
      </c>
      <c r="D42" s="573" t="s">
        <v>172</v>
      </c>
      <c r="E42" s="574">
        <v>0.42708333333333331</v>
      </c>
      <c r="F42" s="574">
        <v>0.6875</v>
      </c>
      <c r="G42" s="574">
        <v>0.42708333333333331</v>
      </c>
      <c r="H42" s="574">
        <v>0.90625</v>
      </c>
      <c r="I42" s="579">
        <f>IF(G42="",-9999,ABS(ROUND((IF(E42&lt;0.25,E42+1,E42)-IF(G42&lt;0.25,G42+1,G42))*24,2)))</f>
        <v>0</v>
      </c>
      <c r="J42" s="581">
        <f>IF(H42="",-9999,ABS(ROUND((IF(F42&lt;0.25,F42+1,F42)-IF(H42&lt;0.25,H42+1,H42))*24,2)))</f>
        <v>5.25</v>
      </c>
      <c r="N42" s="618"/>
    </row>
    <row r="43" spans="1:17" x14ac:dyDescent="0.2">
      <c r="A43" s="573" t="s">
        <v>184</v>
      </c>
      <c r="B43" s="575">
        <v>42540</v>
      </c>
      <c r="C43" s="573" t="s">
        <v>5</v>
      </c>
      <c r="D43" s="573" t="s">
        <v>173</v>
      </c>
      <c r="E43" s="574">
        <v>0.6875</v>
      </c>
      <c r="F43" s="574">
        <v>0.84375</v>
      </c>
      <c r="G43" s="574">
        <v>0.6875</v>
      </c>
      <c r="H43" s="574">
        <v>0.16666666666666666</v>
      </c>
      <c r="I43" s="579">
        <f>IF(G43="",-9999,ABS(ROUND((IF(E43&lt;0.25,E43+1,E43)-IF(G43&lt;0.25,G43+1,G43))*24,2)))</f>
        <v>0</v>
      </c>
      <c r="J43" s="581">
        <f>IF(H43="",-9999,ABS(ROUND((IF(F43&lt;0.25,F43+1,F43)-IF(H43&lt;0.25,H43+1,H43))*24,2)))</f>
        <v>7.75</v>
      </c>
      <c r="N43" s="618"/>
    </row>
    <row r="44" spans="1:17" x14ac:dyDescent="0.2">
      <c r="A44" s="573" t="s">
        <v>157</v>
      </c>
      <c r="B44" s="575">
        <v>42540</v>
      </c>
      <c r="C44" s="573" t="s">
        <v>5</v>
      </c>
      <c r="D44" s="573" t="s">
        <v>173</v>
      </c>
      <c r="E44" s="574">
        <v>0.46875</v>
      </c>
      <c r="F44" s="574">
        <v>0.65625</v>
      </c>
      <c r="G44" s="574">
        <v>0.46875</v>
      </c>
      <c r="H44" s="574">
        <v>0.82291666666666663</v>
      </c>
      <c r="I44" s="579">
        <f>IF(G44="",-9999,ABS(ROUND((IF(E44&lt;0.25,E44+1,E44)-IF(G44&lt;0.25,G44+1,G44))*24,2)))</f>
        <v>0</v>
      </c>
      <c r="J44" s="581">
        <f>IF(H44="",-9999,ABS(ROUND((IF(F44&lt;0.25,F44+1,F44)-IF(H44&lt;0.25,H44+1,H44))*24,2)))</f>
        <v>4</v>
      </c>
      <c r="N44" s="618"/>
    </row>
    <row r="45" spans="1:17" x14ac:dyDescent="0.2">
      <c r="A45" s="573" t="s">
        <v>191</v>
      </c>
      <c r="B45" s="575">
        <v>42540</v>
      </c>
      <c r="C45" s="573" t="s">
        <v>5</v>
      </c>
      <c r="D45" s="573" t="s">
        <v>173</v>
      </c>
      <c r="E45" s="574">
        <v>0.6875</v>
      </c>
      <c r="F45" s="574">
        <v>0.83333333333333337</v>
      </c>
      <c r="G45" s="574">
        <v>0.6875</v>
      </c>
      <c r="H45" s="574">
        <v>0.16666666666666666</v>
      </c>
      <c r="I45" s="579">
        <f>IF(G45="",-9999,ABS(ROUND((IF(E45&lt;0.25,E45+1,E45)-IF(G45&lt;0.25,G45+1,G45))*24,2)))</f>
        <v>0</v>
      </c>
      <c r="J45" s="581">
        <f>IF(H45="",-9999,ABS(ROUND((IF(F45&lt;0.25,F45+1,F45)-IF(H45&lt;0.25,H45+1,H45))*24,2)))</f>
        <v>8</v>
      </c>
      <c r="N45" s="618"/>
    </row>
    <row r="46" spans="1:17" x14ac:dyDescent="0.2">
      <c r="A46" s="573" t="s">
        <v>183</v>
      </c>
      <c r="B46" s="575">
        <v>42540</v>
      </c>
      <c r="C46" s="573" t="s">
        <v>24</v>
      </c>
      <c r="D46" s="573" t="s">
        <v>170</v>
      </c>
      <c r="E46" s="574">
        <v>0.65625</v>
      </c>
      <c r="F46" s="574">
        <v>0.78125</v>
      </c>
      <c r="G46" s="574">
        <v>0.65625</v>
      </c>
      <c r="H46" s="574">
        <v>0.78125</v>
      </c>
      <c r="I46" s="579">
        <f>IF(G46="",-9999,ABS(ROUND((IF(E46&lt;0.25,E46+1,E46)-IF(G46&lt;0.25,G46+1,G46))*24,2)))</f>
        <v>0</v>
      </c>
      <c r="J46" s="581">
        <f>IF(H46="",-9999,ABS(ROUND((IF(F46&lt;0.25,F46+1,F46)-IF(H46&lt;0.25,H46+1,H46))*24,2)))</f>
        <v>0</v>
      </c>
      <c r="N46" s="618"/>
    </row>
    <row r="47" spans="1:17" x14ac:dyDescent="0.2">
      <c r="A47" s="573" t="s">
        <v>209</v>
      </c>
      <c r="B47" s="575">
        <v>42540</v>
      </c>
      <c r="C47" s="573" t="s">
        <v>24</v>
      </c>
      <c r="D47" s="573" t="s">
        <v>170</v>
      </c>
      <c r="E47" s="574">
        <v>0.69791666666666663</v>
      </c>
      <c r="F47" s="574">
        <v>0.84375</v>
      </c>
      <c r="G47" s="574">
        <v>0.69791666666666663</v>
      </c>
      <c r="H47" s="574">
        <v>0.84375</v>
      </c>
      <c r="I47" s="579">
        <f>IF(G47="",-9999,ABS(ROUND((IF(E47&lt;0.25,E47+1,E47)-IF(G47&lt;0.25,G47+1,G47))*24,2)))</f>
        <v>0</v>
      </c>
      <c r="J47" s="581">
        <f>IF(H47="",-9999,ABS(ROUND((IF(F47&lt;0.25,F47+1,F47)-IF(H47&lt;0.25,H47+1,H47))*24,2)))</f>
        <v>0</v>
      </c>
      <c r="N47" s="618"/>
    </row>
    <row r="48" spans="1:17" x14ac:dyDescent="0.2">
      <c r="A48" s="573" t="s">
        <v>181</v>
      </c>
      <c r="B48" s="575">
        <v>42540</v>
      </c>
      <c r="C48" s="573" t="s">
        <v>24</v>
      </c>
      <c r="D48" s="573" t="s">
        <v>170</v>
      </c>
      <c r="E48" s="574">
        <v>0.65625</v>
      </c>
      <c r="F48" s="574">
        <v>0.94791666666666663</v>
      </c>
      <c r="G48" s="574">
        <v>0.65625</v>
      </c>
      <c r="H48" s="574">
        <v>0.9375</v>
      </c>
      <c r="I48" s="579">
        <f>IF(G48="",-9999,ABS(ROUND((IF(E48&lt;0.25,E48+1,E48)-IF(G48&lt;0.25,G48+1,G48))*24,2)))</f>
        <v>0</v>
      </c>
      <c r="J48" s="581">
        <f>IF(H48="",-9999,ABS(ROUND((IF(F48&lt;0.25,F48+1,F48)-IF(H48&lt;0.25,H48+1,H48))*24,2)))</f>
        <v>0.25</v>
      </c>
      <c r="N48" s="618"/>
    </row>
    <row r="49" spans="1:14" x14ac:dyDescent="0.2">
      <c r="A49" s="573" t="s">
        <v>188</v>
      </c>
      <c r="B49" s="575">
        <v>42541</v>
      </c>
      <c r="C49" s="573" t="s">
        <v>5</v>
      </c>
      <c r="D49" s="573" t="s">
        <v>173</v>
      </c>
      <c r="E49" s="574">
        <v>0.6875</v>
      </c>
      <c r="F49" s="574">
        <v>0.8125</v>
      </c>
      <c r="G49" s="574">
        <v>0.6875</v>
      </c>
      <c r="H49" s="574">
        <v>0.80208333333333326</v>
      </c>
      <c r="I49" s="579">
        <f>IF(G49="",-9999,ABS(ROUND((IF(E49&lt;0.25,E49+1,E49)-IF(G49&lt;0.25,G49+1,G49))*24,2)))</f>
        <v>0</v>
      </c>
      <c r="J49" s="581">
        <f>IF(H49="",-9999,ABS(ROUND((IF(F49&lt;0.25,F49+1,F49)-IF(H49&lt;0.25,H49+1,H49))*24,2)))</f>
        <v>0.25</v>
      </c>
      <c r="N49" s="618"/>
    </row>
    <row r="50" spans="1:14" x14ac:dyDescent="0.2">
      <c r="A50" s="573" t="s">
        <v>187</v>
      </c>
      <c r="B50" s="575">
        <v>42541</v>
      </c>
      <c r="C50" s="573" t="s">
        <v>5</v>
      </c>
      <c r="D50" s="573" t="s">
        <v>173</v>
      </c>
      <c r="E50" s="574">
        <v>0.45833333333333331</v>
      </c>
      <c r="F50" s="574">
        <v>0.63541666666666663</v>
      </c>
      <c r="G50" s="574">
        <v>0.45833333333333331</v>
      </c>
      <c r="H50" s="574">
        <v>0.625</v>
      </c>
      <c r="I50" s="579">
        <f>IF(G50="",-9999,ABS(ROUND((IF(E50&lt;0.25,E50+1,E50)-IF(G50&lt;0.25,G50+1,G50))*24,2)))</f>
        <v>0</v>
      </c>
      <c r="J50" s="581">
        <f>IF(H50="",-9999,ABS(ROUND((IF(F50&lt;0.25,F50+1,F50)-IF(H50&lt;0.25,H50+1,H50))*24,2)))</f>
        <v>0.25</v>
      </c>
      <c r="N50" s="618"/>
    </row>
    <row r="51" spans="1:14" x14ac:dyDescent="0.2">
      <c r="A51" s="573" t="s">
        <v>214</v>
      </c>
      <c r="B51" s="575">
        <v>42542</v>
      </c>
      <c r="C51" s="573" t="s">
        <v>5</v>
      </c>
      <c r="D51" s="573" t="s">
        <v>173</v>
      </c>
      <c r="E51" s="574">
        <v>0.6875</v>
      </c>
      <c r="F51" s="574">
        <v>0.84375</v>
      </c>
      <c r="G51" s="574">
        <v>0.6875</v>
      </c>
      <c r="H51" s="574">
        <v>0.84375</v>
      </c>
      <c r="I51" s="579">
        <f>IF(G51="",-9999,ABS(ROUND((IF(E51&lt;0.25,E51+1,E51)-IF(G51&lt;0.25,G51+1,G51))*24,2)))</f>
        <v>0</v>
      </c>
      <c r="J51" s="581">
        <f>IF(H51="",-9999,ABS(ROUND((IF(F51&lt;0.25,F51+1,F51)-IF(H51&lt;0.25,H51+1,H51))*24,2)))</f>
        <v>0</v>
      </c>
      <c r="N51" s="618"/>
    </row>
    <row r="52" spans="1:14" x14ac:dyDescent="0.2">
      <c r="A52" s="573" t="s">
        <v>180</v>
      </c>
      <c r="B52" s="575">
        <v>42542</v>
      </c>
      <c r="C52" s="573" t="s">
        <v>24</v>
      </c>
      <c r="D52" s="573" t="s">
        <v>170</v>
      </c>
      <c r="E52" s="574">
        <v>0.69791666666666663</v>
      </c>
      <c r="F52" s="574">
        <v>0.90625</v>
      </c>
      <c r="G52" s="574">
        <v>0.69791666666666663</v>
      </c>
      <c r="H52" s="574">
        <v>0.89583333333333326</v>
      </c>
      <c r="I52" s="579">
        <f>IF(G52="",-9999,ABS(ROUND((IF(E52&lt;0.25,E52+1,E52)-IF(G52&lt;0.25,G52+1,G52))*24,2)))</f>
        <v>0</v>
      </c>
      <c r="J52" s="581">
        <f>IF(H52="",-9999,ABS(ROUND((IF(F52&lt;0.25,F52+1,F52)-IF(H52&lt;0.25,H52+1,H52))*24,2)))</f>
        <v>0.25</v>
      </c>
      <c r="N52" s="618"/>
    </row>
    <row r="53" spans="1:14" x14ac:dyDescent="0.2">
      <c r="A53" s="573" t="s">
        <v>186</v>
      </c>
      <c r="B53" s="575">
        <v>42542</v>
      </c>
      <c r="C53" s="573" t="s">
        <v>24</v>
      </c>
      <c r="D53" s="573" t="s">
        <v>170</v>
      </c>
      <c r="E53" s="574">
        <v>0.46875</v>
      </c>
      <c r="F53" s="574">
        <v>0.64583333333333337</v>
      </c>
      <c r="G53" s="574">
        <v>0.46875</v>
      </c>
      <c r="H53" s="574">
        <v>0.63541666666666663</v>
      </c>
      <c r="I53" s="579">
        <f>IF(G53="",-9999,ABS(ROUND((IF(E53&lt;0.25,E53+1,E53)-IF(G53&lt;0.25,G53+1,G53))*24,2)))</f>
        <v>0</v>
      </c>
      <c r="J53" s="581">
        <f>IF(H53="",-9999,ABS(ROUND((IF(F53&lt;0.25,F53+1,F53)-IF(H53&lt;0.25,H53+1,H53))*24,2)))</f>
        <v>0.25</v>
      </c>
      <c r="N53" s="618"/>
    </row>
    <row r="54" spans="1:14" x14ac:dyDescent="0.2">
      <c r="A54" s="573" t="s">
        <v>191</v>
      </c>
      <c r="B54" s="575">
        <v>42543</v>
      </c>
      <c r="C54" s="573" t="s">
        <v>5</v>
      </c>
      <c r="D54" s="573" t="s">
        <v>173</v>
      </c>
      <c r="E54" s="574">
        <v>0.69791666666666663</v>
      </c>
      <c r="F54" s="574">
        <v>0.85416666666666663</v>
      </c>
      <c r="G54" s="574">
        <v>0.69791666666666663</v>
      </c>
      <c r="H54" s="574">
        <v>0.83333333333333326</v>
      </c>
      <c r="I54" s="579">
        <f>IF(G54="",-9999,ABS(ROUND((IF(E54&lt;0.25,E54+1,E54)-IF(G54&lt;0.25,G54+1,G54))*24,2)))</f>
        <v>0</v>
      </c>
      <c r="J54" s="581">
        <f>IF(H54="",-9999,ABS(ROUND((IF(F54&lt;0.25,F54+1,F54)-IF(H54&lt;0.25,H54+1,H54))*24,2)))</f>
        <v>0.5</v>
      </c>
      <c r="N54" s="618"/>
    </row>
    <row r="55" spans="1:14" x14ac:dyDescent="0.2">
      <c r="A55" s="573" t="s">
        <v>187</v>
      </c>
      <c r="B55" s="575">
        <v>42543</v>
      </c>
      <c r="C55" s="573" t="s">
        <v>24</v>
      </c>
      <c r="D55" s="573" t="s">
        <v>170</v>
      </c>
      <c r="E55" s="574">
        <v>0.42708333333333331</v>
      </c>
      <c r="F55" s="574">
        <v>0.63541666666666663</v>
      </c>
      <c r="G55" s="574">
        <v>0.42708333333333331</v>
      </c>
      <c r="H55" s="574">
        <v>0.625</v>
      </c>
      <c r="I55" s="579">
        <f>IF(G55="",-9999,ABS(ROUND((IF(E55&lt;0.25,E55+1,E55)-IF(G55&lt;0.25,G55+1,G55))*24,2)))</f>
        <v>0</v>
      </c>
      <c r="J55" s="581">
        <f>IF(H55="",-9999,ABS(ROUND((IF(F55&lt;0.25,F55+1,F55)-IF(H55&lt;0.25,H55+1,H55))*24,2)))</f>
        <v>0.25</v>
      </c>
      <c r="N55" s="618"/>
    </row>
    <row r="56" spans="1:14" x14ac:dyDescent="0.2">
      <c r="A56" s="573" t="s">
        <v>187</v>
      </c>
      <c r="B56" s="575">
        <v>42543</v>
      </c>
      <c r="C56" s="573" t="s">
        <v>24</v>
      </c>
      <c r="D56" s="573" t="s">
        <v>170</v>
      </c>
      <c r="E56" s="574">
        <v>0.71875</v>
      </c>
      <c r="F56" s="574">
        <v>0.9375</v>
      </c>
      <c r="G56" s="574">
        <v>0.71875</v>
      </c>
      <c r="H56" s="574">
        <v>0.92708333333333326</v>
      </c>
      <c r="I56" s="579">
        <f>IF(G56="",-9999,ABS(ROUND((IF(E56&lt;0.25,E56+1,E56)-IF(G56&lt;0.25,G56+1,G56))*24,2)))</f>
        <v>0</v>
      </c>
      <c r="J56" s="581">
        <f>IF(H56="",-9999,ABS(ROUND((IF(F56&lt;0.25,F56+1,F56)-IF(H56&lt;0.25,H56+1,H56))*24,2)))</f>
        <v>0.25</v>
      </c>
      <c r="N56" s="618"/>
    </row>
    <row r="57" spans="1:14" x14ac:dyDescent="0.2">
      <c r="A57" s="573" t="s">
        <v>218</v>
      </c>
      <c r="B57" s="575">
        <v>42543</v>
      </c>
      <c r="C57" s="573" t="s">
        <v>24</v>
      </c>
      <c r="D57" s="573" t="s">
        <v>170</v>
      </c>
      <c r="E57" s="574">
        <v>0.42708333333333331</v>
      </c>
      <c r="F57" s="574">
        <v>0.63541666666666663</v>
      </c>
      <c r="G57" s="574">
        <v>0.42708333333333331</v>
      </c>
      <c r="H57" s="574">
        <v>0.625</v>
      </c>
      <c r="I57" s="579">
        <f>IF(G57="",-9999,ABS(ROUND((IF(E57&lt;0.25,E57+1,E57)-IF(G57&lt;0.25,G57+1,G57))*24,2)))</f>
        <v>0</v>
      </c>
      <c r="J57" s="581">
        <f>IF(H57="",-9999,ABS(ROUND((IF(F57&lt;0.25,F57+1,F57)-IF(H57&lt;0.25,H57+1,H57))*24,2)))</f>
        <v>0.25</v>
      </c>
      <c r="N57" s="618"/>
    </row>
    <row r="58" spans="1:14" x14ac:dyDescent="0.2">
      <c r="A58" s="573" t="s">
        <v>182</v>
      </c>
      <c r="B58" s="575">
        <v>42543</v>
      </c>
      <c r="C58" s="573" t="s">
        <v>24</v>
      </c>
      <c r="D58" s="573" t="s">
        <v>170</v>
      </c>
      <c r="E58" s="574">
        <v>0.42708333333333331</v>
      </c>
      <c r="F58" s="574">
        <v>0.63541666666666663</v>
      </c>
      <c r="G58" s="574">
        <v>0.42708333333333331</v>
      </c>
      <c r="H58" s="574">
        <v>0.625</v>
      </c>
      <c r="I58" s="579">
        <f>IF(G58="",-9999,ABS(ROUND((IF(E58&lt;0.25,E58+1,E58)-IF(G58&lt;0.25,G58+1,G58))*24,2)))</f>
        <v>0</v>
      </c>
      <c r="J58" s="581">
        <f>IF(H58="",-9999,ABS(ROUND((IF(F58&lt;0.25,F58+1,F58)-IF(H58&lt;0.25,H58+1,H58))*24,2)))</f>
        <v>0.25</v>
      </c>
      <c r="N58" s="618"/>
    </row>
    <row r="59" spans="1:14" x14ac:dyDescent="0.2">
      <c r="A59" s="573" t="s">
        <v>212</v>
      </c>
      <c r="B59" s="575">
        <v>42544</v>
      </c>
      <c r="C59" s="573" t="s">
        <v>145</v>
      </c>
      <c r="D59" s="573" t="s">
        <v>172</v>
      </c>
      <c r="E59" s="574">
        <v>0.45833333333333331</v>
      </c>
      <c r="F59" s="574">
        <v>0.63541666666666663</v>
      </c>
      <c r="G59" s="574">
        <v>0.45833333333333331</v>
      </c>
      <c r="H59" s="574">
        <v>0.85416666666666663</v>
      </c>
      <c r="I59" s="579">
        <f>IF(G59="",-9999,ABS(ROUND((IF(E59&lt;0.25,E59+1,E59)-IF(G59&lt;0.25,G59+1,G59))*24,2)))</f>
        <v>0</v>
      </c>
      <c r="J59" s="581">
        <f>IF(H59="",-9999,ABS(ROUND((IF(F59&lt;0.25,F59+1,F59)-IF(H59&lt;0.25,H59+1,H59))*24,2)))</f>
        <v>5.25</v>
      </c>
      <c r="N59" s="618"/>
    </row>
    <row r="60" spans="1:14" x14ac:dyDescent="0.2">
      <c r="A60" s="573" t="s">
        <v>219</v>
      </c>
      <c r="B60" s="575">
        <v>42544</v>
      </c>
      <c r="C60" s="573" t="s">
        <v>24</v>
      </c>
      <c r="D60" s="573" t="s">
        <v>170</v>
      </c>
      <c r="E60" s="574">
        <v>0.69791666666666663</v>
      </c>
      <c r="F60" s="574">
        <v>0</v>
      </c>
      <c r="G60" s="574">
        <v>0.69791666666666663</v>
      </c>
      <c r="H60" s="574">
        <v>0.98958333333333326</v>
      </c>
      <c r="I60" s="579">
        <f>IF(G60="",-9999,ABS(ROUND((IF(E60&lt;0.25,E60+1,E60)-IF(G60&lt;0.25,G60+1,G60))*24,2)))</f>
        <v>0</v>
      </c>
      <c r="J60" s="581">
        <f>IF(H60="",-9999,ABS(ROUND((IF(F60&lt;0.25,F60+1,F60)-IF(H60&lt;0.25,H60+1,H60))*24,2)))</f>
        <v>0.25</v>
      </c>
      <c r="N60" s="618"/>
    </row>
    <row r="61" spans="1:14" x14ac:dyDescent="0.2">
      <c r="A61" s="573" t="s">
        <v>180</v>
      </c>
      <c r="B61" s="575">
        <v>42545</v>
      </c>
      <c r="C61" s="573" t="s">
        <v>145</v>
      </c>
      <c r="D61" s="573" t="s">
        <v>172</v>
      </c>
      <c r="E61" s="574">
        <v>0.45833333333333331</v>
      </c>
      <c r="F61" s="574">
        <v>0.61458333333333337</v>
      </c>
      <c r="G61" s="574">
        <v>0.45833333333333331</v>
      </c>
      <c r="H61" s="574">
        <v>0.61458333333333326</v>
      </c>
      <c r="I61" s="579">
        <f>IF(G61="",-9999,ABS(ROUND((IF(E61&lt;0.25,E61+1,E61)-IF(G61&lt;0.25,G61+1,G61))*24,2)))</f>
        <v>0</v>
      </c>
      <c r="J61" s="581">
        <f>IF(H61="",-9999,ABS(ROUND((IF(F61&lt;0.25,F61+1,F61)-IF(H61&lt;0.25,H61+1,H61))*24,2)))</f>
        <v>0</v>
      </c>
      <c r="N61" s="618"/>
    </row>
    <row r="62" spans="1:14" x14ac:dyDescent="0.2">
      <c r="A62" s="573" t="s">
        <v>180</v>
      </c>
      <c r="B62" s="575">
        <v>42545</v>
      </c>
      <c r="C62" s="573" t="s">
        <v>145</v>
      </c>
      <c r="D62" s="573" t="s">
        <v>172</v>
      </c>
      <c r="E62" s="574">
        <v>0.6875</v>
      </c>
      <c r="F62" s="574">
        <v>0.85416666666666663</v>
      </c>
      <c r="G62" s="574">
        <v>0.6875</v>
      </c>
      <c r="H62" s="574">
        <v>0.85416666666666663</v>
      </c>
      <c r="I62" s="579">
        <f>IF(G62="",-9999,ABS(ROUND((IF(E62&lt;0.25,E62+1,E62)-IF(G62&lt;0.25,G62+1,G62))*24,2)))</f>
        <v>0</v>
      </c>
      <c r="J62" s="581">
        <f>IF(H62="",-9999,ABS(ROUND((IF(F62&lt;0.25,F62+1,F62)-IF(H62&lt;0.25,H62+1,H62))*24,2)))</f>
        <v>0</v>
      </c>
      <c r="N62" s="618"/>
    </row>
    <row r="63" spans="1:14" x14ac:dyDescent="0.2">
      <c r="A63" s="573" t="s">
        <v>185</v>
      </c>
      <c r="B63" s="575">
        <v>42545</v>
      </c>
      <c r="C63" s="573" t="s">
        <v>5</v>
      </c>
      <c r="D63" s="573" t="s">
        <v>173</v>
      </c>
      <c r="E63" s="574">
        <v>0.6875</v>
      </c>
      <c r="F63" s="574">
        <v>0.90625</v>
      </c>
      <c r="G63" s="574">
        <v>0.6875</v>
      </c>
      <c r="H63" s="574">
        <v>0.89583333333333326</v>
      </c>
      <c r="I63" s="579">
        <f>IF(G63="",-9999,ABS(ROUND((IF(E63&lt;0.25,E63+1,E63)-IF(G63&lt;0.25,G63+1,G63))*24,2)))</f>
        <v>0</v>
      </c>
      <c r="J63" s="581">
        <f>IF(H63="",-9999,ABS(ROUND((IF(F63&lt;0.25,F63+1,F63)-IF(H63&lt;0.25,H63+1,H63))*24,2)))</f>
        <v>0.25</v>
      </c>
      <c r="N63" s="618"/>
    </row>
    <row r="64" spans="1:14" x14ac:dyDescent="0.2">
      <c r="A64" s="573" t="s">
        <v>209</v>
      </c>
      <c r="B64" s="575">
        <v>42545</v>
      </c>
      <c r="C64" s="573" t="s">
        <v>5</v>
      </c>
      <c r="D64" s="573" t="s">
        <v>173</v>
      </c>
      <c r="E64" s="574">
        <v>0.47916666666666669</v>
      </c>
      <c r="F64" s="574">
        <v>0.63541666666666663</v>
      </c>
      <c r="G64" s="574">
        <v>0.47916666666666663</v>
      </c>
      <c r="H64" s="574">
        <v>0.63541666666666663</v>
      </c>
      <c r="I64" s="579">
        <f>IF(G64="",-9999,ABS(ROUND((IF(E64&lt;0.25,E64+1,E64)-IF(G64&lt;0.25,G64+1,G64))*24,2)))</f>
        <v>0</v>
      </c>
      <c r="J64" s="581">
        <f>IF(H64="",-9999,ABS(ROUND((IF(F64&lt;0.25,F64+1,F64)-IF(H64&lt;0.25,H64+1,H64))*24,2)))</f>
        <v>0</v>
      </c>
      <c r="N64" s="618"/>
    </row>
    <row r="65" spans="1:14" x14ac:dyDescent="0.2">
      <c r="A65" s="573" t="s">
        <v>182</v>
      </c>
      <c r="B65" s="575">
        <v>42545</v>
      </c>
      <c r="C65" s="573" t="s">
        <v>5</v>
      </c>
      <c r="D65" s="573" t="s">
        <v>173</v>
      </c>
      <c r="E65" s="574">
        <v>0.70833333333333337</v>
      </c>
      <c r="F65" s="574">
        <v>0.875</v>
      </c>
      <c r="G65" s="574">
        <v>0.70833333333333326</v>
      </c>
      <c r="H65" s="574">
        <v>0.875</v>
      </c>
      <c r="I65" s="579">
        <f>IF(G65="",-9999,ABS(ROUND((IF(E65&lt;0.25,E65+1,E65)-IF(G65&lt;0.25,G65+1,G65))*24,2)))</f>
        <v>0</v>
      </c>
      <c r="J65" s="581">
        <f>IF(H65="",-9999,ABS(ROUND((IF(F65&lt;0.25,F65+1,F65)-IF(H65&lt;0.25,H65+1,H65))*24,2)))</f>
        <v>0</v>
      </c>
      <c r="N65" s="618"/>
    </row>
    <row r="66" spans="1:14" x14ac:dyDescent="0.2">
      <c r="A66" s="573" t="s">
        <v>178</v>
      </c>
      <c r="B66" s="575">
        <v>42545</v>
      </c>
      <c r="C66" s="573" t="s">
        <v>24</v>
      </c>
      <c r="D66" s="573" t="s">
        <v>170</v>
      </c>
      <c r="E66" s="574">
        <v>0.72916666666666663</v>
      </c>
      <c r="F66" s="574">
        <v>0.91666666666666663</v>
      </c>
      <c r="G66" s="574">
        <v>0.72916666666666663</v>
      </c>
      <c r="H66" s="574">
        <v>0.90625</v>
      </c>
      <c r="I66" s="579">
        <f>IF(G66="",-9999,ABS(ROUND((IF(E66&lt;0.25,E66+1,E66)-IF(G66&lt;0.25,G66+1,G66))*24,2)))</f>
        <v>0</v>
      </c>
      <c r="J66" s="581">
        <f>IF(H66="",-9999,ABS(ROUND((IF(F66&lt;0.25,F66+1,F66)-IF(H66&lt;0.25,H66+1,H66))*24,2)))</f>
        <v>0.25</v>
      </c>
      <c r="N66" s="618"/>
    </row>
    <row r="67" spans="1:14" x14ac:dyDescent="0.2">
      <c r="A67" s="573" t="s">
        <v>219</v>
      </c>
      <c r="B67" s="575">
        <v>42545</v>
      </c>
      <c r="C67" s="573" t="s">
        <v>24</v>
      </c>
      <c r="D67" s="573" t="s">
        <v>170</v>
      </c>
      <c r="E67" s="574">
        <v>0.69791666666666663</v>
      </c>
      <c r="F67" s="574">
        <v>0.84375</v>
      </c>
      <c r="G67" s="574">
        <v>0.69791666666666663</v>
      </c>
      <c r="H67" s="574">
        <v>0.84375</v>
      </c>
      <c r="I67" s="579">
        <f>IF(G67="",-9999,ABS(ROUND((IF(E67&lt;0.25,E67+1,E67)-IF(G67&lt;0.25,G67+1,G67))*24,2)))</f>
        <v>0</v>
      </c>
      <c r="J67" s="581">
        <f>IF(H67="",-9999,ABS(ROUND((IF(F67&lt;0.25,F67+1,F67)-IF(H67&lt;0.25,H67+1,H67))*24,2)))</f>
        <v>0</v>
      </c>
      <c r="N67" s="618"/>
    </row>
    <row r="68" spans="1:14" x14ac:dyDescent="0.2">
      <c r="A68" s="573" t="s">
        <v>180</v>
      </c>
      <c r="B68" s="575">
        <v>42546</v>
      </c>
      <c r="C68" s="573" t="s">
        <v>145</v>
      </c>
      <c r="D68" s="573" t="s">
        <v>172</v>
      </c>
      <c r="E68" s="574">
        <v>0.4375</v>
      </c>
      <c r="F68" s="574">
        <v>0.64583333333333337</v>
      </c>
      <c r="G68" s="574">
        <v>0.4375</v>
      </c>
      <c r="H68" s="574">
        <v>0.69791666666666663</v>
      </c>
      <c r="I68" s="579">
        <f>IF(G68="",-9999,ABS(ROUND((IF(E68&lt;0.25,E68+1,E68)-IF(G68&lt;0.25,G68+1,G68))*24,2)))</f>
        <v>0</v>
      </c>
      <c r="J68" s="581">
        <f>IF(H68="",-9999,ABS(ROUND((IF(F68&lt;0.25,F68+1,F68)-IF(H68&lt;0.25,H68+1,H68))*24,2)))</f>
        <v>1.25</v>
      </c>
      <c r="N68" s="618"/>
    </row>
    <row r="69" spans="1:14" x14ac:dyDescent="0.2">
      <c r="A69" s="573" t="s">
        <v>209</v>
      </c>
      <c r="B69" s="575">
        <v>42546</v>
      </c>
      <c r="C69" s="573" t="s">
        <v>5</v>
      </c>
      <c r="D69" s="573" t="s">
        <v>173</v>
      </c>
      <c r="E69" s="574">
        <v>0.46875</v>
      </c>
      <c r="F69" s="574">
        <v>0.69791666666666663</v>
      </c>
      <c r="G69" s="574">
        <v>0.46875</v>
      </c>
      <c r="H69" s="574">
        <v>0.69791666666666663</v>
      </c>
      <c r="I69" s="579">
        <f>IF(G69="",-9999,ABS(ROUND((IF(E69&lt;0.25,E69+1,E69)-IF(G69&lt;0.25,G69+1,G69))*24,2)))</f>
        <v>0</v>
      </c>
      <c r="J69" s="581">
        <f>IF(H69="",-9999,ABS(ROUND((IF(F69&lt;0.25,F69+1,F69)-IF(H69&lt;0.25,H69+1,H69))*24,2)))</f>
        <v>0</v>
      </c>
      <c r="N69" s="618"/>
    </row>
    <row r="70" spans="1:14" x14ac:dyDescent="0.2">
      <c r="A70" s="573" t="s">
        <v>185</v>
      </c>
      <c r="B70" s="575">
        <v>42546</v>
      </c>
      <c r="C70" s="573" t="s">
        <v>24</v>
      </c>
      <c r="D70" s="573" t="s">
        <v>170</v>
      </c>
      <c r="E70" s="574">
        <v>0.65625</v>
      </c>
      <c r="F70" s="574">
        <v>0.9375</v>
      </c>
      <c r="G70" s="574">
        <v>0.65625</v>
      </c>
      <c r="H70" s="574">
        <v>0.9375</v>
      </c>
      <c r="I70" s="579">
        <f>IF(G70="",-9999,ABS(ROUND((IF(E70&lt;0.25,E70+1,E70)-IF(G70&lt;0.25,G70+1,G70))*24,2)))</f>
        <v>0</v>
      </c>
      <c r="J70" s="581">
        <f>IF(H70="",-9999,ABS(ROUND((IF(F70&lt;0.25,F70+1,F70)-IF(H70&lt;0.25,H70+1,H70))*24,2)))</f>
        <v>0</v>
      </c>
      <c r="N70" s="618"/>
    </row>
    <row r="71" spans="1:14" x14ac:dyDescent="0.2">
      <c r="A71" s="573" t="s">
        <v>187</v>
      </c>
      <c r="B71" s="575">
        <v>42546</v>
      </c>
      <c r="C71" s="573" t="s">
        <v>24</v>
      </c>
      <c r="D71" s="573" t="s">
        <v>170</v>
      </c>
      <c r="E71" s="574">
        <v>0.65625</v>
      </c>
      <c r="F71" s="574">
        <v>0.97916666666666663</v>
      </c>
      <c r="G71" s="574">
        <v>0.65625</v>
      </c>
      <c r="H71" s="574">
        <v>0.96875</v>
      </c>
      <c r="I71" s="579">
        <f>IF(G71="",-9999,ABS(ROUND((IF(E71&lt;0.25,E71+1,E71)-IF(G71&lt;0.25,G71+1,G71))*24,2)))</f>
        <v>0</v>
      </c>
      <c r="J71" s="581">
        <f>IF(H71="",-9999,ABS(ROUND((IF(F71&lt;0.25,F71+1,F71)-IF(H71&lt;0.25,H71+1,H71))*24,2)))</f>
        <v>0.25</v>
      </c>
      <c r="N71" s="618"/>
    </row>
    <row r="72" spans="1:14" x14ac:dyDescent="0.2">
      <c r="A72" s="573" t="s">
        <v>180</v>
      </c>
      <c r="B72" s="575">
        <v>42547</v>
      </c>
      <c r="C72" s="573" t="s">
        <v>145</v>
      </c>
      <c r="D72" s="573" t="s">
        <v>172</v>
      </c>
      <c r="E72" s="574">
        <v>0.42708333333333331</v>
      </c>
      <c r="F72" s="574">
        <v>0.6875</v>
      </c>
      <c r="G72" s="574">
        <v>0.42708333333333331</v>
      </c>
      <c r="H72" s="574">
        <v>0.83333333333333326</v>
      </c>
      <c r="I72" s="579">
        <f>IF(G72="",-9999,ABS(ROUND((IF(E72&lt;0.25,E72+1,E72)-IF(G72&lt;0.25,G72+1,G72))*24,2)))</f>
        <v>0</v>
      </c>
      <c r="J72" s="581">
        <f>IF(H72="",-9999,ABS(ROUND((IF(F72&lt;0.25,F72+1,F72)-IF(H72&lt;0.25,H72+1,H72))*24,2)))</f>
        <v>3.5</v>
      </c>
      <c r="N72" s="618"/>
    </row>
    <row r="73" spans="1:14" x14ac:dyDescent="0.2">
      <c r="A73" s="573" t="s">
        <v>212</v>
      </c>
      <c r="B73" s="575">
        <v>42547</v>
      </c>
      <c r="C73" s="573" t="s">
        <v>5</v>
      </c>
      <c r="D73" s="573" t="s">
        <v>173</v>
      </c>
      <c r="E73" s="574">
        <v>0.46875</v>
      </c>
      <c r="F73" s="574">
        <v>0.64583333333333337</v>
      </c>
      <c r="G73" s="574">
        <v>0.46875</v>
      </c>
      <c r="H73" s="574">
        <v>0.63541666666666663</v>
      </c>
      <c r="I73" s="579">
        <f>IF(G73="",-9999,ABS(ROUND((IF(E73&lt;0.25,E73+1,E73)-IF(G73&lt;0.25,G73+1,G73))*24,2)))</f>
        <v>0</v>
      </c>
      <c r="J73" s="581">
        <f>IF(H73="",-9999,ABS(ROUND((IF(F73&lt;0.25,F73+1,F73)-IF(H73&lt;0.25,H73+1,H73))*24,2)))</f>
        <v>0.25</v>
      </c>
      <c r="N73" s="618"/>
    </row>
    <row r="74" spans="1:14" x14ac:dyDescent="0.2">
      <c r="A74" s="573" t="s">
        <v>212</v>
      </c>
      <c r="B74" s="575">
        <v>42547</v>
      </c>
      <c r="C74" s="573" t="s">
        <v>5</v>
      </c>
      <c r="D74" s="573" t="s">
        <v>173</v>
      </c>
      <c r="E74" s="574">
        <v>0.6875</v>
      </c>
      <c r="F74" s="574">
        <v>0.875</v>
      </c>
      <c r="G74" s="574">
        <v>0.6875</v>
      </c>
      <c r="H74" s="574">
        <v>0.86458333333333326</v>
      </c>
      <c r="I74" s="579">
        <f>IF(G74="",-9999,ABS(ROUND((IF(E74&lt;0.25,E74+1,E74)-IF(G74&lt;0.25,G74+1,G74))*24,2)))</f>
        <v>0</v>
      </c>
      <c r="J74" s="581">
        <f>IF(H74="",-9999,ABS(ROUND((IF(F74&lt;0.25,F74+1,F74)-IF(H74&lt;0.25,H74+1,H74))*24,2)))</f>
        <v>0.25</v>
      </c>
      <c r="N74" s="618"/>
    </row>
    <row r="75" spans="1:14" x14ac:dyDescent="0.2">
      <c r="A75" s="573" t="s">
        <v>187</v>
      </c>
      <c r="B75" s="575">
        <v>42547</v>
      </c>
      <c r="C75" s="573" t="s">
        <v>24</v>
      </c>
      <c r="D75" s="573" t="s">
        <v>170</v>
      </c>
      <c r="E75" s="574">
        <v>0.69791666666666663</v>
      </c>
      <c r="F75" s="574">
        <v>0.92708333333333337</v>
      </c>
      <c r="G75" s="574">
        <v>0.69791666666666663</v>
      </c>
      <c r="H75" s="574">
        <v>0.92708333333333326</v>
      </c>
      <c r="I75" s="579">
        <f>IF(G75="",-9999,ABS(ROUND((IF(E75&lt;0.25,E75+1,E75)-IF(G75&lt;0.25,G75+1,G75))*24,2)))</f>
        <v>0</v>
      </c>
      <c r="J75" s="581">
        <f>IF(H75="",-9999,ABS(ROUND((IF(F75&lt;0.25,F75+1,F75)-IF(H75&lt;0.25,H75+1,H75))*24,2)))</f>
        <v>0</v>
      </c>
      <c r="N75" s="618"/>
    </row>
    <row r="76" spans="1:14" x14ac:dyDescent="0.2">
      <c r="A76" s="573" t="s">
        <v>209</v>
      </c>
      <c r="B76" s="575">
        <v>42547</v>
      </c>
      <c r="C76" s="573" t="s">
        <v>24</v>
      </c>
      <c r="D76" s="573" t="s">
        <v>170</v>
      </c>
      <c r="E76" s="574">
        <v>0.69791666666666663</v>
      </c>
      <c r="F76" s="574">
        <v>0.83333333333333337</v>
      </c>
      <c r="G76" s="574">
        <v>0.69791666666666663</v>
      </c>
      <c r="H76" s="574">
        <v>0.83333333333333326</v>
      </c>
      <c r="I76" s="579">
        <f>IF(G76="",-9999,ABS(ROUND((IF(E76&lt;0.25,E76+1,E76)-IF(G76&lt;0.25,G76+1,G76))*24,2)))</f>
        <v>0</v>
      </c>
      <c r="J76" s="581">
        <f>IF(H76="",-9999,ABS(ROUND((IF(F76&lt;0.25,F76+1,F76)-IF(H76&lt;0.25,H76+1,H76))*24,2)))</f>
        <v>0</v>
      </c>
      <c r="N76" s="618"/>
    </row>
    <row r="77" spans="1:14" x14ac:dyDescent="0.2">
      <c r="A77" s="573" t="s">
        <v>176</v>
      </c>
      <c r="B77" s="575">
        <v>42548</v>
      </c>
      <c r="C77" s="573" t="s">
        <v>24</v>
      </c>
      <c r="D77" s="573" t="s">
        <v>170</v>
      </c>
      <c r="E77" s="574">
        <v>0.69791666666666663</v>
      </c>
      <c r="F77" s="574">
        <v>0.91666666666666663</v>
      </c>
      <c r="G77" s="574">
        <v>0.69791666666666663</v>
      </c>
      <c r="H77" s="574">
        <v>0.91666666666666663</v>
      </c>
      <c r="I77" s="579">
        <f>IF(G77="",-9999,ABS(ROUND((IF(E77&lt;0.25,E77+1,E77)-IF(G77&lt;0.25,G77+1,G77))*24,2)))</f>
        <v>0</v>
      </c>
      <c r="J77" s="581">
        <f>IF(H77="",-9999,ABS(ROUND((IF(F77&lt;0.25,F77+1,F77)-IF(H77&lt;0.25,H77+1,H77))*24,2)))</f>
        <v>0</v>
      </c>
      <c r="N77" s="618"/>
    </row>
    <row r="78" spans="1:14" x14ac:dyDescent="0.2">
      <c r="A78" s="573" t="s">
        <v>179</v>
      </c>
      <c r="B78" s="575">
        <v>42548</v>
      </c>
      <c r="C78" s="573" t="s">
        <v>24</v>
      </c>
      <c r="D78" s="573" t="s">
        <v>170</v>
      </c>
      <c r="E78" s="574">
        <v>0.46875</v>
      </c>
      <c r="F78" s="574">
        <v>0.61458333333333337</v>
      </c>
      <c r="G78" s="574">
        <v>0.46875</v>
      </c>
      <c r="H78" s="574">
        <v>0.60416666666666663</v>
      </c>
      <c r="I78" s="579">
        <f>IF(G78="",-9999,ABS(ROUND((IF(E78&lt;0.25,E78+1,E78)-IF(G78&lt;0.25,G78+1,G78))*24,2)))</f>
        <v>0</v>
      </c>
      <c r="J78" s="581">
        <f>IF(H78="",-9999,ABS(ROUND((IF(F78&lt;0.25,F78+1,F78)-IF(H78&lt;0.25,H78+1,H78))*24,2)))</f>
        <v>0.25</v>
      </c>
      <c r="N78" s="618"/>
    </row>
    <row r="79" spans="1:14" x14ac:dyDescent="0.2">
      <c r="A79" s="573" t="s">
        <v>176</v>
      </c>
      <c r="B79" s="575">
        <v>42549</v>
      </c>
      <c r="C79" s="573" t="s">
        <v>5</v>
      </c>
      <c r="D79" s="573" t="s">
        <v>173</v>
      </c>
      <c r="E79" s="574">
        <v>0.6875</v>
      </c>
      <c r="F79" s="574">
        <v>0.85416666666666663</v>
      </c>
      <c r="G79" s="574">
        <v>0.6875</v>
      </c>
      <c r="H79" s="574">
        <v>0.85416666666666663</v>
      </c>
      <c r="I79" s="579">
        <f>IF(G79="",-9999,ABS(ROUND((IF(E79&lt;0.25,E79+1,E79)-IF(G79&lt;0.25,G79+1,G79))*24,2)))</f>
        <v>0</v>
      </c>
      <c r="J79" s="581">
        <f>IF(H79="",-9999,ABS(ROUND((IF(F79&lt;0.25,F79+1,F79)-IF(H79&lt;0.25,H79+1,H79))*24,2)))</f>
        <v>0</v>
      </c>
      <c r="N79" s="618"/>
    </row>
    <row r="80" spans="1:14" x14ac:dyDescent="0.2">
      <c r="A80" s="573" t="s">
        <v>187</v>
      </c>
      <c r="B80" s="575">
        <v>42549</v>
      </c>
      <c r="C80" s="573" t="s">
        <v>24</v>
      </c>
      <c r="D80" s="573" t="s">
        <v>170</v>
      </c>
      <c r="E80" s="574">
        <v>0.69791666666666663</v>
      </c>
      <c r="F80" s="574">
        <v>0.8125</v>
      </c>
      <c r="G80" s="574">
        <v>0.69791666666666663</v>
      </c>
      <c r="H80" s="574">
        <v>0.8125</v>
      </c>
      <c r="I80" s="579">
        <f>IF(G80="",-9999,ABS(ROUND((IF(E80&lt;0.25,E80+1,E80)-IF(G80&lt;0.25,G80+1,G80))*24,2)))</f>
        <v>0</v>
      </c>
      <c r="J80" s="581">
        <f>IF(H80="",-9999,ABS(ROUND((IF(F80&lt;0.25,F80+1,F80)-IF(H80&lt;0.25,H80+1,H80))*24,2)))</f>
        <v>0</v>
      </c>
      <c r="N80" s="618"/>
    </row>
    <row r="81" spans="1:14" x14ac:dyDescent="0.2">
      <c r="A81" s="573" t="s">
        <v>181</v>
      </c>
      <c r="B81" s="575">
        <v>42550</v>
      </c>
      <c r="C81" s="573" t="s">
        <v>145</v>
      </c>
      <c r="D81" s="573" t="s">
        <v>172</v>
      </c>
      <c r="E81" s="574">
        <v>0.45833333333333331</v>
      </c>
      <c r="F81" s="574">
        <v>0.60416666666666663</v>
      </c>
      <c r="G81" s="574">
        <v>0.45833333333333331</v>
      </c>
      <c r="H81" s="574">
        <v>0.60416666666666663</v>
      </c>
      <c r="I81" s="579">
        <f>IF(G81="",-9999,ABS(ROUND((IF(E81&lt;0.25,E81+1,E81)-IF(G81&lt;0.25,G81+1,G81))*24,2)))</f>
        <v>0</v>
      </c>
      <c r="J81" s="581">
        <f>IF(H81="",-9999,ABS(ROUND((IF(F81&lt;0.25,F81+1,F81)-IF(H81&lt;0.25,H81+1,H81))*24,2)))</f>
        <v>0</v>
      </c>
      <c r="N81" s="618"/>
    </row>
    <row r="82" spans="1:14" x14ac:dyDescent="0.2">
      <c r="A82" s="573" t="s">
        <v>181</v>
      </c>
      <c r="B82" s="575">
        <v>42550</v>
      </c>
      <c r="C82" s="573" t="s">
        <v>145</v>
      </c>
      <c r="D82" s="573" t="s">
        <v>172</v>
      </c>
      <c r="E82" s="574">
        <v>0.6875</v>
      </c>
      <c r="F82" s="574">
        <v>0.89583333333333337</v>
      </c>
      <c r="G82" s="574">
        <v>0.6875</v>
      </c>
      <c r="H82" s="574">
        <v>0.89583333333333326</v>
      </c>
      <c r="I82" s="579">
        <f>IF(G82="",-9999,ABS(ROUND((IF(E82&lt;0.25,E82+1,E82)-IF(G82&lt;0.25,G82+1,G82))*24,2)))</f>
        <v>0</v>
      </c>
      <c r="J82" s="581">
        <f>IF(H82="",-9999,ABS(ROUND((IF(F82&lt;0.25,F82+1,F82)-IF(H82&lt;0.25,H82+1,H82))*24,2)))</f>
        <v>0</v>
      </c>
      <c r="N82" s="618"/>
    </row>
    <row r="83" spans="1:14" x14ac:dyDescent="0.2">
      <c r="A83" s="573" t="s">
        <v>184</v>
      </c>
      <c r="B83" s="575">
        <v>42550</v>
      </c>
      <c r="C83" s="573" t="s">
        <v>5</v>
      </c>
      <c r="D83" s="573" t="s">
        <v>173</v>
      </c>
      <c r="E83" s="574">
        <v>0.46875</v>
      </c>
      <c r="F83" s="574">
        <v>0.60416666666666663</v>
      </c>
      <c r="G83" s="574">
        <v>0.46875</v>
      </c>
      <c r="H83" s="574">
        <v>0.58333333333333326</v>
      </c>
      <c r="I83" s="579">
        <f>IF(G83="",-9999,ABS(ROUND((IF(E83&lt;0.25,E83+1,E83)-IF(G83&lt;0.25,G83+1,G83))*24,2)))</f>
        <v>0</v>
      </c>
      <c r="J83" s="581">
        <f>IF(H83="",-9999,ABS(ROUND((IF(F83&lt;0.25,F83+1,F83)-IF(H83&lt;0.25,H83+1,H83))*24,2)))</f>
        <v>0.5</v>
      </c>
      <c r="N83" s="618"/>
    </row>
    <row r="84" spans="1:14" x14ac:dyDescent="0.2">
      <c r="A84" s="573" t="s">
        <v>191</v>
      </c>
      <c r="B84" s="575">
        <v>42550</v>
      </c>
      <c r="C84" s="573" t="s">
        <v>5</v>
      </c>
      <c r="D84" s="573" t="s">
        <v>173</v>
      </c>
      <c r="E84" s="574">
        <v>0.6875</v>
      </c>
      <c r="F84" s="574">
        <v>0.94791666666666663</v>
      </c>
      <c r="G84" s="574">
        <v>0.6875</v>
      </c>
      <c r="H84" s="574">
        <v>0.79166666666666663</v>
      </c>
      <c r="I84" s="579">
        <f>IF(G84="",-9999,ABS(ROUND((IF(E84&lt;0.25,E84+1,E84)-IF(G84&lt;0.25,G84+1,G84))*24,2)))</f>
        <v>0</v>
      </c>
      <c r="J84" s="581">
        <f>IF(H84="",-9999,ABS(ROUND((IF(F84&lt;0.25,F84+1,F84)-IF(H84&lt;0.25,H84+1,H84))*24,2)))</f>
        <v>3.75</v>
      </c>
      <c r="N84" s="618"/>
    </row>
    <row r="85" spans="1:14" x14ac:dyDescent="0.2">
      <c r="A85" s="573" t="s">
        <v>188</v>
      </c>
      <c r="B85" s="575">
        <v>42550</v>
      </c>
      <c r="C85" s="573" t="s">
        <v>24</v>
      </c>
      <c r="D85" s="573" t="s">
        <v>170</v>
      </c>
      <c r="E85" s="574">
        <v>0.69791666666666663</v>
      </c>
      <c r="F85" s="574">
        <v>0.91666666666666663</v>
      </c>
      <c r="G85" s="574">
        <v>0.69791666666666663</v>
      </c>
      <c r="H85" s="574">
        <v>0.90625</v>
      </c>
      <c r="I85" s="579">
        <f>IF(G85="",-9999,ABS(ROUND((IF(E85&lt;0.25,E85+1,E85)-IF(G85&lt;0.25,G85+1,G85))*24,2)))</f>
        <v>0</v>
      </c>
      <c r="J85" s="581">
        <f>IF(H85="",-9999,ABS(ROUND((IF(F85&lt;0.25,F85+1,F85)-IF(H85&lt;0.25,H85+1,H85))*24,2)))</f>
        <v>0.25</v>
      </c>
      <c r="N85" s="618"/>
    </row>
    <row r="86" spans="1:14" x14ac:dyDescent="0.2">
      <c r="A86" s="573" t="s">
        <v>186</v>
      </c>
      <c r="B86" s="575">
        <v>42550</v>
      </c>
      <c r="C86" s="573" t="s">
        <v>24</v>
      </c>
      <c r="D86" s="573" t="s">
        <v>170</v>
      </c>
      <c r="E86" s="574">
        <v>0.46875</v>
      </c>
      <c r="F86" s="574">
        <v>0.58333333333333337</v>
      </c>
      <c r="G86" s="574">
        <v>0.46875</v>
      </c>
      <c r="H86" s="574">
        <v>0.58333333333333326</v>
      </c>
      <c r="I86" s="579">
        <f>IF(G86="",-9999,ABS(ROUND((IF(E86&lt;0.25,E86+1,E86)-IF(G86&lt;0.25,G86+1,G86))*24,2)))</f>
        <v>0</v>
      </c>
      <c r="J86" s="581">
        <f>IF(H86="",-9999,ABS(ROUND((IF(F86&lt;0.25,F86+1,F86)-IF(H86&lt;0.25,H86+1,H86))*24,2)))</f>
        <v>0</v>
      </c>
      <c r="N86" s="618"/>
    </row>
    <row r="87" spans="1:14" x14ac:dyDescent="0.2">
      <c r="A87" s="573" t="s">
        <v>180</v>
      </c>
      <c r="B87" s="575">
        <v>42551</v>
      </c>
      <c r="C87" s="573" t="s">
        <v>145</v>
      </c>
      <c r="D87" s="573" t="s">
        <v>172</v>
      </c>
      <c r="E87" s="574">
        <v>0.46875</v>
      </c>
      <c r="F87" s="574">
        <v>0.5625</v>
      </c>
      <c r="G87" s="574">
        <v>0.46875</v>
      </c>
      <c r="H87" s="574">
        <v>0.5625</v>
      </c>
      <c r="I87" s="579">
        <f>IF(G87="",-9999,ABS(ROUND((IF(E87&lt;0.25,E87+1,E87)-IF(G87&lt;0.25,G87+1,G87))*24,2)))</f>
        <v>0</v>
      </c>
      <c r="J87" s="581">
        <f>IF(H87="",-9999,ABS(ROUND((IF(F87&lt;0.25,F87+1,F87)-IF(H87&lt;0.25,H87+1,H87))*24,2)))</f>
        <v>0</v>
      </c>
      <c r="N87" s="618"/>
    </row>
    <row r="88" spans="1:14" x14ac:dyDescent="0.2">
      <c r="A88" s="573" t="s">
        <v>180</v>
      </c>
      <c r="B88" s="575">
        <v>42551</v>
      </c>
      <c r="C88" s="573" t="s">
        <v>145</v>
      </c>
      <c r="D88" s="573" t="s">
        <v>172</v>
      </c>
      <c r="E88" s="574">
        <v>0.6875</v>
      </c>
      <c r="F88" s="574">
        <v>0.89583333333333337</v>
      </c>
      <c r="G88" s="574">
        <v>0.6875</v>
      </c>
      <c r="H88" s="574">
        <v>0.89583333333333326</v>
      </c>
      <c r="I88" s="579">
        <f>IF(G88="",-9999,ABS(ROUND((IF(E88&lt;0.25,E88+1,E88)-IF(G88&lt;0.25,G88+1,G88))*24,2)))</f>
        <v>0</v>
      </c>
      <c r="J88" s="581">
        <f>IF(H88="",-9999,ABS(ROUND((IF(F88&lt;0.25,F88+1,F88)-IF(H88&lt;0.25,H88+1,H88))*24,2)))</f>
        <v>0</v>
      </c>
      <c r="N88" s="618"/>
    </row>
    <row r="89" spans="1:14" x14ac:dyDescent="0.2">
      <c r="A89" s="573" t="s">
        <v>207</v>
      </c>
      <c r="B89" s="575">
        <v>42551</v>
      </c>
      <c r="C89" s="573" t="s">
        <v>5</v>
      </c>
      <c r="D89" s="573" t="s">
        <v>173</v>
      </c>
      <c r="E89" s="574">
        <v>0.46875</v>
      </c>
      <c r="F89" s="574">
        <v>0.63541666666666663</v>
      </c>
      <c r="G89" s="574">
        <v>0.46875</v>
      </c>
      <c r="H89" s="574">
        <v>0.625</v>
      </c>
      <c r="I89" s="579">
        <f>IF(G89="",-9999,ABS(ROUND((IF(E89&lt;0.25,E89+1,E89)-IF(G89&lt;0.25,G89+1,G89))*24,2)))</f>
        <v>0</v>
      </c>
      <c r="J89" s="581">
        <f>IF(H89="",-9999,ABS(ROUND((IF(F89&lt;0.25,F89+1,F89)-IF(H89&lt;0.25,H89+1,H89))*24,2)))</f>
        <v>0.25</v>
      </c>
      <c r="N89" s="618"/>
    </row>
    <row r="90" spans="1:14" x14ac:dyDescent="0.2">
      <c r="A90" s="573" t="s">
        <v>219</v>
      </c>
      <c r="B90" s="575">
        <v>42551</v>
      </c>
      <c r="C90" s="573" t="s">
        <v>5</v>
      </c>
      <c r="D90" s="573" t="s">
        <v>173</v>
      </c>
      <c r="E90" s="574">
        <v>0.6875</v>
      </c>
      <c r="F90" s="574">
        <v>0.875</v>
      </c>
      <c r="G90" s="574">
        <v>0.6875</v>
      </c>
      <c r="H90" s="574">
        <v>0.8125</v>
      </c>
      <c r="I90" s="579">
        <f>IF(G90="",-9999,ABS(ROUND((IF(E90&lt;0.25,E90+1,E90)-IF(G90&lt;0.25,G90+1,G90))*24,2)))</f>
        <v>0</v>
      </c>
      <c r="J90" s="581">
        <f>IF(H90="",-9999,ABS(ROUND((IF(F90&lt;0.25,F90+1,F90)-IF(H90&lt;0.25,H90+1,H90))*24,2)))</f>
        <v>1.5</v>
      </c>
      <c r="N90" s="618"/>
    </row>
    <row r="91" spans="1:14" x14ac:dyDescent="0.2">
      <c r="A91" s="573" t="s">
        <v>155</v>
      </c>
      <c r="B91" s="575">
        <v>42551</v>
      </c>
      <c r="C91" s="573" t="s">
        <v>24</v>
      </c>
      <c r="D91" s="573" t="s">
        <v>170</v>
      </c>
      <c r="E91" s="574">
        <v>0.69791666666666663</v>
      </c>
      <c r="F91" s="574">
        <v>0.90625</v>
      </c>
      <c r="G91" s="574">
        <v>0.69791666666666663</v>
      </c>
      <c r="H91" s="574">
        <v>0.90625</v>
      </c>
      <c r="I91" s="579">
        <f>IF(G91="",-9999,ABS(ROUND((IF(E91&lt;0.25,E91+1,E91)-IF(G91&lt;0.25,G91+1,G91))*24,2)))</f>
        <v>0</v>
      </c>
      <c r="J91" s="581">
        <f>IF(H91="",-9999,ABS(ROUND((IF(F91&lt;0.25,F91+1,F91)-IF(H91&lt;0.25,H91+1,H91))*24,2)))</f>
        <v>0</v>
      </c>
      <c r="N91" s="618"/>
    </row>
    <row r="92" spans="1:14" x14ac:dyDescent="0.2">
      <c r="A92" s="573" t="s">
        <v>182</v>
      </c>
      <c r="B92" s="575">
        <v>42551</v>
      </c>
      <c r="C92" s="573" t="s">
        <v>24</v>
      </c>
      <c r="D92" s="573" t="s">
        <v>170</v>
      </c>
      <c r="E92" s="574">
        <v>0.46875</v>
      </c>
      <c r="F92" s="574">
        <v>0.61458333333333337</v>
      </c>
      <c r="G92" s="574">
        <v>0.46875</v>
      </c>
      <c r="H92" s="574">
        <v>0.60416666666666663</v>
      </c>
      <c r="I92" s="579">
        <f>IF(G92="",-9999,ABS(ROUND((IF(E92&lt;0.25,E92+1,E92)-IF(G92&lt;0.25,G92+1,G92))*24,2)))</f>
        <v>0</v>
      </c>
      <c r="J92" s="581">
        <f>IF(H92="",-9999,ABS(ROUND((IF(F92&lt;0.25,F92+1,F92)-IF(H92&lt;0.25,H92+1,H92))*24,2)))</f>
        <v>0.25</v>
      </c>
      <c r="N92" s="618"/>
    </row>
    <row r="93" spans="1:14" x14ac:dyDescent="0.2">
      <c r="A93" s="573" t="s">
        <v>207</v>
      </c>
      <c r="B93" s="575">
        <v>42537</v>
      </c>
      <c r="C93" s="573" t="s">
        <v>119</v>
      </c>
      <c r="D93" s="573" t="s">
        <v>169</v>
      </c>
      <c r="E93" s="574">
        <v>0.29166666666666669</v>
      </c>
      <c r="F93" s="574">
        <v>0.36458333333333331</v>
      </c>
      <c r="I93" s="579">
        <f>IF(G93="",-9999,ABS(ROUND((IF(E93&lt;0.25,E93+1,E93)-IF(G93&lt;0.25,G93+1,G93))*24,2)))</f>
        <v>-9999</v>
      </c>
      <c r="J93" s="581">
        <f>IF(H93="",-9999,ABS(ROUND((IF(F93&lt;0.25,F93+1,F93)-IF(H93&lt;0.25,H93+1,H93))*24,2)))</f>
        <v>-9999</v>
      </c>
      <c r="N93" s="618"/>
    </row>
    <row r="94" spans="1:14" x14ac:dyDescent="0.2">
      <c r="A94" s="573" t="s">
        <v>176</v>
      </c>
      <c r="B94" s="575">
        <v>42537</v>
      </c>
      <c r="C94" s="573" t="s">
        <v>119</v>
      </c>
      <c r="D94" s="573" t="s">
        <v>169</v>
      </c>
      <c r="E94" s="574">
        <v>0.29166666666666669</v>
      </c>
      <c r="F94" s="574">
        <v>0.36458333333333331</v>
      </c>
      <c r="I94" s="579">
        <f>IF(G94="",-9999,ABS(ROUND((IF(E94&lt;0.25,E94+1,E94)-IF(G94&lt;0.25,G94+1,G94))*24,2)))</f>
        <v>-9999</v>
      </c>
      <c r="J94" s="581">
        <f>IF(H94="",-9999,ABS(ROUND((IF(F94&lt;0.25,F94+1,F94)-IF(H94&lt;0.25,H94+1,H94))*24,2)))</f>
        <v>-9999</v>
      </c>
      <c r="N94" s="618"/>
    </row>
    <row r="95" spans="1:14" x14ac:dyDescent="0.2">
      <c r="A95" s="573" t="s">
        <v>207</v>
      </c>
      <c r="B95" s="575">
        <v>42537</v>
      </c>
      <c r="C95" s="573" t="s">
        <v>16</v>
      </c>
      <c r="D95" s="573" t="s">
        <v>67</v>
      </c>
      <c r="E95" s="574">
        <v>0.70833333333333337</v>
      </c>
      <c r="F95" s="574">
        <v>0.91666666666666663</v>
      </c>
      <c r="I95" s="579">
        <f>IF(G95="",-9999,ABS(ROUND((IF(E95&lt;0.25,E95+1,E95)-IF(G95&lt;0.25,G95+1,G95))*24,2)))</f>
        <v>-9999</v>
      </c>
      <c r="J95" s="581">
        <f>IF(H95="",-9999,ABS(ROUND((IF(F95&lt;0.25,F95+1,F95)-IF(H95&lt;0.25,H95+1,H95))*24,2)))</f>
        <v>-9999</v>
      </c>
      <c r="N95" s="618"/>
    </row>
    <row r="96" spans="1:14" x14ac:dyDescent="0.2">
      <c r="A96" s="573" t="s">
        <v>180</v>
      </c>
      <c r="B96" s="575">
        <v>42537</v>
      </c>
      <c r="C96" s="573" t="s">
        <v>145</v>
      </c>
      <c r="D96" s="573" t="s">
        <v>172</v>
      </c>
      <c r="E96" s="574">
        <v>0.6875</v>
      </c>
      <c r="F96" s="574">
        <v>0.86458333333333337</v>
      </c>
      <c r="I96" s="579">
        <f>IF(G96="",-9999,ABS(ROUND((IF(E96&lt;0.25,E96+1,E96)-IF(G96&lt;0.25,G96+1,G96))*24,2)))</f>
        <v>-9999</v>
      </c>
      <c r="J96" s="581">
        <f>IF(H96="",-9999,ABS(ROUND((IF(F96&lt;0.25,F96+1,F96)-IF(H96&lt;0.25,H96+1,H96))*24,2)))</f>
        <v>-9999</v>
      </c>
      <c r="N96" s="618"/>
    </row>
    <row r="97" spans="1:14" x14ac:dyDescent="0.2">
      <c r="A97" s="573" t="s">
        <v>156</v>
      </c>
      <c r="B97" s="575">
        <v>42537</v>
      </c>
      <c r="C97" s="573" t="s">
        <v>50</v>
      </c>
      <c r="D97" s="573" t="s">
        <v>195</v>
      </c>
      <c r="E97" s="574">
        <v>0.45833333333333331</v>
      </c>
      <c r="F97" s="574">
        <v>0.58333333333333337</v>
      </c>
      <c r="I97" s="579">
        <f>IF(G97="",-9999,ABS(ROUND((IF(E97&lt;0.25,E97+1,E97)-IF(G97&lt;0.25,G97+1,G97))*24,2)))</f>
        <v>-9999</v>
      </c>
      <c r="J97" s="581">
        <f>IF(H97="",-9999,ABS(ROUND((IF(F97&lt;0.25,F97+1,F97)-IF(H97&lt;0.25,H97+1,H97))*24,2)))</f>
        <v>-9999</v>
      </c>
      <c r="N97" s="618"/>
    </row>
    <row r="98" spans="1:14" x14ac:dyDescent="0.2">
      <c r="A98" s="573" t="s">
        <v>177</v>
      </c>
      <c r="B98" s="575">
        <v>42537</v>
      </c>
      <c r="C98" s="573" t="s">
        <v>24</v>
      </c>
      <c r="D98" s="573" t="s">
        <v>170</v>
      </c>
      <c r="E98" s="574">
        <v>0.4375</v>
      </c>
      <c r="F98" s="574">
        <v>0.61458333333333337</v>
      </c>
      <c r="I98" s="579">
        <f>IF(G98="",-9999,ABS(ROUND((IF(E98&lt;0.25,E98+1,E98)-IF(G98&lt;0.25,G98+1,G98))*24,2)))</f>
        <v>-9999</v>
      </c>
      <c r="J98" s="581">
        <f>IF(H98="",-9999,ABS(ROUND((IF(F98&lt;0.25,F98+1,F98)-IF(H98&lt;0.25,H98+1,H98))*24,2)))</f>
        <v>-9999</v>
      </c>
      <c r="N98" s="618"/>
    </row>
    <row r="99" spans="1:14" x14ac:dyDescent="0.2">
      <c r="A99" s="573" t="s">
        <v>178</v>
      </c>
      <c r="B99" s="575">
        <v>42537</v>
      </c>
      <c r="C99" s="573" t="s">
        <v>24</v>
      </c>
      <c r="D99" s="573" t="s">
        <v>170</v>
      </c>
      <c r="E99" s="574">
        <v>0.4375</v>
      </c>
      <c r="F99" s="574">
        <v>0.61458333333333337</v>
      </c>
      <c r="I99" s="579">
        <f>IF(G99="",-9999,ABS(ROUND((IF(E99&lt;0.25,E99+1,E99)-IF(G99&lt;0.25,G99+1,G99))*24,2)))</f>
        <v>-9999</v>
      </c>
      <c r="J99" s="581">
        <f>IF(H99="",-9999,ABS(ROUND((IF(F99&lt;0.25,F99+1,F99)-IF(H99&lt;0.25,H99+1,H99))*24,2)))</f>
        <v>-9999</v>
      </c>
      <c r="N99" s="618"/>
    </row>
    <row r="100" spans="1:14" x14ac:dyDescent="0.2">
      <c r="A100" s="573" t="s">
        <v>189</v>
      </c>
      <c r="B100" s="575">
        <v>42538</v>
      </c>
      <c r="C100" s="573" t="s">
        <v>77</v>
      </c>
      <c r="D100" s="573" t="s">
        <v>175</v>
      </c>
      <c r="E100" s="574">
        <v>0.9375</v>
      </c>
      <c r="F100" s="574">
        <v>0.125</v>
      </c>
      <c r="I100" s="579">
        <f>IF(G100="",-9999,ABS(ROUND((IF(E100&lt;0.25,E100+1,E100)-IF(G100&lt;0.25,G100+1,G100))*24,2)))</f>
        <v>-9999</v>
      </c>
      <c r="J100" s="581">
        <f>IF(H100="",-9999,ABS(ROUND((IF(F100&lt;0.25,F100+1,F100)-IF(H100&lt;0.25,H100+1,H100))*24,2)))</f>
        <v>-9999</v>
      </c>
      <c r="N100" s="618"/>
    </row>
    <row r="101" spans="1:14" x14ac:dyDescent="0.2">
      <c r="A101" s="573" t="s">
        <v>176</v>
      </c>
      <c r="B101" s="575">
        <v>42538</v>
      </c>
      <c r="C101" s="573" t="s">
        <v>153</v>
      </c>
      <c r="D101" s="573" t="s">
        <v>174</v>
      </c>
      <c r="E101" s="574">
        <v>0.70833333333333337</v>
      </c>
      <c r="F101" s="574">
        <v>0.9375</v>
      </c>
      <c r="I101" s="579">
        <f>IF(G101="",-9999,ABS(ROUND((IF(E101&lt;0.25,E101+1,E101)-IF(G101&lt;0.25,G101+1,G101))*24,2)))</f>
        <v>-9999</v>
      </c>
      <c r="J101" s="581">
        <f>IF(H101="",-9999,ABS(ROUND((IF(F101&lt;0.25,F101+1,F101)-IF(H101&lt;0.25,H101+1,H101))*24,2)))</f>
        <v>-9999</v>
      </c>
      <c r="N101" s="618"/>
    </row>
    <row r="102" spans="1:14" x14ac:dyDescent="0.2">
      <c r="A102" s="573" t="s">
        <v>207</v>
      </c>
      <c r="B102" s="575">
        <v>42538</v>
      </c>
      <c r="C102" s="573" t="s">
        <v>16</v>
      </c>
      <c r="D102" s="573" t="s">
        <v>67</v>
      </c>
      <c r="E102" s="574">
        <v>0.6875</v>
      </c>
      <c r="F102" s="574">
        <v>0.9375</v>
      </c>
      <c r="I102" s="579">
        <f>IF(G102="",-9999,ABS(ROUND((IF(E102&lt;0.25,E102+1,E102)-IF(G102&lt;0.25,G102+1,G102))*24,2)))</f>
        <v>-9999</v>
      </c>
      <c r="J102" s="581">
        <f>IF(H102="",-9999,ABS(ROUND((IF(F102&lt;0.25,F102+1,F102)-IF(H102&lt;0.25,H102+1,H102))*24,2)))</f>
        <v>-9999</v>
      </c>
      <c r="N102" s="618"/>
    </row>
    <row r="103" spans="1:14" x14ac:dyDescent="0.2">
      <c r="A103" s="573" t="s">
        <v>155</v>
      </c>
      <c r="B103" s="575">
        <v>42538</v>
      </c>
      <c r="C103" s="573" t="s">
        <v>16</v>
      </c>
      <c r="D103" s="573" t="s">
        <v>97</v>
      </c>
      <c r="E103" s="574">
        <v>0.72916666666666663</v>
      </c>
      <c r="F103" s="574">
        <v>0.9375</v>
      </c>
      <c r="I103" s="579">
        <f>IF(G103="",-9999,ABS(ROUND((IF(E103&lt;0.25,E103+1,E103)-IF(G103&lt;0.25,G103+1,G103))*24,2)))</f>
        <v>-9999</v>
      </c>
      <c r="J103" s="581">
        <f>IF(H103="",-9999,ABS(ROUND((IF(F103&lt;0.25,F103+1,F103)-IF(H103&lt;0.25,H103+1,H103))*24,2)))</f>
        <v>-9999</v>
      </c>
      <c r="N103" s="618"/>
    </row>
    <row r="104" spans="1:14" x14ac:dyDescent="0.2">
      <c r="A104" s="573" t="s">
        <v>156</v>
      </c>
      <c r="B104" s="575">
        <v>42538</v>
      </c>
      <c r="C104" s="573" t="s">
        <v>50</v>
      </c>
      <c r="D104" s="573" t="s">
        <v>195</v>
      </c>
      <c r="E104" s="574">
        <v>0.46875</v>
      </c>
      <c r="F104" s="574">
        <v>0.55208333333333337</v>
      </c>
      <c r="I104" s="579">
        <f>IF(G104="",-9999,ABS(ROUND((IF(E104&lt;0.25,E104+1,E104)-IF(G104&lt;0.25,G104+1,G104))*24,2)))</f>
        <v>-9999</v>
      </c>
      <c r="J104" s="581">
        <f>IF(H104="",-9999,ABS(ROUND((IF(F104&lt;0.25,F104+1,F104)-IF(H104&lt;0.25,H104+1,H104))*24,2)))</f>
        <v>-9999</v>
      </c>
      <c r="N104" s="618"/>
    </row>
    <row r="105" spans="1:14" x14ac:dyDescent="0.2">
      <c r="A105" s="573" t="s">
        <v>176</v>
      </c>
      <c r="B105" s="575">
        <v>42539</v>
      </c>
      <c r="C105" s="573" t="s">
        <v>153</v>
      </c>
      <c r="D105" s="573" t="s">
        <v>174</v>
      </c>
      <c r="E105" s="574">
        <v>0.70833333333333337</v>
      </c>
      <c r="F105" s="574">
        <v>0.9375</v>
      </c>
      <c r="I105" s="579">
        <f>IF(G105="",-9999,ABS(ROUND((IF(E105&lt;0.25,E105+1,E105)-IF(G105&lt;0.25,G105+1,G105))*24,2)))</f>
        <v>-9999</v>
      </c>
      <c r="J105" s="581">
        <f>IF(H105="",-9999,ABS(ROUND((IF(F105&lt;0.25,F105+1,F105)-IF(H105&lt;0.25,H105+1,H105))*24,2)))</f>
        <v>-9999</v>
      </c>
      <c r="N105" s="618"/>
    </row>
    <row r="106" spans="1:14" x14ac:dyDescent="0.2">
      <c r="A106" s="573" t="s">
        <v>187</v>
      </c>
      <c r="B106" s="575">
        <v>42539</v>
      </c>
      <c r="C106" s="573" t="s">
        <v>118</v>
      </c>
      <c r="D106" s="573" t="s">
        <v>198</v>
      </c>
      <c r="E106" s="574">
        <v>0.73958333333333337</v>
      </c>
      <c r="F106" s="574">
        <v>0.95833333333333337</v>
      </c>
      <c r="I106" s="579">
        <f>IF(G106="",-9999,ABS(ROUND((IF(E106&lt;0.25,E106+1,E106)-IF(G106&lt;0.25,G106+1,G106))*24,2)))</f>
        <v>-9999</v>
      </c>
      <c r="J106" s="581">
        <f>IF(H106="",-9999,ABS(ROUND((IF(F106&lt;0.25,F106+1,F106)-IF(H106&lt;0.25,H106+1,H106))*24,2)))</f>
        <v>-9999</v>
      </c>
      <c r="N106" s="618"/>
    </row>
    <row r="107" spans="1:14" x14ac:dyDescent="0.2">
      <c r="A107" s="573" t="s">
        <v>177</v>
      </c>
      <c r="B107" s="575">
        <v>42539</v>
      </c>
      <c r="C107" s="573" t="s">
        <v>118</v>
      </c>
      <c r="D107" s="573" t="s">
        <v>198</v>
      </c>
      <c r="E107" s="574">
        <v>0.73958333333333337</v>
      </c>
      <c r="F107" s="574">
        <v>0.9375</v>
      </c>
      <c r="I107" s="579">
        <f>IF(G107="",-9999,ABS(ROUND((IF(E107&lt;0.25,E107+1,E107)-IF(G107&lt;0.25,G107+1,G107))*24,2)))</f>
        <v>-9999</v>
      </c>
      <c r="J107" s="581">
        <f>IF(H107="",-9999,ABS(ROUND((IF(F107&lt;0.25,F107+1,F107)-IF(H107&lt;0.25,H107+1,H107))*24,2)))</f>
        <v>-9999</v>
      </c>
      <c r="N107" s="618"/>
    </row>
    <row r="108" spans="1:14" x14ac:dyDescent="0.2">
      <c r="A108" s="573" t="s">
        <v>183</v>
      </c>
      <c r="B108" s="575">
        <v>42539</v>
      </c>
      <c r="C108" s="573" t="s">
        <v>118</v>
      </c>
      <c r="D108" s="573" t="s">
        <v>198</v>
      </c>
      <c r="E108" s="574">
        <v>0.35416666666666669</v>
      </c>
      <c r="F108" s="574">
        <v>0.88541666666666663</v>
      </c>
      <c r="I108" s="579">
        <f>IF(G108="",-9999,ABS(ROUND((IF(E108&lt;0.25,E108+1,E108)-IF(G108&lt;0.25,G108+1,G108))*24,2)))</f>
        <v>-9999</v>
      </c>
      <c r="J108" s="581">
        <f>IF(H108="",-9999,ABS(ROUND((IF(F108&lt;0.25,F108+1,F108)-IF(H108&lt;0.25,H108+1,H108))*24,2)))</f>
        <v>-9999</v>
      </c>
      <c r="N108" s="618"/>
    </row>
    <row r="109" spans="1:14" x14ac:dyDescent="0.2">
      <c r="A109" s="573" t="s">
        <v>209</v>
      </c>
      <c r="B109" s="575">
        <v>42539</v>
      </c>
      <c r="C109" s="573" t="s">
        <v>118</v>
      </c>
      <c r="D109" s="573" t="s">
        <v>198</v>
      </c>
      <c r="E109" s="574">
        <v>0.73958333333333337</v>
      </c>
      <c r="F109" s="574">
        <v>0.9375</v>
      </c>
      <c r="I109" s="579">
        <f>IF(G109="",-9999,ABS(ROUND((IF(E109&lt;0.25,E109+1,E109)-IF(G109&lt;0.25,G109+1,G109))*24,2)))</f>
        <v>-9999</v>
      </c>
      <c r="J109" s="581">
        <f>IF(H109="",-9999,ABS(ROUND((IF(F109&lt;0.25,F109+1,F109)-IF(H109&lt;0.25,H109+1,H109))*24,2)))</f>
        <v>-9999</v>
      </c>
      <c r="N109" s="618"/>
    </row>
    <row r="110" spans="1:14" x14ac:dyDescent="0.2">
      <c r="A110" s="573" t="s">
        <v>179</v>
      </c>
      <c r="B110" s="575">
        <v>42539</v>
      </c>
      <c r="C110" s="573" t="s">
        <v>118</v>
      </c>
      <c r="D110" s="573" t="s">
        <v>196</v>
      </c>
      <c r="E110" s="574">
        <v>0.375</v>
      </c>
      <c r="F110" s="574">
        <v>0.59375</v>
      </c>
      <c r="I110" s="579">
        <f>IF(G110="",-9999,ABS(ROUND((IF(E110&lt;0.25,E110+1,E110)-IF(G110&lt;0.25,G110+1,G110))*24,2)))</f>
        <v>-9999</v>
      </c>
      <c r="J110" s="581">
        <f>IF(H110="",-9999,ABS(ROUND((IF(F110&lt;0.25,F110+1,F110)-IF(H110&lt;0.25,H110+1,H110))*24,2)))</f>
        <v>-9999</v>
      </c>
      <c r="N110" s="618"/>
    </row>
    <row r="111" spans="1:14" x14ac:dyDescent="0.2">
      <c r="A111" s="573" t="s">
        <v>179</v>
      </c>
      <c r="B111" s="575">
        <v>42539</v>
      </c>
      <c r="C111" s="573" t="s">
        <v>118</v>
      </c>
      <c r="D111" s="573" t="s">
        <v>198</v>
      </c>
      <c r="E111" s="574">
        <v>0.72916666666666663</v>
      </c>
      <c r="F111" s="574">
        <v>0.96875</v>
      </c>
      <c r="I111" s="579">
        <f>IF(G111="",-9999,ABS(ROUND((IF(E111&lt;0.25,E111+1,E111)-IF(G111&lt;0.25,G111+1,G111))*24,2)))</f>
        <v>-9999</v>
      </c>
      <c r="J111" s="581">
        <f>IF(H111="",-9999,ABS(ROUND((IF(F111&lt;0.25,F111+1,F111)-IF(H111&lt;0.25,H111+1,H111))*24,2)))</f>
        <v>-9999</v>
      </c>
      <c r="N111" s="618"/>
    </row>
    <row r="112" spans="1:14" x14ac:dyDescent="0.2">
      <c r="A112" s="573" t="s">
        <v>232</v>
      </c>
      <c r="B112" s="575">
        <v>42539</v>
      </c>
      <c r="C112" s="573" t="s">
        <v>118</v>
      </c>
      <c r="D112" s="573" t="s">
        <v>228</v>
      </c>
      <c r="E112" s="574">
        <v>0.44791666666666669</v>
      </c>
      <c r="F112" s="574">
        <v>0.52083333333333337</v>
      </c>
      <c r="I112" s="579">
        <f>IF(G112="",-9999,ABS(ROUND((IF(E112&lt;0.25,E112+1,E112)-IF(G112&lt;0.25,G112+1,G112))*24,2)))</f>
        <v>-9999</v>
      </c>
      <c r="J112" s="581">
        <f>IF(H112="",-9999,ABS(ROUND((IF(F112&lt;0.25,F112+1,F112)-IF(H112&lt;0.25,H112+1,H112))*24,2)))</f>
        <v>-9999</v>
      </c>
      <c r="N112" s="618"/>
    </row>
    <row r="113" spans="1:14" x14ac:dyDescent="0.2">
      <c r="A113" s="573" t="s">
        <v>156</v>
      </c>
      <c r="B113" s="575">
        <v>42539</v>
      </c>
      <c r="C113" s="573" t="s">
        <v>118</v>
      </c>
      <c r="D113" s="573" t="s">
        <v>198</v>
      </c>
      <c r="E113" s="574">
        <v>0.35416666666666669</v>
      </c>
      <c r="F113" s="574">
        <v>0.88541666666666663</v>
      </c>
      <c r="I113" s="579">
        <f>IF(G113="",-9999,ABS(ROUND((IF(E113&lt;0.25,E113+1,E113)-IF(G113&lt;0.25,G113+1,G113))*24,2)))</f>
        <v>-9999</v>
      </c>
      <c r="J113" s="581">
        <f>IF(H113="",-9999,ABS(ROUND((IF(F113&lt;0.25,F113+1,F113)-IF(H113&lt;0.25,H113+1,H113))*24,2)))</f>
        <v>-9999</v>
      </c>
      <c r="N113" s="618"/>
    </row>
    <row r="114" spans="1:14" x14ac:dyDescent="0.2">
      <c r="A114" s="573" t="s">
        <v>210</v>
      </c>
      <c r="B114" s="575">
        <v>42539</v>
      </c>
      <c r="C114" s="573" t="s">
        <v>118</v>
      </c>
      <c r="D114" s="573" t="s">
        <v>198</v>
      </c>
      <c r="E114" s="574">
        <v>0.73958333333333337</v>
      </c>
      <c r="F114" s="574">
        <v>0.9375</v>
      </c>
      <c r="I114" s="579">
        <f>IF(G114="",-9999,ABS(ROUND((IF(E114&lt;0.25,E114+1,E114)-IF(G114&lt;0.25,G114+1,G114))*24,2)))</f>
        <v>-9999</v>
      </c>
      <c r="J114" s="581">
        <f>IF(H114="",-9999,ABS(ROUND((IF(F114&lt;0.25,F114+1,F114)-IF(H114&lt;0.25,H114+1,H114))*24,2)))</f>
        <v>-9999</v>
      </c>
      <c r="N114" s="618"/>
    </row>
    <row r="115" spans="1:14" x14ac:dyDescent="0.2">
      <c r="A115" s="573" t="s">
        <v>186</v>
      </c>
      <c r="B115" s="575">
        <v>42539</v>
      </c>
      <c r="C115" s="573" t="s">
        <v>118</v>
      </c>
      <c r="D115" s="573" t="s">
        <v>196</v>
      </c>
      <c r="E115" s="574">
        <v>0.35416666666666669</v>
      </c>
      <c r="F115" s="574">
        <v>0.88541666666666663</v>
      </c>
      <c r="I115" s="579">
        <f>IF(G115="",-9999,ABS(ROUND((IF(E115&lt;0.25,E115+1,E115)-IF(G115&lt;0.25,G115+1,G115))*24,2)))</f>
        <v>-9999</v>
      </c>
      <c r="J115" s="581">
        <f>IF(H115="",-9999,ABS(ROUND((IF(F115&lt;0.25,F115+1,F115)-IF(H115&lt;0.25,H115+1,H115))*24,2)))</f>
        <v>-9999</v>
      </c>
      <c r="N115" s="618"/>
    </row>
    <row r="116" spans="1:14" x14ac:dyDescent="0.2">
      <c r="A116" s="573" t="s">
        <v>208</v>
      </c>
      <c r="B116" s="575">
        <v>42539</v>
      </c>
      <c r="C116" s="573" t="s">
        <v>118</v>
      </c>
      <c r="D116" s="573" t="s">
        <v>198</v>
      </c>
      <c r="E116" s="574">
        <v>0.375</v>
      </c>
      <c r="F116" s="574">
        <v>0.57291666666666663</v>
      </c>
      <c r="I116" s="579">
        <f>IF(G116="",-9999,ABS(ROUND((IF(E116&lt;0.25,E116+1,E116)-IF(G116&lt;0.25,G116+1,G116))*24,2)))</f>
        <v>-9999</v>
      </c>
      <c r="J116" s="581">
        <f>IF(H116="",-9999,ABS(ROUND((IF(F116&lt;0.25,F116+1,F116)-IF(H116&lt;0.25,H116+1,H116))*24,2)))</f>
        <v>-9999</v>
      </c>
      <c r="N116" s="618"/>
    </row>
    <row r="117" spans="1:14" x14ac:dyDescent="0.2">
      <c r="A117" s="573" t="s">
        <v>181</v>
      </c>
      <c r="B117" s="575">
        <v>42539</v>
      </c>
      <c r="C117" s="573" t="s">
        <v>118</v>
      </c>
      <c r="D117" s="573" t="s">
        <v>198</v>
      </c>
      <c r="E117" s="574">
        <v>0.39583333333333331</v>
      </c>
      <c r="F117" s="574">
        <v>0.54166666666666663</v>
      </c>
      <c r="I117" s="579">
        <f>IF(G117="",-9999,ABS(ROUND((IF(E117&lt;0.25,E117+1,E117)-IF(G117&lt;0.25,G117+1,G117))*24,2)))</f>
        <v>-9999</v>
      </c>
      <c r="J117" s="581">
        <f>IF(H117="",-9999,ABS(ROUND((IF(F117&lt;0.25,F117+1,F117)-IF(H117&lt;0.25,H117+1,H117))*24,2)))</f>
        <v>-9999</v>
      </c>
      <c r="N117" s="618"/>
    </row>
    <row r="118" spans="1:14" x14ac:dyDescent="0.2">
      <c r="A118" s="573" t="s">
        <v>182</v>
      </c>
      <c r="B118" s="575">
        <v>42539</v>
      </c>
      <c r="C118" s="573" t="s">
        <v>118</v>
      </c>
      <c r="D118" s="573" t="s">
        <v>198</v>
      </c>
      <c r="E118" s="574">
        <v>0.73958333333333337</v>
      </c>
      <c r="F118" s="574">
        <v>0.9375</v>
      </c>
      <c r="I118" s="579">
        <f>IF(G118="",-9999,ABS(ROUND((IF(E118&lt;0.25,E118+1,E118)-IF(G118&lt;0.25,G118+1,G118))*24,2)))</f>
        <v>-9999</v>
      </c>
      <c r="J118" s="581">
        <f>IF(H118="",-9999,ABS(ROUND((IF(F118&lt;0.25,F118+1,F118)-IF(H118&lt;0.25,H118+1,H118))*24,2)))</f>
        <v>-9999</v>
      </c>
      <c r="N118" s="618"/>
    </row>
    <row r="119" spans="1:14" x14ac:dyDescent="0.2">
      <c r="A119" s="573" t="s">
        <v>207</v>
      </c>
      <c r="B119" s="575">
        <v>42539</v>
      </c>
      <c r="C119" s="573" t="s">
        <v>16</v>
      </c>
      <c r="D119" s="573" t="s">
        <v>67</v>
      </c>
      <c r="E119" s="574">
        <v>0.6875</v>
      </c>
      <c r="F119" s="574">
        <v>0.94791666666666663</v>
      </c>
      <c r="I119" s="579">
        <f>IF(G119="",-9999,ABS(ROUND((IF(E119&lt;0.25,E119+1,E119)-IF(G119&lt;0.25,G119+1,G119))*24,2)))</f>
        <v>-9999</v>
      </c>
      <c r="J119" s="581">
        <f>IF(H119="",-9999,ABS(ROUND((IF(F119&lt;0.25,F119+1,F119)-IF(H119&lt;0.25,H119+1,H119))*24,2)))</f>
        <v>-9999</v>
      </c>
      <c r="N119" s="618"/>
    </row>
    <row r="120" spans="1:14" x14ac:dyDescent="0.2">
      <c r="A120" s="573" t="s">
        <v>155</v>
      </c>
      <c r="B120" s="575">
        <v>42539</v>
      </c>
      <c r="C120" s="573" t="s">
        <v>16</v>
      </c>
      <c r="D120" s="573" t="s">
        <v>97</v>
      </c>
      <c r="E120" s="574">
        <v>0.72916666666666663</v>
      </c>
      <c r="F120" s="574">
        <v>0.94791666666666663</v>
      </c>
      <c r="I120" s="579">
        <f>IF(G120="",-9999,ABS(ROUND((IF(E120&lt;0.25,E120+1,E120)-IF(G120&lt;0.25,G120+1,G120))*24,2)))</f>
        <v>-9999</v>
      </c>
      <c r="J120" s="581">
        <f>IF(H120="",-9999,ABS(ROUND((IF(F120&lt;0.25,F120+1,F120)-IF(H120&lt;0.25,H120+1,H120))*24,2)))</f>
        <v>-9999</v>
      </c>
      <c r="N120" s="618"/>
    </row>
    <row r="121" spans="1:14" x14ac:dyDescent="0.2">
      <c r="A121" s="573" t="s">
        <v>192</v>
      </c>
      <c r="B121" s="575">
        <v>42539</v>
      </c>
      <c r="C121" s="573" t="s">
        <v>16</v>
      </c>
      <c r="D121" s="573" t="s">
        <v>97</v>
      </c>
      <c r="E121" s="574">
        <v>0.75</v>
      </c>
      <c r="F121" s="574">
        <v>0.9375</v>
      </c>
      <c r="I121" s="579">
        <f>IF(G121="",-9999,ABS(ROUND((IF(E121&lt;0.25,E121+1,E121)-IF(G121&lt;0.25,G121+1,G121))*24,2)))</f>
        <v>-9999</v>
      </c>
      <c r="J121" s="581">
        <f>IF(H121="",-9999,ABS(ROUND((IF(F121&lt;0.25,F121+1,F121)-IF(H121&lt;0.25,H121+1,H121))*24,2)))</f>
        <v>-9999</v>
      </c>
      <c r="N121" s="618"/>
    </row>
    <row r="122" spans="1:14" x14ac:dyDescent="0.2">
      <c r="A122" s="573" t="s">
        <v>181</v>
      </c>
      <c r="B122" s="575">
        <v>42539</v>
      </c>
      <c r="C122" s="573" t="s">
        <v>145</v>
      </c>
      <c r="D122" s="573" t="s">
        <v>172</v>
      </c>
      <c r="E122" s="574">
        <v>0.58333333333333337</v>
      </c>
      <c r="F122" s="574">
        <v>0.69791666666666663</v>
      </c>
      <c r="I122" s="579">
        <f>IF(G122="",-9999,ABS(ROUND((IF(E122&lt;0.25,E122+1,E122)-IF(G122&lt;0.25,G122+1,G122))*24,2)))</f>
        <v>-9999</v>
      </c>
      <c r="J122" s="581">
        <f>IF(H122="",-9999,ABS(ROUND((IF(F122&lt;0.25,F122+1,F122)-IF(H122&lt;0.25,H122+1,H122))*24,2)))</f>
        <v>-9999</v>
      </c>
      <c r="N122" s="618"/>
    </row>
    <row r="123" spans="1:14" x14ac:dyDescent="0.2">
      <c r="A123" s="573" t="s">
        <v>178</v>
      </c>
      <c r="B123" s="575">
        <v>42539</v>
      </c>
      <c r="C123" s="573" t="s">
        <v>24</v>
      </c>
      <c r="D123" s="573" t="s">
        <v>170</v>
      </c>
      <c r="E123" s="574">
        <v>0.72916666666666663</v>
      </c>
      <c r="F123" s="574">
        <v>0.94791666666666663</v>
      </c>
      <c r="I123" s="579">
        <f>IF(G123="",-9999,ABS(ROUND((IF(E123&lt;0.25,E123+1,E123)-IF(G123&lt;0.25,G123+1,G123))*24,2)))</f>
        <v>-9999</v>
      </c>
      <c r="J123" s="581">
        <f>IF(H123="",-9999,ABS(ROUND((IF(F123&lt;0.25,F123+1,F123)-IF(H123&lt;0.25,H123+1,H123))*24,2)))</f>
        <v>-9999</v>
      </c>
      <c r="N123" s="618"/>
    </row>
    <row r="124" spans="1:14" x14ac:dyDescent="0.2">
      <c r="A124" s="573" t="s">
        <v>207</v>
      </c>
      <c r="B124" s="575">
        <v>42540</v>
      </c>
      <c r="C124" s="573" t="s">
        <v>16</v>
      </c>
      <c r="D124" s="573" t="s">
        <v>67</v>
      </c>
      <c r="E124" s="574">
        <v>0.45833333333333331</v>
      </c>
      <c r="F124" s="574">
        <v>0.67708333333333337</v>
      </c>
      <c r="I124" s="579">
        <f>IF(G124="",-9999,ABS(ROUND((IF(E124&lt;0.25,E124+1,E124)-IF(G124&lt;0.25,G124+1,G124))*24,2)))</f>
        <v>-9999</v>
      </c>
      <c r="J124" s="581">
        <f>IF(H124="",-9999,ABS(ROUND((IF(F124&lt;0.25,F124+1,F124)-IF(H124&lt;0.25,H124+1,H124))*24,2)))</f>
        <v>-9999</v>
      </c>
      <c r="N124" s="618"/>
    </row>
    <row r="125" spans="1:14" x14ac:dyDescent="0.2">
      <c r="A125" s="573" t="s">
        <v>176</v>
      </c>
      <c r="B125" s="575">
        <v>42540</v>
      </c>
      <c r="C125" s="573" t="s">
        <v>16</v>
      </c>
      <c r="D125" s="573" t="s">
        <v>97</v>
      </c>
      <c r="E125" s="574">
        <v>0.5</v>
      </c>
      <c r="F125" s="574">
        <v>0.6875</v>
      </c>
      <c r="I125" s="579">
        <f>IF(G125="",-9999,ABS(ROUND((IF(E125&lt;0.25,E125+1,E125)-IF(G125&lt;0.25,G125+1,G125))*24,2)))</f>
        <v>-9999</v>
      </c>
      <c r="J125" s="581">
        <f>IF(H125="",-9999,ABS(ROUND((IF(F125&lt;0.25,F125+1,F125)-IF(H125&lt;0.25,H125+1,H125))*24,2)))</f>
        <v>-9999</v>
      </c>
      <c r="N125" s="618"/>
    </row>
    <row r="126" spans="1:14" x14ac:dyDescent="0.2">
      <c r="A126" s="573" t="s">
        <v>211</v>
      </c>
      <c r="B126" s="575">
        <v>42540</v>
      </c>
      <c r="C126" s="573" t="s">
        <v>24</v>
      </c>
      <c r="D126" s="573" t="s">
        <v>202</v>
      </c>
      <c r="E126" s="574">
        <v>0.625</v>
      </c>
      <c r="F126" s="574">
        <v>0.83333333333333337</v>
      </c>
      <c r="I126" s="579">
        <f>IF(G126="",-9999,ABS(ROUND((IF(E126&lt;0.25,E126+1,E126)-IF(G126&lt;0.25,G126+1,G126))*24,2)))</f>
        <v>-9999</v>
      </c>
      <c r="J126" s="581">
        <f>IF(H126="",-9999,ABS(ROUND((IF(F126&lt;0.25,F126+1,F126)-IF(H126&lt;0.25,H126+1,H126))*24,2)))</f>
        <v>-9999</v>
      </c>
      <c r="N126" s="618"/>
    </row>
    <row r="127" spans="1:14" x14ac:dyDescent="0.2">
      <c r="A127" s="573" t="s">
        <v>207</v>
      </c>
      <c r="B127" s="575">
        <v>42541</v>
      </c>
      <c r="C127" s="573" t="s">
        <v>119</v>
      </c>
      <c r="D127" s="573" t="s">
        <v>169</v>
      </c>
      <c r="E127" s="574">
        <v>0.63541666666666663</v>
      </c>
      <c r="F127" s="574">
        <v>0.69791666666666663</v>
      </c>
      <c r="I127" s="579">
        <f>IF(G127="",-9999,ABS(ROUND((IF(E127&lt;0.25,E127+1,E127)-IF(G127&lt;0.25,G127+1,G127))*24,2)))</f>
        <v>-9999</v>
      </c>
      <c r="J127" s="581">
        <f>IF(H127="",-9999,ABS(ROUND((IF(F127&lt;0.25,F127+1,F127)-IF(H127&lt;0.25,H127+1,H127))*24,2)))</f>
        <v>-9999</v>
      </c>
      <c r="N127" s="618"/>
    </row>
    <row r="128" spans="1:14" x14ac:dyDescent="0.2">
      <c r="A128" s="573" t="s">
        <v>213</v>
      </c>
      <c r="B128" s="575">
        <v>42541</v>
      </c>
      <c r="C128" s="573" t="s">
        <v>119</v>
      </c>
      <c r="D128" s="573" t="s">
        <v>205</v>
      </c>
      <c r="E128" s="574">
        <v>0.33333333333333331</v>
      </c>
      <c r="F128" s="574">
        <v>0.38541666666666669</v>
      </c>
      <c r="I128" s="579">
        <f>IF(G128="",-9999,ABS(ROUND((IF(E128&lt;0.25,E128+1,E128)-IF(G128&lt;0.25,G128+1,G128))*24,2)))</f>
        <v>-9999</v>
      </c>
      <c r="J128" s="581">
        <f>IF(H128="",-9999,ABS(ROUND((IF(F128&lt;0.25,F128+1,F128)-IF(H128&lt;0.25,H128+1,H128))*24,2)))</f>
        <v>-9999</v>
      </c>
      <c r="N128" s="618"/>
    </row>
    <row r="129" spans="1:14" x14ac:dyDescent="0.2">
      <c r="A129" s="573" t="s">
        <v>233</v>
      </c>
      <c r="B129" s="575">
        <v>42541</v>
      </c>
      <c r="C129" s="573" t="s">
        <v>119</v>
      </c>
      <c r="D129" s="573" t="s">
        <v>205</v>
      </c>
      <c r="E129" s="574">
        <v>0.33333333333333331</v>
      </c>
      <c r="F129" s="574">
        <v>0.38541666666666669</v>
      </c>
      <c r="I129" s="579">
        <f>IF(G129="",-9999,ABS(ROUND((IF(E129&lt;0.25,E129+1,E129)-IF(G129&lt;0.25,G129+1,G129))*24,2)))</f>
        <v>-9999</v>
      </c>
      <c r="J129" s="581">
        <f>IF(H129="",-9999,ABS(ROUND((IF(F129&lt;0.25,F129+1,F129)-IF(H129&lt;0.25,H129+1,H129))*24,2)))</f>
        <v>-9999</v>
      </c>
      <c r="N129" s="618"/>
    </row>
    <row r="130" spans="1:14" x14ac:dyDescent="0.2">
      <c r="A130" s="573" t="s">
        <v>176</v>
      </c>
      <c r="B130" s="575">
        <v>42541</v>
      </c>
      <c r="C130" s="573" t="s">
        <v>119</v>
      </c>
      <c r="D130" s="573" t="s">
        <v>205</v>
      </c>
      <c r="E130" s="574">
        <v>0.33333333333333331</v>
      </c>
      <c r="F130" s="574">
        <v>0.38541666666666669</v>
      </c>
      <c r="I130" s="579">
        <f>IF(G130="",-9999,ABS(ROUND((IF(E130&lt;0.25,E130+1,E130)-IF(G130&lt;0.25,G130+1,G130))*24,2)))</f>
        <v>-9999</v>
      </c>
      <c r="J130" s="581">
        <f>IF(H130="",-9999,ABS(ROUND((IF(F130&lt;0.25,F130+1,F130)-IF(H130&lt;0.25,H130+1,H130))*24,2)))</f>
        <v>-9999</v>
      </c>
      <c r="N130" s="618"/>
    </row>
    <row r="131" spans="1:14" x14ac:dyDescent="0.2">
      <c r="A131" s="573" t="s">
        <v>176</v>
      </c>
      <c r="B131" s="575">
        <v>42541</v>
      </c>
      <c r="C131" s="573" t="s">
        <v>119</v>
      </c>
      <c r="D131" s="573" t="s">
        <v>169</v>
      </c>
      <c r="E131" s="574">
        <v>0.63541666666666663</v>
      </c>
      <c r="F131" s="574">
        <v>0.69791666666666663</v>
      </c>
      <c r="I131" s="579">
        <f>IF(G131="",-9999,ABS(ROUND((IF(E131&lt;0.25,E131+1,E131)-IF(G131&lt;0.25,G131+1,G131))*24,2)))</f>
        <v>-9999</v>
      </c>
      <c r="J131" s="581">
        <f>IF(H131="",-9999,ABS(ROUND((IF(F131&lt;0.25,F131+1,F131)-IF(H131&lt;0.25,H131+1,H131))*24,2)))</f>
        <v>-9999</v>
      </c>
      <c r="N131" s="618"/>
    </row>
    <row r="132" spans="1:14" x14ac:dyDescent="0.2">
      <c r="A132" s="573" t="s">
        <v>186</v>
      </c>
      <c r="B132" s="575">
        <v>42541</v>
      </c>
      <c r="C132" s="573" t="s">
        <v>119</v>
      </c>
      <c r="D132" s="573" t="s">
        <v>169</v>
      </c>
      <c r="E132" s="574">
        <v>0.64583333333333337</v>
      </c>
      <c r="F132" s="574">
        <v>0.6875</v>
      </c>
      <c r="I132" s="579">
        <f>IF(G132="",-9999,ABS(ROUND((IF(E132&lt;0.25,E132+1,E132)-IF(G132&lt;0.25,G132+1,G132))*24,2)))</f>
        <v>-9999</v>
      </c>
      <c r="J132" s="581">
        <f>IF(H132="",-9999,ABS(ROUND((IF(F132&lt;0.25,F132+1,F132)-IF(H132&lt;0.25,H132+1,H132))*24,2)))</f>
        <v>-9999</v>
      </c>
      <c r="N132" s="618"/>
    </row>
    <row r="133" spans="1:14" x14ac:dyDescent="0.2">
      <c r="A133" s="573" t="s">
        <v>156</v>
      </c>
      <c r="B133" s="575">
        <v>42541</v>
      </c>
      <c r="C133" s="573" t="s">
        <v>50</v>
      </c>
      <c r="D133" s="573" t="s">
        <v>195</v>
      </c>
      <c r="E133" s="574">
        <v>0.45833333333333331</v>
      </c>
      <c r="F133" s="574">
        <v>0.58333333333333337</v>
      </c>
      <c r="I133" s="579">
        <f>IF(G133="",-9999,ABS(ROUND((IF(E133&lt;0.25,E133+1,E133)-IF(G133&lt;0.25,G133+1,G133))*24,2)))</f>
        <v>-9999</v>
      </c>
      <c r="J133" s="581">
        <f>IF(H133="",-9999,ABS(ROUND((IF(F133&lt;0.25,F133+1,F133)-IF(H133&lt;0.25,H133+1,H133))*24,2)))</f>
        <v>-9999</v>
      </c>
      <c r="N133" s="618"/>
    </row>
    <row r="134" spans="1:14" x14ac:dyDescent="0.2">
      <c r="A134" s="573" t="s">
        <v>187</v>
      </c>
      <c r="B134" s="575">
        <v>42542</v>
      </c>
      <c r="C134" s="573" t="s">
        <v>118</v>
      </c>
      <c r="D134" s="573" t="s">
        <v>198</v>
      </c>
      <c r="E134" s="574">
        <v>0.6875</v>
      </c>
      <c r="F134" s="574">
        <v>0.79166666666666663</v>
      </c>
      <c r="I134" s="579">
        <f>IF(G134="",-9999,ABS(ROUND((IF(E134&lt;0.25,E134+1,E134)-IF(G134&lt;0.25,G134+1,G134))*24,2)))</f>
        <v>-9999</v>
      </c>
      <c r="J134" s="581">
        <f>IF(H134="",-9999,ABS(ROUND((IF(F134&lt;0.25,F134+1,F134)-IF(H134&lt;0.25,H134+1,H134))*24,2)))</f>
        <v>-9999</v>
      </c>
      <c r="N134" s="618"/>
    </row>
    <row r="135" spans="1:14" x14ac:dyDescent="0.2">
      <c r="A135" s="573" t="s">
        <v>219</v>
      </c>
      <c r="B135" s="575">
        <v>42542</v>
      </c>
      <c r="C135" s="573" t="s">
        <v>118</v>
      </c>
      <c r="D135" s="573" t="s">
        <v>198</v>
      </c>
      <c r="E135" s="574">
        <v>0.69791666666666663</v>
      </c>
      <c r="F135" s="574">
        <v>0.83333333333333337</v>
      </c>
      <c r="I135" s="579">
        <f>IF(G135="",-9999,ABS(ROUND((IF(E135&lt;0.25,E135+1,E135)-IF(G135&lt;0.25,G135+1,G135))*24,2)))</f>
        <v>-9999</v>
      </c>
      <c r="J135" s="581">
        <f>IF(H135="",-9999,ABS(ROUND((IF(F135&lt;0.25,F135+1,F135)-IF(H135&lt;0.25,H135+1,H135))*24,2)))</f>
        <v>-9999</v>
      </c>
      <c r="N135" s="618"/>
    </row>
    <row r="136" spans="1:14" x14ac:dyDescent="0.2">
      <c r="A136" s="573" t="s">
        <v>179</v>
      </c>
      <c r="B136" s="575">
        <v>42542</v>
      </c>
      <c r="C136" s="573" t="s">
        <v>118</v>
      </c>
      <c r="D136" s="573" t="s">
        <v>196</v>
      </c>
      <c r="E136" s="574">
        <v>0.6875</v>
      </c>
      <c r="F136" s="574">
        <v>0.83333333333333337</v>
      </c>
      <c r="I136" s="579">
        <f>IF(G136="",-9999,ABS(ROUND((IF(E136&lt;0.25,E136+1,E136)-IF(G136&lt;0.25,G136+1,G136))*24,2)))</f>
        <v>-9999</v>
      </c>
      <c r="J136" s="581">
        <f>IF(H136="",-9999,ABS(ROUND((IF(F136&lt;0.25,F136+1,F136)-IF(H136&lt;0.25,H136+1,H136))*24,2)))</f>
        <v>-9999</v>
      </c>
      <c r="N136" s="618"/>
    </row>
    <row r="137" spans="1:14" x14ac:dyDescent="0.2">
      <c r="A137" s="573" t="s">
        <v>155</v>
      </c>
      <c r="B137" s="575">
        <v>42542</v>
      </c>
      <c r="C137" s="573" t="s">
        <v>16</v>
      </c>
      <c r="D137" s="573" t="s">
        <v>67</v>
      </c>
      <c r="E137" s="574">
        <v>0.70833333333333337</v>
      </c>
      <c r="F137" s="574">
        <v>0.92708333333333337</v>
      </c>
      <c r="I137" s="579">
        <f>IF(G137="",-9999,ABS(ROUND((IF(E137&lt;0.25,E137+1,E137)-IF(G137&lt;0.25,G137+1,G137))*24,2)))</f>
        <v>-9999</v>
      </c>
      <c r="J137" s="581">
        <f>IF(H137="",-9999,ABS(ROUND((IF(F137&lt;0.25,F137+1,F137)-IF(H137&lt;0.25,H137+1,H137))*24,2)))</f>
        <v>-9999</v>
      </c>
      <c r="N137" s="618"/>
    </row>
    <row r="138" spans="1:14" x14ac:dyDescent="0.2">
      <c r="A138" s="573" t="s">
        <v>156</v>
      </c>
      <c r="B138" s="575">
        <v>42542</v>
      </c>
      <c r="C138" s="573" t="s">
        <v>50</v>
      </c>
      <c r="D138" s="573" t="s">
        <v>195</v>
      </c>
      <c r="E138" s="574">
        <v>0.45833333333333331</v>
      </c>
      <c r="F138" s="574">
        <v>0.58333333333333337</v>
      </c>
      <c r="I138" s="579">
        <f>IF(G138="",-9999,ABS(ROUND((IF(E138&lt;0.25,E138+1,E138)-IF(G138&lt;0.25,G138+1,G138))*24,2)))</f>
        <v>-9999</v>
      </c>
      <c r="J138" s="581">
        <f>IF(H138="",-9999,ABS(ROUND((IF(F138&lt;0.25,F138+1,F138)-IF(H138&lt;0.25,H138+1,H138))*24,2)))</f>
        <v>-9999</v>
      </c>
      <c r="N138" s="618"/>
    </row>
    <row r="139" spans="1:14" x14ac:dyDescent="0.2">
      <c r="A139" s="573" t="s">
        <v>185</v>
      </c>
      <c r="B139" s="575">
        <v>42543</v>
      </c>
      <c r="C139" s="573" t="s">
        <v>118</v>
      </c>
      <c r="D139" s="573" t="s">
        <v>198</v>
      </c>
      <c r="E139" s="574">
        <v>0.69791666666666663</v>
      </c>
      <c r="F139" s="574">
        <v>0.80208333333333337</v>
      </c>
      <c r="I139" s="579">
        <f>IF(G139="",-9999,ABS(ROUND((IF(E139&lt;0.25,E139+1,E139)-IF(G139&lt;0.25,G139+1,G139))*24,2)))</f>
        <v>-9999</v>
      </c>
      <c r="J139" s="581">
        <f>IF(H139="",-9999,ABS(ROUND((IF(F139&lt;0.25,F139+1,F139)-IF(H139&lt;0.25,H139+1,H139))*24,2)))</f>
        <v>-9999</v>
      </c>
      <c r="N139" s="618"/>
    </row>
    <row r="140" spans="1:14" x14ac:dyDescent="0.2">
      <c r="A140" s="573" t="s">
        <v>155</v>
      </c>
      <c r="B140" s="575">
        <v>42543</v>
      </c>
      <c r="C140" s="573" t="s">
        <v>118</v>
      </c>
      <c r="D140" s="573" t="s">
        <v>198</v>
      </c>
      <c r="E140" s="574">
        <v>0.69791666666666663</v>
      </c>
      <c r="F140" s="574">
        <v>0.80208333333333337</v>
      </c>
      <c r="I140" s="579">
        <f>IF(G140="",-9999,ABS(ROUND((IF(E140&lt;0.25,E140+1,E140)-IF(G140&lt;0.25,G140+1,G140))*24,2)))</f>
        <v>-9999</v>
      </c>
      <c r="J140" s="581">
        <f>IF(H140="",-9999,ABS(ROUND((IF(F140&lt;0.25,F140+1,F140)-IF(H140&lt;0.25,H140+1,H140))*24,2)))</f>
        <v>-9999</v>
      </c>
      <c r="N140" s="618"/>
    </row>
    <row r="141" spans="1:14" x14ac:dyDescent="0.2">
      <c r="A141" s="573" t="s">
        <v>188</v>
      </c>
      <c r="B141" s="575">
        <v>42543</v>
      </c>
      <c r="C141" s="573" t="s">
        <v>118</v>
      </c>
      <c r="D141" s="573" t="s">
        <v>198</v>
      </c>
      <c r="E141" s="574">
        <v>0.69791666666666663</v>
      </c>
      <c r="F141" s="574">
        <v>0.80208333333333337</v>
      </c>
      <c r="I141" s="579">
        <f>IF(G141="",-9999,ABS(ROUND((IF(E141&lt;0.25,E141+1,E141)-IF(G141&lt;0.25,G141+1,G141))*24,2)))</f>
        <v>-9999</v>
      </c>
      <c r="J141" s="581">
        <f>IF(H141="",-9999,ABS(ROUND((IF(F141&lt;0.25,F141+1,F141)-IF(H141&lt;0.25,H141+1,H141))*24,2)))</f>
        <v>-9999</v>
      </c>
      <c r="N141" s="618"/>
    </row>
    <row r="142" spans="1:14" x14ac:dyDescent="0.2">
      <c r="A142" s="573" t="s">
        <v>179</v>
      </c>
      <c r="B142" s="575">
        <v>42543</v>
      </c>
      <c r="C142" s="573" t="s">
        <v>118</v>
      </c>
      <c r="D142" s="573" t="s">
        <v>196</v>
      </c>
      <c r="E142" s="574">
        <v>0.6875</v>
      </c>
      <c r="F142" s="574">
        <v>0.80208333333333337</v>
      </c>
      <c r="I142" s="579">
        <f>IF(G142="",-9999,ABS(ROUND((IF(E142&lt;0.25,E142+1,E142)-IF(G142&lt;0.25,G142+1,G142))*24,2)))</f>
        <v>-9999</v>
      </c>
      <c r="J142" s="581">
        <f>IF(H142="",-9999,ABS(ROUND((IF(F142&lt;0.25,F142+1,F142)-IF(H142&lt;0.25,H142+1,H142))*24,2)))</f>
        <v>-9999</v>
      </c>
      <c r="N142" s="618"/>
    </row>
    <row r="143" spans="1:14" x14ac:dyDescent="0.2">
      <c r="A143" s="573" t="s">
        <v>207</v>
      </c>
      <c r="B143" s="575">
        <v>42543</v>
      </c>
      <c r="C143" s="573" t="s">
        <v>16</v>
      </c>
      <c r="D143" s="573" t="s">
        <v>67</v>
      </c>
      <c r="E143" s="574">
        <v>0.70833333333333337</v>
      </c>
      <c r="F143" s="574">
        <v>0.92708333333333337</v>
      </c>
      <c r="I143" s="579">
        <f>IF(G143="",-9999,ABS(ROUND((IF(E143&lt;0.25,E143+1,E143)-IF(G143&lt;0.25,G143+1,G143))*24,2)))</f>
        <v>-9999</v>
      </c>
      <c r="J143" s="581">
        <f>IF(H143="",-9999,ABS(ROUND((IF(F143&lt;0.25,F143+1,F143)-IF(H143&lt;0.25,H143+1,H143))*24,2)))</f>
        <v>-9999</v>
      </c>
      <c r="N143" s="618"/>
    </row>
    <row r="144" spans="1:14" x14ac:dyDescent="0.2">
      <c r="A144" s="573" t="s">
        <v>180</v>
      </c>
      <c r="B144" s="575">
        <v>42543</v>
      </c>
      <c r="C144" s="573" t="s">
        <v>145</v>
      </c>
      <c r="D144" s="573" t="s">
        <v>172</v>
      </c>
      <c r="E144" s="574">
        <v>0.45833333333333331</v>
      </c>
      <c r="F144" s="574">
        <v>0.60416666666666663</v>
      </c>
      <c r="H144" s="574">
        <v>0.60416666666666663</v>
      </c>
      <c r="I144" s="579">
        <f>IF(G144="",-9999,ABS(ROUND((IF(E144&lt;0.25,E144+1,E144)-IF(G144&lt;0.25,G144+1,G144))*24,2)))</f>
        <v>-9999</v>
      </c>
      <c r="J144" s="581">
        <f>IF(H144="",-9999,ABS(ROUND((IF(F144&lt;0.25,F144+1,F144)-IF(H144&lt;0.25,H144+1,H144))*24,2)))</f>
        <v>0</v>
      </c>
      <c r="N144" s="618"/>
    </row>
    <row r="145" spans="1:14" x14ac:dyDescent="0.2">
      <c r="A145" s="573" t="s">
        <v>180</v>
      </c>
      <c r="B145" s="575">
        <v>42543</v>
      </c>
      <c r="C145" s="573" t="s">
        <v>145</v>
      </c>
      <c r="D145" s="573" t="s">
        <v>172</v>
      </c>
      <c r="E145" s="574">
        <v>0.6875</v>
      </c>
      <c r="F145" s="574">
        <v>0.90625</v>
      </c>
      <c r="I145" s="579">
        <f>IF(G145="",-9999,ABS(ROUND((IF(E145&lt;0.25,E145+1,E145)-IF(G145&lt;0.25,G145+1,G145))*24,2)))</f>
        <v>-9999</v>
      </c>
      <c r="J145" s="581">
        <f>IF(H145="",-9999,ABS(ROUND((IF(F145&lt;0.25,F145+1,F145)-IF(H145&lt;0.25,H145+1,H145))*24,2)))</f>
        <v>-9999</v>
      </c>
      <c r="N145" s="618"/>
    </row>
    <row r="146" spans="1:14" x14ac:dyDescent="0.2">
      <c r="A146" s="573" t="s">
        <v>156</v>
      </c>
      <c r="B146" s="575">
        <v>42543</v>
      </c>
      <c r="C146" s="573" t="s">
        <v>50</v>
      </c>
      <c r="D146" s="573" t="s">
        <v>195</v>
      </c>
      <c r="E146" s="574">
        <v>0.45833333333333331</v>
      </c>
      <c r="F146" s="574">
        <v>0.58333333333333337</v>
      </c>
      <c r="I146" s="579">
        <f>IF(G146="",-9999,ABS(ROUND((IF(E146&lt;0.25,E146+1,E146)-IF(G146&lt;0.25,G146+1,G146))*24,2)))</f>
        <v>-9999</v>
      </c>
      <c r="J146" s="581">
        <f>IF(H146="",-9999,ABS(ROUND((IF(F146&lt;0.25,F146+1,F146)-IF(H146&lt;0.25,H146+1,H146))*24,2)))</f>
        <v>-9999</v>
      </c>
      <c r="N146" s="618"/>
    </row>
    <row r="147" spans="1:14" x14ac:dyDescent="0.2">
      <c r="A147" s="573" t="s">
        <v>185</v>
      </c>
      <c r="B147" s="575">
        <v>42544</v>
      </c>
      <c r="C147" s="573" t="s">
        <v>118</v>
      </c>
      <c r="D147" s="573" t="s">
        <v>198</v>
      </c>
      <c r="E147" s="574">
        <v>0.63541666666666663</v>
      </c>
      <c r="F147" s="574">
        <v>0.82291666666666663</v>
      </c>
      <c r="I147" s="579">
        <f>IF(G147="",-9999,ABS(ROUND((IF(E147&lt;0.25,E147+1,E147)-IF(G147&lt;0.25,G147+1,G147))*24,2)))</f>
        <v>-9999</v>
      </c>
      <c r="J147" s="581">
        <f>IF(H147="",-9999,ABS(ROUND((IF(F147&lt;0.25,F147+1,F147)-IF(H147&lt;0.25,H147+1,H147))*24,2)))</f>
        <v>-9999</v>
      </c>
      <c r="N147" s="618"/>
    </row>
    <row r="148" spans="1:14" x14ac:dyDescent="0.2">
      <c r="A148" s="573" t="s">
        <v>207</v>
      </c>
      <c r="B148" s="575">
        <v>42544</v>
      </c>
      <c r="C148" s="573" t="s">
        <v>118</v>
      </c>
      <c r="D148" s="573" t="s">
        <v>198</v>
      </c>
      <c r="E148" s="574">
        <v>0.64583333333333337</v>
      </c>
      <c r="F148" s="574">
        <v>0.97916666666666663</v>
      </c>
      <c r="I148" s="579">
        <f>IF(G148="",-9999,ABS(ROUND((IF(E148&lt;0.25,E148+1,E148)-IF(G148&lt;0.25,G148+1,G148))*24,2)))</f>
        <v>-9999</v>
      </c>
      <c r="J148" s="581">
        <f>IF(H148="",-9999,ABS(ROUND((IF(F148&lt;0.25,F148+1,F148)-IF(H148&lt;0.25,H148+1,H148))*24,2)))</f>
        <v>-9999</v>
      </c>
      <c r="N148" s="618"/>
    </row>
    <row r="149" spans="1:14" x14ac:dyDescent="0.2">
      <c r="A149" s="573" t="s">
        <v>233</v>
      </c>
      <c r="B149" s="575">
        <v>42544</v>
      </c>
      <c r="C149" s="573" t="s">
        <v>118</v>
      </c>
      <c r="D149" s="573" t="s">
        <v>198</v>
      </c>
      <c r="E149" s="574">
        <v>0.65625</v>
      </c>
      <c r="F149" s="574">
        <v>0.97916666666666663</v>
      </c>
      <c r="I149" s="579">
        <f>IF(G149="",-9999,ABS(ROUND((IF(E149&lt;0.25,E149+1,E149)-IF(G149&lt;0.25,G149+1,G149))*24,2)))</f>
        <v>-9999</v>
      </c>
      <c r="J149" s="581">
        <f>IF(H149="",-9999,ABS(ROUND((IF(F149&lt;0.25,F149+1,F149)-IF(H149&lt;0.25,H149+1,H149))*24,2)))</f>
        <v>-9999</v>
      </c>
      <c r="N149" s="618"/>
    </row>
    <row r="150" spans="1:14" x14ac:dyDescent="0.2">
      <c r="A150" s="573" t="s">
        <v>209</v>
      </c>
      <c r="B150" s="575">
        <v>42544</v>
      </c>
      <c r="C150" s="573" t="s">
        <v>118</v>
      </c>
      <c r="D150" s="573" t="s">
        <v>198</v>
      </c>
      <c r="E150" s="574">
        <v>0.65625</v>
      </c>
      <c r="F150" s="574">
        <v>0.97916666666666663</v>
      </c>
      <c r="I150" s="579">
        <f>IF(G150="",-9999,ABS(ROUND((IF(E150&lt;0.25,E150+1,E150)-IF(G150&lt;0.25,G150+1,G150))*24,2)))</f>
        <v>-9999</v>
      </c>
      <c r="J150" s="581">
        <f>IF(H150="",-9999,ABS(ROUND((IF(F150&lt;0.25,F150+1,F150)-IF(H150&lt;0.25,H150+1,H150))*24,2)))</f>
        <v>-9999</v>
      </c>
      <c r="N150" s="618"/>
    </row>
    <row r="151" spans="1:14" x14ac:dyDescent="0.2">
      <c r="A151" s="573" t="s">
        <v>184</v>
      </c>
      <c r="B151" s="575">
        <v>42544</v>
      </c>
      <c r="C151" s="573" t="s">
        <v>118</v>
      </c>
      <c r="D151" s="573" t="s">
        <v>198</v>
      </c>
      <c r="E151" s="574">
        <v>0.64583333333333337</v>
      </c>
      <c r="F151" s="574">
        <v>0.82291666666666663</v>
      </c>
      <c r="I151" s="579">
        <f>IF(G151="",-9999,ABS(ROUND((IF(E151&lt;0.25,E151+1,E151)-IF(G151&lt;0.25,G151+1,G151))*24,2)))</f>
        <v>-9999</v>
      </c>
      <c r="J151" s="581">
        <f>IF(H151="",-9999,ABS(ROUND((IF(F151&lt;0.25,F151+1,F151)-IF(H151&lt;0.25,H151+1,H151))*24,2)))</f>
        <v>-9999</v>
      </c>
      <c r="N151" s="618"/>
    </row>
    <row r="152" spans="1:14" x14ac:dyDescent="0.2">
      <c r="A152" s="573" t="s">
        <v>179</v>
      </c>
      <c r="B152" s="575">
        <v>42544</v>
      </c>
      <c r="C152" s="573" t="s">
        <v>118</v>
      </c>
      <c r="D152" s="573" t="s">
        <v>196</v>
      </c>
      <c r="E152" s="574">
        <v>0.625</v>
      </c>
      <c r="F152" s="574">
        <v>0.8125</v>
      </c>
      <c r="I152" s="579">
        <f>IF(G152="",-9999,ABS(ROUND((IF(E152&lt;0.25,E152+1,E152)-IF(G152&lt;0.25,G152+1,G152))*24,2)))</f>
        <v>-9999</v>
      </c>
      <c r="J152" s="581">
        <f>IF(H152="",-9999,ABS(ROUND((IF(F152&lt;0.25,F152+1,F152)-IF(H152&lt;0.25,H152+1,H152))*24,2)))</f>
        <v>-9999</v>
      </c>
      <c r="N152" s="618"/>
    </row>
    <row r="153" spans="1:14" x14ac:dyDescent="0.2">
      <c r="A153" s="573" t="s">
        <v>214</v>
      </c>
      <c r="B153" s="575">
        <v>42544</v>
      </c>
      <c r="C153" s="573" t="s">
        <v>118</v>
      </c>
      <c r="D153" s="573" t="s">
        <v>198</v>
      </c>
      <c r="E153" s="574">
        <v>0.64583333333333337</v>
      </c>
      <c r="F153" s="574">
        <v>0.97916666666666663</v>
      </c>
      <c r="I153" s="579">
        <f>IF(G153="",-9999,ABS(ROUND((IF(E153&lt;0.25,E153+1,E153)-IF(G153&lt;0.25,G153+1,G153))*24,2)))</f>
        <v>-9999</v>
      </c>
      <c r="J153" s="581">
        <f>IF(H153="",-9999,ABS(ROUND((IF(F153&lt;0.25,F153+1,F153)-IF(H153&lt;0.25,H153+1,H153))*24,2)))</f>
        <v>-9999</v>
      </c>
      <c r="N153" s="618"/>
    </row>
    <row r="154" spans="1:14" x14ac:dyDescent="0.2">
      <c r="A154" s="573" t="s">
        <v>156</v>
      </c>
      <c r="B154" s="575">
        <v>42544</v>
      </c>
      <c r="C154" s="573" t="s">
        <v>118</v>
      </c>
      <c r="D154" s="573" t="s">
        <v>198</v>
      </c>
      <c r="E154" s="574">
        <v>0.64583333333333337</v>
      </c>
      <c r="F154" s="574">
        <v>0.97916666666666663</v>
      </c>
      <c r="I154" s="579">
        <f>IF(G154="",-9999,ABS(ROUND((IF(E154&lt;0.25,E154+1,E154)-IF(G154&lt;0.25,G154+1,G154))*24,2)))</f>
        <v>-9999</v>
      </c>
      <c r="J154" s="581">
        <f>IF(H154="",-9999,ABS(ROUND((IF(F154&lt;0.25,F154+1,F154)-IF(H154&lt;0.25,H154+1,H154))*24,2)))</f>
        <v>-9999</v>
      </c>
      <c r="N154" s="618"/>
    </row>
    <row r="155" spans="1:14" x14ac:dyDescent="0.2">
      <c r="A155" s="573" t="s">
        <v>186</v>
      </c>
      <c r="B155" s="575">
        <v>42544</v>
      </c>
      <c r="C155" s="573" t="s">
        <v>118</v>
      </c>
      <c r="D155" s="573" t="s">
        <v>196</v>
      </c>
      <c r="E155" s="574">
        <v>0.64583333333333337</v>
      </c>
      <c r="F155" s="574">
        <v>0.98958333333333337</v>
      </c>
      <c r="I155" s="579">
        <f>IF(G155="",-9999,ABS(ROUND((IF(E155&lt;0.25,E155+1,E155)-IF(G155&lt;0.25,G155+1,G155))*24,2)))</f>
        <v>-9999</v>
      </c>
      <c r="J155" s="581">
        <f>IF(H155="",-9999,ABS(ROUND((IF(F155&lt;0.25,F155+1,F155)-IF(H155&lt;0.25,H155+1,H155))*24,2)))</f>
        <v>-9999</v>
      </c>
      <c r="N155" s="618"/>
    </row>
    <row r="156" spans="1:14" x14ac:dyDescent="0.2">
      <c r="A156" s="573" t="s">
        <v>157</v>
      </c>
      <c r="B156" s="575">
        <v>42544</v>
      </c>
      <c r="C156" s="573" t="s">
        <v>118</v>
      </c>
      <c r="D156" s="573" t="s">
        <v>198</v>
      </c>
      <c r="E156" s="574">
        <v>0.63541666666666663</v>
      </c>
      <c r="F156" s="574">
        <v>0.82291666666666663</v>
      </c>
      <c r="I156" s="579">
        <f>IF(G156="",-9999,ABS(ROUND((IF(E156&lt;0.25,E156+1,E156)-IF(G156&lt;0.25,G156+1,G156))*24,2)))</f>
        <v>-9999</v>
      </c>
      <c r="J156" s="581">
        <f>IF(H156="",-9999,ABS(ROUND((IF(F156&lt;0.25,F156+1,F156)-IF(H156&lt;0.25,H156+1,H156))*24,2)))</f>
        <v>-9999</v>
      </c>
      <c r="N156" s="618"/>
    </row>
    <row r="157" spans="1:14" x14ac:dyDescent="0.2">
      <c r="A157" s="573" t="s">
        <v>191</v>
      </c>
      <c r="B157" s="575">
        <v>42544</v>
      </c>
      <c r="C157" s="573" t="s">
        <v>118</v>
      </c>
      <c r="D157" s="573" t="s">
        <v>198</v>
      </c>
      <c r="E157" s="574">
        <v>0.64583333333333337</v>
      </c>
      <c r="F157" s="574">
        <v>0.97916666666666663</v>
      </c>
      <c r="I157" s="579">
        <f>IF(G157="",-9999,ABS(ROUND((IF(E157&lt;0.25,E157+1,E157)-IF(G157&lt;0.25,G157+1,G157))*24,2)))</f>
        <v>-9999</v>
      </c>
      <c r="J157" s="581">
        <f>IF(H157="",-9999,ABS(ROUND((IF(F157&lt;0.25,F157+1,F157)-IF(H157&lt;0.25,H157+1,H157))*24,2)))</f>
        <v>-9999</v>
      </c>
      <c r="N157" s="618"/>
    </row>
    <row r="158" spans="1:14" x14ac:dyDescent="0.2">
      <c r="A158" s="573" t="s">
        <v>182</v>
      </c>
      <c r="B158" s="575">
        <v>42544</v>
      </c>
      <c r="C158" s="573" t="s">
        <v>118</v>
      </c>
      <c r="D158" s="573" t="s">
        <v>198</v>
      </c>
      <c r="E158" s="574">
        <v>0.64583333333333337</v>
      </c>
      <c r="F158" s="574">
        <v>0.97916666666666663</v>
      </c>
      <c r="I158" s="579">
        <f>IF(G158="",-9999,ABS(ROUND((IF(E158&lt;0.25,E158+1,E158)-IF(G158&lt;0.25,G158+1,G158))*24,2)))</f>
        <v>-9999</v>
      </c>
      <c r="J158" s="581">
        <f>IF(H158="",-9999,ABS(ROUND((IF(F158&lt;0.25,F158+1,F158)-IF(H158&lt;0.25,H158+1,H158))*24,2)))</f>
        <v>-9999</v>
      </c>
      <c r="N158" s="618"/>
    </row>
    <row r="159" spans="1:14" x14ac:dyDescent="0.2">
      <c r="A159" s="573" t="s">
        <v>155</v>
      </c>
      <c r="B159" s="575">
        <v>42544</v>
      </c>
      <c r="C159" s="573" t="s">
        <v>16</v>
      </c>
      <c r="D159" s="573" t="s">
        <v>67</v>
      </c>
      <c r="E159" s="574">
        <v>0.70833333333333337</v>
      </c>
      <c r="F159" s="574">
        <v>0.91666666666666663</v>
      </c>
      <c r="I159" s="579">
        <f>IF(G159="",-9999,ABS(ROUND((IF(E159&lt;0.25,E159+1,E159)-IF(G159&lt;0.25,G159+1,G159))*24,2)))</f>
        <v>-9999</v>
      </c>
      <c r="J159" s="581">
        <f>IF(H159="",-9999,ABS(ROUND((IF(F159&lt;0.25,F159+1,F159)-IF(H159&lt;0.25,H159+1,H159))*24,2)))</f>
        <v>-9999</v>
      </c>
      <c r="N159" s="618"/>
    </row>
    <row r="160" spans="1:14" x14ac:dyDescent="0.2">
      <c r="A160" s="573" t="s">
        <v>212</v>
      </c>
      <c r="B160" s="575">
        <v>42544</v>
      </c>
      <c r="C160" s="573" t="s">
        <v>145</v>
      </c>
      <c r="D160" s="573" t="s">
        <v>172</v>
      </c>
      <c r="E160" s="574">
        <v>0.6875</v>
      </c>
      <c r="F160" s="574">
        <v>0.85416666666666663</v>
      </c>
      <c r="I160" s="579">
        <f>IF(G160="",-9999,ABS(ROUND((IF(E160&lt;0.25,E160+1,E160)-IF(G160&lt;0.25,G160+1,G160))*24,2)))</f>
        <v>-9999</v>
      </c>
      <c r="J160" s="581">
        <f>IF(H160="",-9999,ABS(ROUND((IF(F160&lt;0.25,F160+1,F160)-IF(H160&lt;0.25,H160+1,H160))*24,2)))</f>
        <v>-9999</v>
      </c>
      <c r="N160" s="618"/>
    </row>
    <row r="161" spans="1:14" x14ac:dyDescent="0.2">
      <c r="A161" s="573" t="s">
        <v>156</v>
      </c>
      <c r="B161" s="575">
        <v>42544</v>
      </c>
      <c r="C161" s="573" t="s">
        <v>50</v>
      </c>
      <c r="D161" s="573" t="s">
        <v>195</v>
      </c>
      <c r="E161" s="574">
        <v>0.45833333333333331</v>
      </c>
      <c r="F161" s="574">
        <v>0.625</v>
      </c>
      <c r="I161" s="579">
        <f>IF(G161="",-9999,ABS(ROUND((IF(E161&lt;0.25,E161+1,E161)-IF(G161&lt;0.25,G161+1,G161))*24,2)))</f>
        <v>-9999</v>
      </c>
      <c r="J161" s="581">
        <f>IF(H161="",-9999,ABS(ROUND((IF(F161&lt;0.25,F161+1,F161)-IF(H161&lt;0.25,H161+1,H161))*24,2)))</f>
        <v>-9999</v>
      </c>
      <c r="N161" s="618"/>
    </row>
    <row r="162" spans="1:14" x14ac:dyDescent="0.2">
      <c r="A162" s="573" t="s">
        <v>189</v>
      </c>
      <c r="B162" s="575">
        <v>42545</v>
      </c>
      <c r="C162" s="573" t="s">
        <v>77</v>
      </c>
      <c r="D162" s="573" t="s">
        <v>175</v>
      </c>
      <c r="E162" s="574">
        <v>0.9375</v>
      </c>
      <c r="F162" s="574">
        <v>0.11458333333333333</v>
      </c>
      <c r="I162" s="579">
        <f>IF(G162="",-9999,ABS(ROUND((IF(E162&lt;0.25,E162+1,E162)-IF(G162&lt;0.25,G162+1,G162))*24,2)))</f>
        <v>-9999</v>
      </c>
      <c r="J162" s="581">
        <f>IF(H162="",-9999,ABS(ROUND((IF(F162&lt;0.25,F162+1,F162)-IF(H162&lt;0.25,H162+1,H162))*24,2)))</f>
        <v>-9999</v>
      </c>
      <c r="N162" s="618"/>
    </row>
    <row r="163" spans="1:14" x14ac:dyDescent="0.2">
      <c r="A163" s="573" t="s">
        <v>177</v>
      </c>
      <c r="B163" s="575">
        <v>42545</v>
      </c>
      <c r="C163" s="573" t="s">
        <v>153</v>
      </c>
      <c r="D163" s="573" t="s">
        <v>174</v>
      </c>
      <c r="E163" s="574">
        <v>0.70833333333333337</v>
      </c>
      <c r="F163" s="574">
        <v>0.89583333333333337</v>
      </c>
      <c r="I163" s="579">
        <f>IF(G163="",-9999,ABS(ROUND((IF(E163&lt;0.25,E163+1,E163)-IF(G163&lt;0.25,G163+1,G163))*24,2)))</f>
        <v>-9999</v>
      </c>
      <c r="J163" s="581">
        <f>IF(H163="",-9999,ABS(ROUND((IF(F163&lt;0.25,F163+1,F163)-IF(H163&lt;0.25,H163+1,H163))*24,2)))</f>
        <v>-9999</v>
      </c>
      <c r="N163" s="618"/>
    </row>
    <row r="164" spans="1:14" x14ac:dyDescent="0.2">
      <c r="A164" s="573" t="s">
        <v>207</v>
      </c>
      <c r="B164" s="575">
        <v>42545</v>
      </c>
      <c r="C164" s="573" t="s">
        <v>118</v>
      </c>
      <c r="D164" s="573" t="s">
        <v>196</v>
      </c>
      <c r="E164" s="574">
        <v>0.625</v>
      </c>
      <c r="F164" s="574">
        <v>0.95833333333333337</v>
      </c>
      <c r="I164" s="579">
        <f>IF(G164="",-9999,ABS(ROUND((IF(E164&lt;0.25,E164+1,E164)-IF(G164&lt;0.25,G164+1,G164))*24,2)))</f>
        <v>-9999</v>
      </c>
      <c r="J164" s="581">
        <f>IF(H164="",-9999,ABS(ROUND((IF(F164&lt;0.25,F164+1,F164)-IF(H164&lt;0.25,H164+1,H164))*24,2)))</f>
        <v>-9999</v>
      </c>
      <c r="N164" s="618"/>
    </row>
    <row r="165" spans="1:14" x14ac:dyDescent="0.2">
      <c r="A165" s="573" t="s">
        <v>188</v>
      </c>
      <c r="B165" s="575">
        <v>42545</v>
      </c>
      <c r="C165" s="573" t="s">
        <v>118</v>
      </c>
      <c r="D165" s="573" t="s">
        <v>198</v>
      </c>
      <c r="E165" s="574">
        <v>0.64583333333333337</v>
      </c>
      <c r="F165" s="574">
        <v>0.95833333333333337</v>
      </c>
      <c r="I165" s="579">
        <f>IF(G165="",-9999,ABS(ROUND((IF(E165&lt;0.25,E165+1,E165)-IF(G165&lt;0.25,G165+1,G165))*24,2)))</f>
        <v>-9999</v>
      </c>
      <c r="J165" s="581">
        <f>IF(H165="",-9999,ABS(ROUND((IF(F165&lt;0.25,F165+1,F165)-IF(H165&lt;0.25,H165+1,H165))*24,2)))</f>
        <v>-9999</v>
      </c>
      <c r="N165" s="618"/>
    </row>
    <row r="166" spans="1:14" x14ac:dyDescent="0.2">
      <c r="A166" s="573" t="s">
        <v>187</v>
      </c>
      <c r="B166" s="575">
        <v>42545</v>
      </c>
      <c r="C166" s="573" t="s">
        <v>118</v>
      </c>
      <c r="D166" s="573" t="s">
        <v>198</v>
      </c>
      <c r="E166" s="574">
        <v>0.58333333333333337</v>
      </c>
      <c r="F166" s="574">
        <v>0.9375</v>
      </c>
      <c r="I166" s="579">
        <f>IF(G166="",-9999,ABS(ROUND((IF(E166&lt;0.25,E166+1,E166)-IF(G166&lt;0.25,G166+1,G166))*24,2)))</f>
        <v>-9999</v>
      </c>
      <c r="J166" s="581">
        <f>IF(H166="",-9999,ABS(ROUND((IF(F166&lt;0.25,F166+1,F166)-IF(H166&lt;0.25,H166+1,H166))*24,2)))</f>
        <v>-9999</v>
      </c>
      <c r="N166" s="618"/>
    </row>
    <row r="167" spans="1:14" x14ac:dyDescent="0.2">
      <c r="A167" s="573" t="s">
        <v>183</v>
      </c>
      <c r="B167" s="575">
        <v>42545</v>
      </c>
      <c r="C167" s="573" t="s">
        <v>118</v>
      </c>
      <c r="D167" s="573" t="s">
        <v>198</v>
      </c>
      <c r="E167" s="574">
        <v>0.63541666666666663</v>
      </c>
      <c r="F167" s="574">
        <v>0.94791666666666663</v>
      </c>
      <c r="I167" s="579">
        <f>IF(G167="",-9999,ABS(ROUND((IF(E167&lt;0.25,E167+1,E167)-IF(G167&lt;0.25,G167+1,G167))*24,2)))</f>
        <v>-9999</v>
      </c>
      <c r="J167" s="581">
        <f>IF(H167="",-9999,ABS(ROUND((IF(F167&lt;0.25,F167+1,F167)-IF(H167&lt;0.25,H167+1,H167))*24,2)))</f>
        <v>-9999</v>
      </c>
      <c r="N167" s="618"/>
    </row>
    <row r="168" spans="1:14" x14ac:dyDescent="0.2">
      <c r="A168" s="573" t="s">
        <v>213</v>
      </c>
      <c r="B168" s="575">
        <v>42545</v>
      </c>
      <c r="C168" s="573" t="s">
        <v>118</v>
      </c>
      <c r="D168" s="573" t="s">
        <v>198</v>
      </c>
      <c r="E168" s="574">
        <v>0.58333333333333337</v>
      </c>
      <c r="F168" s="574">
        <v>0.9375</v>
      </c>
      <c r="I168" s="579">
        <f>IF(G168="",-9999,ABS(ROUND((IF(E168&lt;0.25,E168+1,E168)-IF(G168&lt;0.25,G168+1,G168))*24,2)))</f>
        <v>-9999</v>
      </c>
      <c r="J168" s="581">
        <f>IF(H168="",-9999,ABS(ROUND((IF(F168&lt;0.25,F168+1,F168)-IF(H168&lt;0.25,H168+1,H168))*24,2)))</f>
        <v>-9999</v>
      </c>
      <c r="N168" s="618"/>
    </row>
    <row r="169" spans="1:14" x14ac:dyDescent="0.2">
      <c r="A169" s="573" t="s">
        <v>233</v>
      </c>
      <c r="B169" s="575">
        <v>42545</v>
      </c>
      <c r="C169" s="573" t="s">
        <v>118</v>
      </c>
      <c r="D169" s="573" t="s">
        <v>198</v>
      </c>
      <c r="E169" s="574">
        <v>0.63541666666666663</v>
      </c>
      <c r="F169" s="574">
        <v>0.9375</v>
      </c>
      <c r="I169" s="579">
        <f>IF(G169="",-9999,ABS(ROUND((IF(E169&lt;0.25,E169+1,E169)-IF(G169&lt;0.25,G169+1,G169))*24,2)))</f>
        <v>-9999</v>
      </c>
      <c r="J169" s="581">
        <f>IF(H169="",-9999,ABS(ROUND((IF(F169&lt;0.25,F169+1,F169)-IF(H169&lt;0.25,H169+1,H169))*24,2)))</f>
        <v>-9999</v>
      </c>
      <c r="N169" s="618"/>
    </row>
    <row r="170" spans="1:14" x14ac:dyDescent="0.2">
      <c r="A170" s="573" t="s">
        <v>184</v>
      </c>
      <c r="B170" s="575">
        <v>42545</v>
      </c>
      <c r="C170" s="573" t="s">
        <v>118</v>
      </c>
      <c r="D170" s="573" t="s">
        <v>198</v>
      </c>
      <c r="E170" s="574">
        <v>0.65625</v>
      </c>
      <c r="F170" s="574">
        <v>0.94791666666666663</v>
      </c>
      <c r="I170" s="579">
        <f>IF(G170="",-9999,ABS(ROUND((IF(E170&lt;0.25,E170+1,E170)-IF(G170&lt;0.25,G170+1,G170))*24,2)))</f>
        <v>-9999</v>
      </c>
      <c r="J170" s="581">
        <f>IF(H170="",-9999,ABS(ROUND((IF(F170&lt;0.25,F170+1,F170)-IF(H170&lt;0.25,H170+1,H170))*24,2)))</f>
        <v>-9999</v>
      </c>
    </row>
    <row r="171" spans="1:14" x14ac:dyDescent="0.2">
      <c r="A171" s="573" t="s">
        <v>211</v>
      </c>
      <c r="B171" s="575">
        <v>42545</v>
      </c>
      <c r="C171" s="573" t="s">
        <v>118</v>
      </c>
      <c r="D171" s="573" t="s">
        <v>198</v>
      </c>
      <c r="E171" s="574">
        <v>0.59375</v>
      </c>
      <c r="F171" s="574">
        <v>0.92708333333333337</v>
      </c>
      <c r="I171" s="579">
        <f>IF(G171="",-9999,ABS(ROUND((IF(E171&lt;0.25,E171+1,E171)-IF(G171&lt;0.25,G171+1,G171))*24,2)))</f>
        <v>-9999</v>
      </c>
      <c r="J171" s="581">
        <f>IF(H171="",-9999,ABS(ROUND((IF(F171&lt;0.25,F171+1,F171)-IF(H171&lt;0.25,H171+1,H171))*24,2)))</f>
        <v>-9999</v>
      </c>
    </row>
    <row r="172" spans="1:14" x14ac:dyDescent="0.2">
      <c r="A172" s="573" t="s">
        <v>179</v>
      </c>
      <c r="B172" s="575">
        <v>42545</v>
      </c>
      <c r="C172" s="573" t="s">
        <v>118</v>
      </c>
      <c r="D172" s="573" t="s">
        <v>198</v>
      </c>
      <c r="E172" s="574">
        <v>0.58333333333333337</v>
      </c>
      <c r="F172" s="574">
        <v>0.9375</v>
      </c>
      <c r="I172" s="579">
        <f>IF(G172="",-9999,ABS(ROUND((IF(E172&lt;0.25,E172+1,E172)-IF(G172&lt;0.25,G172+1,G172))*24,2)))</f>
        <v>-9999</v>
      </c>
      <c r="J172" s="581">
        <f>IF(H172="",-9999,ABS(ROUND((IF(F172&lt;0.25,F172+1,F172)-IF(H172&lt;0.25,H172+1,H172))*24,2)))</f>
        <v>-9999</v>
      </c>
    </row>
    <row r="173" spans="1:14" x14ac:dyDescent="0.2">
      <c r="A173" s="573" t="s">
        <v>156</v>
      </c>
      <c r="B173" s="575">
        <v>42545</v>
      </c>
      <c r="C173" s="573" t="s">
        <v>118</v>
      </c>
      <c r="D173" s="573" t="s">
        <v>198</v>
      </c>
      <c r="E173" s="574">
        <v>0.58333333333333337</v>
      </c>
      <c r="F173" s="574">
        <v>0.9375</v>
      </c>
      <c r="I173" s="579">
        <f>IF(G173="",-9999,ABS(ROUND((IF(E173&lt;0.25,E173+1,E173)-IF(G173&lt;0.25,G173+1,G173))*24,2)))</f>
        <v>-9999</v>
      </c>
      <c r="J173" s="581">
        <f>IF(H173="",-9999,ABS(ROUND((IF(F173&lt;0.25,F173+1,F173)-IF(H173&lt;0.25,H173+1,H173))*24,2)))</f>
        <v>-9999</v>
      </c>
    </row>
    <row r="174" spans="1:14" x14ac:dyDescent="0.2">
      <c r="A174" s="573" t="s">
        <v>186</v>
      </c>
      <c r="B174" s="575">
        <v>42545</v>
      </c>
      <c r="C174" s="573" t="s">
        <v>118</v>
      </c>
      <c r="D174" s="573" t="s">
        <v>196</v>
      </c>
      <c r="E174" s="574">
        <v>0.59375</v>
      </c>
      <c r="F174" s="574">
        <v>0.92708333333333337</v>
      </c>
      <c r="I174" s="579">
        <f>IF(G174="",-9999,ABS(ROUND((IF(E174&lt;0.25,E174+1,E174)-IF(G174&lt;0.25,G174+1,G174))*24,2)))</f>
        <v>-9999</v>
      </c>
      <c r="J174" s="581">
        <f>IF(H174="",-9999,ABS(ROUND((IF(F174&lt;0.25,F174+1,F174)-IF(H174&lt;0.25,H174+1,H174))*24,2)))</f>
        <v>-9999</v>
      </c>
    </row>
    <row r="175" spans="1:14" x14ac:dyDescent="0.2">
      <c r="A175" s="573" t="s">
        <v>157</v>
      </c>
      <c r="B175" s="575">
        <v>42545</v>
      </c>
      <c r="C175" s="573" t="s">
        <v>118</v>
      </c>
      <c r="D175" s="573" t="s">
        <v>198</v>
      </c>
      <c r="E175" s="574">
        <v>0.58333333333333337</v>
      </c>
      <c r="F175" s="574">
        <v>0.92708333333333337</v>
      </c>
      <c r="I175" s="579">
        <f>IF(G175="",-9999,ABS(ROUND((IF(E175&lt;0.25,E175+1,E175)-IF(G175&lt;0.25,G175+1,G175))*24,2)))</f>
        <v>-9999</v>
      </c>
      <c r="J175" s="581">
        <f>IF(H175="",-9999,ABS(ROUND((IF(F175&lt;0.25,F175+1,F175)-IF(H175&lt;0.25,H175+1,H175))*24,2)))</f>
        <v>-9999</v>
      </c>
    </row>
    <row r="176" spans="1:14" x14ac:dyDescent="0.2">
      <c r="A176" s="573" t="s">
        <v>155</v>
      </c>
      <c r="B176" s="575">
        <v>42545</v>
      </c>
      <c r="C176" s="573" t="s">
        <v>16</v>
      </c>
      <c r="D176" s="573" t="s">
        <v>67</v>
      </c>
      <c r="E176" s="574">
        <v>0.70833333333333337</v>
      </c>
      <c r="F176" s="574">
        <v>0.94791666666666663</v>
      </c>
      <c r="I176" s="579">
        <f>IF(G176="",-9999,ABS(ROUND((IF(E176&lt;0.25,E176+1,E176)-IF(G176&lt;0.25,G176+1,G176))*24,2)))</f>
        <v>-9999</v>
      </c>
      <c r="J176" s="581">
        <f>IF(H176="",-9999,ABS(ROUND((IF(F176&lt;0.25,F176+1,F176)-IF(H176&lt;0.25,H176+1,H176))*24,2)))</f>
        <v>-9999</v>
      </c>
    </row>
    <row r="177" spans="1:10" x14ac:dyDescent="0.2">
      <c r="A177" s="573" t="s">
        <v>192</v>
      </c>
      <c r="B177" s="575">
        <v>42545</v>
      </c>
      <c r="C177" s="573" t="s">
        <v>16</v>
      </c>
      <c r="D177" s="573" t="s">
        <v>97</v>
      </c>
      <c r="E177" s="574">
        <v>0.75</v>
      </c>
      <c r="F177" s="574">
        <v>0.95833333333333337</v>
      </c>
      <c r="I177" s="579">
        <f>IF(G177="",-9999,ABS(ROUND((IF(E177&lt;0.25,E177+1,E177)-IF(G177&lt;0.25,G177+1,G177))*24,2)))</f>
        <v>-9999</v>
      </c>
      <c r="J177" s="581">
        <f>IF(H177="",-9999,ABS(ROUND((IF(F177&lt;0.25,F177+1,F177)-IF(H177&lt;0.25,H177+1,H177))*24,2)))</f>
        <v>-9999</v>
      </c>
    </row>
    <row r="178" spans="1:10" x14ac:dyDescent="0.2">
      <c r="A178" s="573" t="s">
        <v>156</v>
      </c>
      <c r="B178" s="575">
        <v>42545</v>
      </c>
      <c r="C178" s="573" t="s">
        <v>50</v>
      </c>
      <c r="D178" s="573" t="s">
        <v>195</v>
      </c>
      <c r="E178" s="574">
        <v>0.45833333333333331</v>
      </c>
      <c r="F178" s="574">
        <v>0.57291666666666663</v>
      </c>
      <c r="I178" s="579">
        <f>IF(G178="",-9999,ABS(ROUND((IF(E178&lt;0.25,E178+1,E178)-IF(G178&lt;0.25,G178+1,G178))*24,2)))</f>
        <v>-9999</v>
      </c>
      <c r="J178" s="581">
        <f>IF(H178="",-9999,ABS(ROUND((IF(F178&lt;0.25,F178+1,F178)-IF(H178&lt;0.25,H178+1,H178))*24,2)))</f>
        <v>-9999</v>
      </c>
    </row>
    <row r="179" spans="1:10" x14ac:dyDescent="0.2">
      <c r="A179" s="573" t="s">
        <v>239</v>
      </c>
      <c r="B179" s="575">
        <v>42546</v>
      </c>
      <c r="C179" s="573" t="s">
        <v>77</v>
      </c>
      <c r="D179" s="573" t="s">
        <v>237</v>
      </c>
      <c r="E179" s="574">
        <v>0.44791666666666669</v>
      </c>
      <c r="F179" s="574">
        <v>0.79166666666666663</v>
      </c>
      <c r="I179" s="579">
        <f>IF(G179="",-9999,ABS(ROUND((IF(E179&lt;0.25,E179+1,E179)-IF(G179&lt;0.25,G179+1,G179))*24,2)))</f>
        <v>-9999</v>
      </c>
      <c r="J179" s="581">
        <f>IF(H179="",-9999,ABS(ROUND((IF(F179&lt;0.25,F179+1,F179)-IF(H179&lt;0.25,H179+1,H179))*24,2)))</f>
        <v>-9999</v>
      </c>
    </row>
    <row r="180" spans="1:10" x14ac:dyDescent="0.2">
      <c r="A180" s="573" t="s">
        <v>189</v>
      </c>
      <c r="B180" s="575">
        <v>42546</v>
      </c>
      <c r="C180" s="573" t="s">
        <v>77</v>
      </c>
      <c r="D180" s="573" t="s">
        <v>175</v>
      </c>
      <c r="E180" s="574">
        <v>0.9375</v>
      </c>
      <c r="F180" s="574">
        <v>0.13541666666666666</v>
      </c>
      <c r="I180" s="579">
        <f>IF(G180="",-9999,ABS(ROUND((IF(E180&lt;0.25,E180+1,E180)-IF(G180&lt;0.25,G180+1,G180))*24,2)))</f>
        <v>-9999</v>
      </c>
      <c r="J180" s="581">
        <f>IF(H180="",-9999,ABS(ROUND((IF(F180&lt;0.25,F180+1,F180)-IF(H180&lt;0.25,H180+1,H180))*24,2)))</f>
        <v>-9999</v>
      </c>
    </row>
    <row r="181" spans="1:10" x14ac:dyDescent="0.2">
      <c r="A181" s="573" t="s">
        <v>177</v>
      </c>
      <c r="B181" s="575">
        <v>42546</v>
      </c>
      <c r="C181" s="573" t="s">
        <v>153</v>
      </c>
      <c r="D181" s="573" t="s">
        <v>174</v>
      </c>
      <c r="E181" s="574">
        <v>0.70833333333333337</v>
      </c>
      <c r="F181" s="574">
        <v>0.88541666666666663</v>
      </c>
      <c r="I181" s="579">
        <f>IF(G181="",-9999,ABS(ROUND((IF(E181&lt;0.25,E181+1,E181)-IF(G181&lt;0.25,G181+1,G181))*24,2)))</f>
        <v>-9999</v>
      </c>
      <c r="J181" s="581">
        <f>IF(H181="",-9999,ABS(ROUND((IF(F181&lt;0.25,F181+1,F181)-IF(H181&lt;0.25,H181+1,H181))*24,2)))</f>
        <v>-9999</v>
      </c>
    </row>
    <row r="182" spans="1:10" x14ac:dyDescent="0.2">
      <c r="A182" s="573" t="s">
        <v>207</v>
      </c>
      <c r="B182" s="575">
        <v>42546</v>
      </c>
      <c r="C182" s="573" t="s">
        <v>118</v>
      </c>
      <c r="D182" s="573" t="s">
        <v>196</v>
      </c>
      <c r="E182" s="574">
        <v>0.59375</v>
      </c>
      <c r="F182" s="574">
        <v>0.72916666666666663</v>
      </c>
      <c r="I182" s="579">
        <f>IF(G182="",-9999,ABS(ROUND((IF(E182&lt;0.25,E182+1,E182)-IF(G182&lt;0.25,G182+1,G182))*24,2)))</f>
        <v>-9999</v>
      </c>
      <c r="J182" s="581">
        <f>IF(H182="",-9999,ABS(ROUND((IF(F182&lt;0.25,F182+1,F182)-IF(H182&lt;0.25,H182+1,H182))*24,2)))</f>
        <v>-9999</v>
      </c>
    </row>
    <row r="183" spans="1:10" x14ac:dyDescent="0.2">
      <c r="A183" s="573" t="s">
        <v>155</v>
      </c>
      <c r="B183" s="575">
        <v>42546</v>
      </c>
      <c r="C183" s="573" t="s">
        <v>118</v>
      </c>
      <c r="D183" s="573" t="s">
        <v>198</v>
      </c>
      <c r="E183" s="574">
        <v>0.58333333333333337</v>
      </c>
      <c r="F183" s="574">
        <v>0.73958333333333337</v>
      </c>
      <c r="I183" s="579">
        <f>IF(G183="",-9999,ABS(ROUND((IF(E183&lt;0.25,E183+1,E183)-IF(G183&lt;0.25,G183+1,G183))*24,2)))</f>
        <v>-9999</v>
      </c>
      <c r="J183" s="581">
        <f>IF(H183="",-9999,ABS(ROUND((IF(F183&lt;0.25,F183+1,F183)-IF(H183&lt;0.25,H183+1,H183))*24,2)))</f>
        <v>-9999</v>
      </c>
    </row>
    <row r="184" spans="1:10" x14ac:dyDescent="0.2">
      <c r="A184" s="573" t="s">
        <v>188</v>
      </c>
      <c r="B184" s="575">
        <v>42546</v>
      </c>
      <c r="C184" s="573" t="s">
        <v>118</v>
      </c>
      <c r="D184" s="573" t="s">
        <v>198</v>
      </c>
      <c r="E184" s="574">
        <v>0.60416666666666663</v>
      </c>
      <c r="F184" s="574">
        <v>0.71875</v>
      </c>
      <c r="I184" s="579">
        <f>IF(G184="",-9999,ABS(ROUND((IF(E184&lt;0.25,E184+1,E184)-IF(G184&lt;0.25,G184+1,G184))*24,2)))</f>
        <v>-9999</v>
      </c>
      <c r="J184" s="581">
        <f>IF(H184="",-9999,ABS(ROUND((IF(F184&lt;0.25,F184+1,F184)-IF(H184&lt;0.25,H184+1,H184))*24,2)))</f>
        <v>-9999</v>
      </c>
    </row>
    <row r="185" spans="1:10" x14ac:dyDescent="0.2">
      <c r="A185" s="573" t="s">
        <v>183</v>
      </c>
      <c r="B185" s="575">
        <v>42546</v>
      </c>
      <c r="C185" s="573" t="s">
        <v>118</v>
      </c>
      <c r="D185" s="573" t="s">
        <v>198</v>
      </c>
      <c r="E185" s="574">
        <v>0.5625</v>
      </c>
      <c r="F185" s="574">
        <v>0</v>
      </c>
      <c r="I185" s="579">
        <f>IF(G185="",-9999,ABS(ROUND((IF(E185&lt;0.25,E185+1,E185)-IF(G185&lt;0.25,G185+1,G185))*24,2)))</f>
        <v>-9999</v>
      </c>
      <c r="J185" s="581">
        <f>IF(H185="",-9999,ABS(ROUND((IF(F185&lt;0.25,F185+1,F185)-IF(H185&lt;0.25,H185+1,H185))*24,2)))</f>
        <v>-9999</v>
      </c>
    </row>
    <row r="186" spans="1:10" x14ac:dyDescent="0.2">
      <c r="A186" s="573" t="s">
        <v>184</v>
      </c>
      <c r="B186" s="575">
        <v>42546</v>
      </c>
      <c r="C186" s="573" t="s">
        <v>118</v>
      </c>
      <c r="D186" s="573" t="s">
        <v>198</v>
      </c>
      <c r="E186" s="574">
        <v>0.61458333333333337</v>
      </c>
      <c r="F186" s="574">
        <v>0.71875</v>
      </c>
      <c r="I186" s="579">
        <f>IF(G186="",-9999,ABS(ROUND((IF(E186&lt;0.25,E186+1,E186)-IF(G186&lt;0.25,G186+1,G186))*24,2)))</f>
        <v>-9999</v>
      </c>
      <c r="J186" s="581">
        <f>IF(H186="",-9999,ABS(ROUND((IF(F186&lt;0.25,F186+1,F186)-IF(H186&lt;0.25,H186+1,H186))*24,2)))</f>
        <v>-9999</v>
      </c>
    </row>
    <row r="187" spans="1:10" x14ac:dyDescent="0.2">
      <c r="A187" s="573" t="s">
        <v>179</v>
      </c>
      <c r="B187" s="575">
        <v>42546</v>
      </c>
      <c r="C187" s="573" t="s">
        <v>118</v>
      </c>
      <c r="D187" s="573" t="s">
        <v>198</v>
      </c>
      <c r="E187" s="574">
        <v>0.5625</v>
      </c>
      <c r="F187" s="574">
        <v>0</v>
      </c>
      <c r="I187" s="579">
        <f>IF(G187="",-9999,ABS(ROUND((IF(E187&lt;0.25,E187+1,E187)-IF(G187&lt;0.25,G187+1,G187))*24,2)))</f>
        <v>-9999</v>
      </c>
      <c r="J187" s="581">
        <f>IF(H187="",-9999,ABS(ROUND((IF(F187&lt;0.25,F187+1,F187)-IF(H187&lt;0.25,H187+1,H187))*24,2)))</f>
        <v>-9999</v>
      </c>
    </row>
    <row r="188" spans="1:10" x14ac:dyDescent="0.2">
      <c r="A188" s="573" t="s">
        <v>214</v>
      </c>
      <c r="B188" s="575">
        <v>42546</v>
      </c>
      <c r="C188" s="573" t="s">
        <v>118</v>
      </c>
      <c r="D188" s="573" t="s">
        <v>198</v>
      </c>
      <c r="E188" s="574">
        <v>0.5625</v>
      </c>
      <c r="F188" s="574">
        <v>0</v>
      </c>
      <c r="I188" s="579">
        <f>IF(G188="",-9999,ABS(ROUND((IF(E188&lt;0.25,E188+1,E188)-IF(G188&lt;0.25,G188+1,G188))*24,2)))</f>
        <v>-9999</v>
      </c>
      <c r="J188" s="581">
        <f>IF(H188="",-9999,ABS(ROUND((IF(F188&lt;0.25,F188+1,F188)-IF(H188&lt;0.25,H188+1,H188))*24,2)))</f>
        <v>-9999</v>
      </c>
    </row>
    <row r="189" spans="1:10" x14ac:dyDescent="0.2">
      <c r="A189" s="573" t="s">
        <v>238</v>
      </c>
      <c r="B189" s="575">
        <v>42546</v>
      </c>
      <c r="C189" s="573" t="s">
        <v>118</v>
      </c>
      <c r="D189" s="573" t="s">
        <v>198</v>
      </c>
      <c r="E189" s="574">
        <v>0.30208333333333331</v>
      </c>
      <c r="F189" s="574">
        <v>2.0833333333333332E-2</v>
      </c>
      <c r="I189" s="579">
        <f>IF(G189="",-9999,ABS(ROUND((IF(E189&lt;0.25,E189+1,E189)-IF(G189&lt;0.25,G189+1,G189))*24,2)))</f>
        <v>-9999</v>
      </c>
      <c r="J189" s="581">
        <f>IF(H189="",-9999,ABS(ROUND((IF(F189&lt;0.25,F189+1,F189)-IF(H189&lt;0.25,H189+1,H189))*24,2)))</f>
        <v>-9999</v>
      </c>
    </row>
    <row r="190" spans="1:10" x14ac:dyDescent="0.2">
      <c r="A190" s="573" t="s">
        <v>186</v>
      </c>
      <c r="B190" s="575">
        <v>42546</v>
      </c>
      <c r="C190" s="573" t="s">
        <v>118</v>
      </c>
      <c r="D190" s="573" t="s">
        <v>196</v>
      </c>
      <c r="E190" s="574">
        <v>0.53125</v>
      </c>
      <c r="F190" s="574">
        <v>1.0416666666666666E-2</v>
      </c>
      <c r="I190" s="579">
        <f>IF(G190="",-9999,ABS(ROUND((IF(E190&lt;0.25,E190+1,E190)-IF(G190&lt;0.25,G190+1,G190))*24,2)))</f>
        <v>-9999</v>
      </c>
      <c r="J190" s="581">
        <f>IF(H190="",-9999,ABS(ROUND((IF(F190&lt;0.25,F190+1,F190)-IF(H190&lt;0.25,H190+1,H190))*24,2)))</f>
        <v>-9999</v>
      </c>
    </row>
    <row r="191" spans="1:10" x14ac:dyDescent="0.2">
      <c r="A191" s="573" t="s">
        <v>157</v>
      </c>
      <c r="B191" s="575">
        <v>42546</v>
      </c>
      <c r="C191" s="573" t="s">
        <v>118</v>
      </c>
      <c r="D191" s="573" t="s">
        <v>198</v>
      </c>
      <c r="E191" s="574">
        <v>0.60416666666666663</v>
      </c>
      <c r="F191" s="574">
        <v>0.71875</v>
      </c>
      <c r="I191" s="579">
        <f>IF(G191="",-9999,ABS(ROUND((IF(E191&lt;0.25,E191+1,E191)-IF(G191&lt;0.25,G191+1,G191))*24,2)))</f>
        <v>-9999</v>
      </c>
      <c r="J191" s="581">
        <f>IF(H191="",-9999,ABS(ROUND((IF(F191&lt;0.25,F191+1,F191)-IF(H191&lt;0.25,H191+1,H191))*24,2)))</f>
        <v>-9999</v>
      </c>
    </row>
    <row r="192" spans="1:10" x14ac:dyDescent="0.2">
      <c r="A192" s="573" t="s">
        <v>178</v>
      </c>
      <c r="B192" s="575">
        <v>42546</v>
      </c>
      <c r="C192" s="573" t="s">
        <v>24</v>
      </c>
      <c r="D192" s="573" t="s">
        <v>170</v>
      </c>
      <c r="E192" s="574">
        <v>0.625</v>
      </c>
      <c r="F192" s="574">
        <v>0.94791666666666663</v>
      </c>
      <c r="I192" s="579">
        <f>IF(G192="",-9999,ABS(ROUND((IF(E192&lt;0.25,E192+1,E192)-IF(G192&lt;0.25,G192+1,G192))*24,2)))</f>
        <v>-9999</v>
      </c>
      <c r="J192" s="581">
        <f>IF(H192="",-9999,ABS(ROUND((IF(F192&lt;0.25,F192+1,F192)-IF(H192&lt;0.25,H192+1,H192))*24,2)))</f>
        <v>-9999</v>
      </c>
    </row>
    <row r="193" spans="1:10" x14ac:dyDescent="0.2">
      <c r="A193" s="573" t="s">
        <v>239</v>
      </c>
      <c r="B193" s="575">
        <v>42547</v>
      </c>
      <c r="C193" s="573" t="s">
        <v>77</v>
      </c>
      <c r="D193" s="573" t="s">
        <v>237</v>
      </c>
      <c r="E193" s="574">
        <v>0.72916666666666663</v>
      </c>
      <c r="F193" s="574">
        <v>0.79166666666666663</v>
      </c>
      <c r="I193" s="579">
        <f>IF(G193="",-9999,ABS(ROUND((IF(E193&lt;0.25,E193+1,E193)-IF(G193&lt;0.25,G193+1,G193))*24,2)))</f>
        <v>-9999</v>
      </c>
      <c r="J193" s="581">
        <f>IF(H193="",-9999,ABS(ROUND((IF(F193&lt;0.25,F193+1,F193)-IF(H193&lt;0.25,H193+1,H193))*24,2)))</f>
        <v>-9999</v>
      </c>
    </row>
    <row r="194" spans="1:10" x14ac:dyDescent="0.2">
      <c r="A194" s="573" t="s">
        <v>178</v>
      </c>
      <c r="B194" s="575">
        <v>42547</v>
      </c>
      <c r="C194" s="573" t="s">
        <v>118</v>
      </c>
      <c r="D194" s="573" t="s">
        <v>198</v>
      </c>
      <c r="E194" s="574">
        <v>0.72916666666666663</v>
      </c>
      <c r="F194" s="574">
        <v>2.0833333333333332E-2</v>
      </c>
      <c r="I194" s="579">
        <f>IF(G194="",-9999,ABS(ROUND((IF(E194&lt;0.25,E194+1,E194)-IF(G194&lt;0.25,G194+1,G194))*24,2)))</f>
        <v>-9999</v>
      </c>
      <c r="J194" s="581">
        <f>IF(H194="",-9999,ABS(ROUND((IF(F194&lt;0.25,F194+1,F194)-IF(H194&lt;0.25,H194+1,H194))*24,2)))</f>
        <v>-9999</v>
      </c>
    </row>
    <row r="195" spans="1:10" x14ac:dyDescent="0.2">
      <c r="A195" s="573" t="s">
        <v>179</v>
      </c>
      <c r="B195" s="575">
        <v>42547</v>
      </c>
      <c r="C195" s="573" t="s">
        <v>118</v>
      </c>
      <c r="D195" s="573" t="s">
        <v>196</v>
      </c>
      <c r="E195" s="574">
        <v>0.70833333333333337</v>
      </c>
      <c r="F195" s="574">
        <v>2.0833333333333332E-2</v>
      </c>
      <c r="I195" s="579">
        <f>IF(G195="",-9999,ABS(ROUND((IF(E195&lt;0.25,E195+1,E195)-IF(G195&lt;0.25,G195+1,G195))*24,2)))</f>
        <v>-9999</v>
      </c>
      <c r="J195" s="581">
        <f>IF(H195="",-9999,ABS(ROUND((IF(F195&lt;0.25,F195+1,F195)-IF(H195&lt;0.25,H195+1,H195))*24,2)))</f>
        <v>-9999</v>
      </c>
    </row>
    <row r="196" spans="1:10" x14ac:dyDescent="0.2">
      <c r="A196" s="573" t="s">
        <v>182</v>
      </c>
      <c r="B196" s="575">
        <v>42547</v>
      </c>
      <c r="C196" s="573" t="s">
        <v>118</v>
      </c>
      <c r="D196" s="573" t="s">
        <v>198</v>
      </c>
      <c r="E196" s="574">
        <v>0.72916666666666663</v>
      </c>
      <c r="F196" s="574">
        <v>2.0833333333333332E-2</v>
      </c>
      <c r="I196" s="579">
        <f>IF(G196="",-9999,ABS(ROUND((IF(E196&lt;0.25,E196+1,E196)-IF(G196&lt;0.25,G196+1,G196))*24,2)))</f>
        <v>-9999</v>
      </c>
      <c r="J196" s="581">
        <f>IF(H196="",-9999,ABS(ROUND((IF(F196&lt;0.25,F196+1,F196)-IF(H196&lt;0.25,H196+1,H196))*24,2)))</f>
        <v>-9999</v>
      </c>
    </row>
    <row r="197" spans="1:10" x14ac:dyDescent="0.2">
      <c r="A197" s="573" t="s">
        <v>239</v>
      </c>
      <c r="B197" s="575">
        <v>42548</v>
      </c>
      <c r="C197" s="573" t="s">
        <v>77</v>
      </c>
      <c r="D197" s="573" t="s">
        <v>237</v>
      </c>
      <c r="E197" s="574">
        <v>0.89583333333333337</v>
      </c>
      <c r="F197" s="574">
        <v>0.97916666666666663</v>
      </c>
      <c r="I197" s="579">
        <f>IF(G197="",-9999,ABS(ROUND((IF(E197&lt;0.25,E197+1,E197)-IF(G197&lt;0.25,G197+1,G197))*24,2)))</f>
        <v>-9999</v>
      </c>
      <c r="J197" s="581">
        <f>IF(H197="",-9999,ABS(ROUND((IF(F197&lt;0.25,F197+1,F197)-IF(H197&lt;0.25,H197+1,H197))*24,2)))</f>
        <v>-9999</v>
      </c>
    </row>
    <row r="198" spans="1:10" x14ac:dyDescent="0.2">
      <c r="A198" s="573" t="s">
        <v>207</v>
      </c>
      <c r="B198" s="575">
        <v>42548</v>
      </c>
      <c r="C198" s="573" t="s">
        <v>119</v>
      </c>
      <c r="D198" s="573" t="s">
        <v>169</v>
      </c>
      <c r="E198" s="574">
        <v>0.63541666666666663</v>
      </c>
      <c r="F198" s="574">
        <v>0.69791666666666663</v>
      </c>
      <c r="I198" s="579">
        <f>IF(G198="",-9999,ABS(ROUND((IF(E198&lt;0.25,E198+1,E198)-IF(G198&lt;0.25,G198+1,G198))*24,2)))</f>
        <v>-9999</v>
      </c>
      <c r="J198" s="581">
        <f>IF(H198="",-9999,ABS(ROUND((IF(F198&lt;0.25,F198+1,F198)-IF(H198&lt;0.25,H198+1,H198))*24,2)))</f>
        <v>-9999</v>
      </c>
    </row>
    <row r="199" spans="1:10" x14ac:dyDescent="0.2">
      <c r="A199" s="573" t="s">
        <v>176</v>
      </c>
      <c r="B199" s="575">
        <v>42548</v>
      </c>
      <c r="C199" s="573" t="s">
        <v>119</v>
      </c>
      <c r="D199" s="573" t="s">
        <v>169</v>
      </c>
      <c r="E199" s="574">
        <v>0.60416666666666663</v>
      </c>
      <c r="F199" s="574">
        <v>0.69791666666666663</v>
      </c>
      <c r="I199" s="579">
        <f>IF(G199="",-9999,ABS(ROUND((IF(E199&lt;0.25,E199+1,E199)-IF(G199&lt;0.25,G199+1,G199))*24,2)))</f>
        <v>-9999</v>
      </c>
      <c r="J199" s="581">
        <f>IF(H199="",-9999,ABS(ROUND((IF(F199&lt;0.25,F199+1,F199)-IF(H199&lt;0.25,H199+1,H199))*24,2)))</f>
        <v>-9999</v>
      </c>
    </row>
    <row r="200" spans="1:10" x14ac:dyDescent="0.2">
      <c r="A200" s="573" t="s">
        <v>186</v>
      </c>
      <c r="B200" s="575">
        <v>42548</v>
      </c>
      <c r="C200" s="573" t="s">
        <v>119</v>
      </c>
      <c r="D200" s="573" t="s">
        <v>169</v>
      </c>
      <c r="E200" s="574">
        <v>0.63541666666666663</v>
      </c>
      <c r="F200" s="574">
        <v>0.69791666666666663</v>
      </c>
      <c r="I200" s="579">
        <f>IF(G200="",-9999,ABS(ROUND((IF(E200&lt;0.25,E200+1,E200)-IF(G200&lt;0.25,G200+1,G200))*24,2)))</f>
        <v>-9999</v>
      </c>
      <c r="J200" s="581">
        <f>IF(H200="",-9999,ABS(ROUND((IF(F200&lt;0.25,F200+1,F200)-IF(H200&lt;0.25,H200+1,H200))*24,2)))</f>
        <v>-9999</v>
      </c>
    </row>
    <row r="201" spans="1:10" x14ac:dyDescent="0.2">
      <c r="A201" s="573" t="s">
        <v>156</v>
      </c>
      <c r="B201" s="575">
        <v>42548</v>
      </c>
      <c r="C201" s="573" t="s">
        <v>50</v>
      </c>
      <c r="D201" s="573" t="s">
        <v>195</v>
      </c>
      <c r="E201" s="574">
        <v>0.45833333333333331</v>
      </c>
      <c r="F201" s="574">
        <v>0.58333333333333337</v>
      </c>
      <c r="I201" s="579">
        <f>IF(G201="",-9999,ABS(ROUND((IF(E201&lt;0.25,E201+1,E201)-IF(G201&lt;0.25,G201+1,G201))*24,2)))</f>
        <v>-9999</v>
      </c>
      <c r="J201" s="581">
        <f>IF(H201="",-9999,ABS(ROUND((IF(F201&lt;0.25,F201+1,F201)-IF(H201&lt;0.25,H201+1,H201))*24,2)))</f>
        <v>-9999</v>
      </c>
    </row>
    <row r="202" spans="1:10" x14ac:dyDescent="0.2">
      <c r="A202" s="573" t="s">
        <v>239</v>
      </c>
      <c r="B202" s="575">
        <v>42549</v>
      </c>
      <c r="C202" s="573" t="s">
        <v>77</v>
      </c>
      <c r="D202" s="573" t="s">
        <v>237</v>
      </c>
      <c r="E202" s="574">
        <v>0.1875</v>
      </c>
      <c r="F202" s="574">
        <v>0.26874999999999999</v>
      </c>
      <c r="I202" s="579">
        <f>IF(G202="",-9999,ABS(ROUND((IF(E202&lt;0.25,E202+1,E202)-IF(G202&lt;0.25,G202+1,G202))*24,2)))</f>
        <v>-9999</v>
      </c>
      <c r="J202" s="581">
        <f>IF(H202="",-9999,ABS(ROUND((IF(F202&lt;0.25,F202+1,F202)-IF(H202&lt;0.25,H202+1,H202))*24,2)))</f>
        <v>-9999</v>
      </c>
    </row>
    <row r="203" spans="1:10" x14ac:dyDescent="0.2">
      <c r="A203" s="573" t="s">
        <v>239</v>
      </c>
      <c r="B203" s="575">
        <v>42549</v>
      </c>
      <c r="C203" s="573" t="s">
        <v>77</v>
      </c>
      <c r="D203" s="573" t="s">
        <v>237</v>
      </c>
      <c r="E203" s="574">
        <v>0.75</v>
      </c>
      <c r="F203" s="574">
        <v>4.1666666666666664E-2</v>
      </c>
      <c r="I203" s="579">
        <f>IF(G203="",-9999,ABS(ROUND((IF(E203&lt;0.25,E203+1,E203)-IF(G203&lt;0.25,G203+1,G203))*24,2)))</f>
        <v>-9999</v>
      </c>
      <c r="J203" s="581">
        <f>IF(H203="",-9999,ABS(ROUND((IF(F203&lt;0.25,F203+1,F203)-IF(H203&lt;0.25,H203+1,H203))*24,2)))</f>
        <v>-9999</v>
      </c>
    </row>
    <row r="204" spans="1:10" x14ac:dyDescent="0.2">
      <c r="A204" s="573" t="s">
        <v>156</v>
      </c>
      <c r="B204" s="575">
        <v>42549</v>
      </c>
      <c r="C204" s="573" t="s">
        <v>50</v>
      </c>
      <c r="D204" s="573" t="s">
        <v>195</v>
      </c>
      <c r="E204" s="574">
        <v>0.45833333333333331</v>
      </c>
      <c r="F204" s="574">
        <v>0.58333333333333337</v>
      </c>
      <c r="I204" s="579">
        <f>IF(G204="",-9999,ABS(ROUND((IF(E204&lt;0.25,E204+1,E204)-IF(G204&lt;0.25,G204+1,G204))*24,2)))</f>
        <v>-9999</v>
      </c>
      <c r="J204" s="581">
        <f>IF(H204="",-9999,ABS(ROUND((IF(F204&lt;0.25,F204+1,F204)-IF(H204&lt;0.25,H204+1,H204))*24,2)))</f>
        <v>-9999</v>
      </c>
    </row>
    <row r="205" spans="1:10" x14ac:dyDescent="0.2">
      <c r="A205" s="573" t="s">
        <v>185</v>
      </c>
      <c r="B205" s="575">
        <v>42550</v>
      </c>
      <c r="C205" s="573" t="s">
        <v>118</v>
      </c>
      <c r="D205" s="573" t="s">
        <v>198</v>
      </c>
      <c r="E205" s="574">
        <v>0.69791666666666663</v>
      </c>
      <c r="F205" s="574">
        <v>0.82291666666666663</v>
      </c>
      <c r="I205" s="579">
        <f>IF(G205="",-9999,ABS(ROUND((IF(E205&lt;0.25,E205+1,E205)-IF(G205&lt;0.25,G205+1,G205))*24,2)))</f>
        <v>-9999</v>
      </c>
      <c r="J205" s="581">
        <f>IF(H205="",-9999,ABS(ROUND((IF(F205&lt;0.25,F205+1,F205)-IF(H205&lt;0.25,H205+1,H205))*24,2)))</f>
        <v>-9999</v>
      </c>
    </row>
    <row r="206" spans="1:10" x14ac:dyDescent="0.2">
      <c r="A206" s="573" t="s">
        <v>155</v>
      </c>
      <c r="B206" s="575">
        <v>42550</v>
      </c>
      <c r="C206" s="573" t="s">
        <v>118</v>
      </c>
      <c r="D206" s="573" t="s">
        <v>198</v>
      </c>
      <c r="E206" s="574">
        <v>0.70833333333333337</v>
      </c>
      <c r="F206" s="574">
        <v>0.82291666666666663</v>
      </c>
      <c r="I206" s="579">
        <f>IF(G206="",-9999,ABS(ROUND((IF(E206&lt;0.25,E206+1,E206)-IF(G206&lt;0.25,G206+1,G206))*24,2)))</f>
        <v>-9999</v>
      </c>
      <c r="J206" s="581">
        <f>IF(H206="",-9999,ABS(ROUND((IF(F206&lt;0.25,F206+1,F206)-IF(H206&lt;0.25,H206+1,H206))*24,2)))</f>
        <v>-9999</v>
      </c>
    </row>
    <row r="207" spans="1:10" x14ac:dyDescent="0.2">
      <c r="A207" s="573" t="s">
        <v>213</v>
      </c>
      <c r="B207" s="575">
        <v>42550</v>
      </c>
      <c r="C207" s="573" t="s">
        <v>118</v>
      </c>
      <c r="D207" s="573" t="s">
        <v>198</v>
      </c>
      <c r="E207" s="574">
        <v>0.69791666666666663</v>
      </c>
      <c r="F207" s="574">
        <v>0.82291666666666663</v>
      </c>
      <c r="I207" s="579">
        <f>IF(G207="",-9999,ABS(ROUND((IF(E207&lt;0.25,E207+1,E207)-IF(G207&lt;0.25,G207+1,G207))*24,2)))</f>
        <v>-9999</v>
      </c>
      <c r="J207" s="581">
        <f>IF(H207="",-9999,ABS(ROUND((IF(F207&lt;0.25,F207+1,F207)-IF(H207&lt;0.25,H207+1,H207))*24,2)))</f>
        <v>-9999</v>
      </c>
    </row>
    <row r="208" spans="1:10" x14ac:dyDescent="0.2">
      <c r="A208" s="573" t="s">
        <v>179</v>
      </c>
      <c r="B208" s="575">
        <v>42550</v>
      </c>
      <c r="C208" s="573" t="s">
        <v>118</v>
      </c>
      <c r="D208" s="573" t="s">
        <v>196</v>
      </c>
      <c r="E208" s="574">
        <v>0.69791666666666663</v>
      </c>
      <c r="F208" s="574">
        <v>0.82291666666666663</v>
      </c>
      <c r="I208" s="579">
        <f>IF(G208="",-9999,ABS(ROUND((IF(E208&lt;0.25,E208+1,E208)-IF(G208&lt;0.25,G208+1,G208))*24,2)))</f>
        <v>-9999</v>
      </c>
      <c r="J208" s="581">
        <f>IF(H208="",-9999,ABS(ROUND((IF(F208&lt;0.25,F208+1,F208)-IF(H208&lt;0.25,H208+1,H208))*24,2)))</f>
        <v>-9999</v>
      </c>
    </row>
    <row r="209" spans="1:10" x14ac:dyDescent="0.2">
      <c r="A209" s="573" t="s">
        <v>156</v>
      </c>
      <c r="B209" s="575">
        <v>42550</v>
      </c>
      <c r="C209" s="573" t="s">
        <v>50</v>
      </c>
      <c r="D209" s="573" t="s">
        <v>195</v>
      </c>
      <c r="E209" s="574">
        <v>0.45833333333333331</v>
      </c>
      <c r="F209" s="574">
        <v>0.58333333333333337</v>
      </c>
      <c r="I209" s="579">
        <f>IF(G209="",-9999,ABS(ROUND((IF(E209&lt;0.25,E209+1,E209)-IF(G209&lt;0.25,G209+1,G209))*24,2)))</f>
        <v>-9999</v>
      </c>
      <c r="J209" s="581">
        <f>IF(H209="",-9999,ABS(ROUND((IF(F209&lt;0.25,F209+1,F209)-IF(H209&lt;0.25,H209+1,H209))*24,2)))</f>
        <v>-9999</v>
      </c>
    </row>
    <row r="210" spans="1:10" x14ac:dyDescent="0.2">
      <c r="A210" s="573" t="s">
        <v>207</v>
      </c>
      <c r="B210" s="575">
        <v>42551</v>
      </c>
      <c r="C210" s="573" t="s">
        <v>16</v>
      </c>
      <c r="D210" s="573" t="s">
        <v>67</v>
      </c>
      <c r="E210" s="574">
        <v>0.70833333333333337</v>
      </c>
      <c r="F210" s="574">
        <v>0.94791666666666663</v>
      </c>
      <c r="I210" s="579">
        <f>IF(G210="",-9999,ABS(ROUND((IF(E210&lt;0.25,E210+1,E210)-IF(G210&lt;0.25,G210+1,G210))*24,2)))</f>
        <v>-9999</v>
      </c>
      <c r="J210" s="581">
        <f>IF(H210="",-9999,ABS(ROUND((IF(F210&lt;0.25,F210+1,F210)-IF(H210&lt;0.25,H210+1,H210))*24,2)))</f>
        <v>-9999</v>
      </c>
    </row>
    <row r="211" spans="1:10" x14ac:dyDescent="0.2">
      <c r="A211" s="573" t="s">
        <v>156</v>
      </c>
      <c r="B211" s="575">
        <v>42551</v>
      </c>
      <c r="C211" s="573" t="s">
        <v>50</v>
      </c>
      <c r="D211" s="573" t="s">
        <v>195</v>
      </c>
      <c r="E211" s="574">
        <v>0.45833333333333331</v>
      </c>
      <c r="F211" s="574">
        <v>0.58333333333333337</v>
      </c>
      <c r="I211" s="579">
        <f>IF(G211="",-9999,ABS(ROUND((IF(E211&lt;0.25,E211+1,E211)-IF(G211&lt;0.25,G211+1,G211))*24,2)))</f>
        <v>-9999</v>
      </c>
      <c r="J211" s="581">
        <f>IF(H211="",-9999,ABS(ROUND((IF(F211&lt;0.25,F211+1,F211)-IF(H211&lt;0.25,H211+1,H211))*24,2)))</f>
        <v>-9999</v>
      </c>
    </row>
  </sheetData>
  <sheetProtection algorithmName="SHA-512" hashValue="MMHiEFeM1eWBEZ8hPnEiY7NfgCAE4dsmK/v2/3FFdlmDeHkXKu9e5ZuCc3D65Ho1uzeIkUUXr1aEieWI54Y7hQ==" saltValue="7WQ3AAhfoMvKWj9SBkVDkw==" spinCount="100000" sheet="1" objects="1" scenarios="1"/>
  <sortState ref="A2:J211">
    <sortCondition descending="1" ref="I2:I211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2016-07-06T01:55:31Z</dcterms:modified>
  <cp:version>5.2.1</cp:version>
</cp:coreProperties>
</file>